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904"/>
  <workbookPr defaultThemeVersion="124226"/>
  <xr:revisionPtr revIDLastSave="1" documentId="11_05B0B354E2A57F570931CC2B1622C7310A173585" xr6:coauthVersionLast="37" xr6:coauthVersionMax="37" xr10:uidLastSave="{87C1D6F9-4399-4724-81CF-218C982DA89E}"/>
  <bookViews>
    <workbookView xWindow="480" yWindow="528" windowWidth="14880" windowHeight="6900" tabRatio="880" firstSheet="1" activeTab="1" xr2:uid="{00000000-000D-0000-FFFF-FFFF00000000}"/>
  </bookViews>
  <sheets>
    <sheet name="Instructions" sheetId="2" r:id="rId1"/>
    <sheet name="GA Analysis  2017 " sheetId="2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llHistory">'[1]Work Units'!$B$2:$R$48,'[1]Work Units'!$B$51:$R$86</definedName>
    <definedName name="AllPages">[2]List99!$A$1:$F$58,[2]List99!$A$62:$F$120,[2]List99!$A$123:$F$186,[2]List99!$A$189:$F$247,[2]List99!$A$250:$F$308,[2]List99!$A$311:$F$370,[2]List99!$A$430:$F$488,[2]List99!$A$491:$F$549,[2]List99!$A$550:$F$608,[2]List99!$A$609:$F$667,[2]List99!$A$668:$F$779</definedName>
    <definedName name="AllSum98">[3]SUM2001!$A$6:$K$45,[3]SUM2001!$A$46:$K$79,[3]SUM2001!$A$80:$K$135</definedName>
    <definedName name="area1">[4]CALC1!$AH$1:$AO$50,[4]CALC1!$CB$1:$CH$23,[4]CALC1!$AR$1:$AW$47,[4]CALC1!$AZ$1:$BH$51,[4]CALC1!$BK$1:$BS$49,[4]CALC1!$BV$1:$BY$33</definedName>
    <definedName name="area2">[4]CALC1!$CB$1:$CH$23,[4]CALC1!$S$1:$Z$33</definedName>
    <definedName name="asasd" localSheetId="1">[2]List99!$A$288:$F$346,[2]List99!#REF!,[2]List99!$A$350:$F$466</definedName>
    <definedName name="asasd">[2]List99!$A$288:$F$346,[2]List99!#REF!,[2]List99!$A$350:$F$466</definedName>
    <definedName name="budget" localSheetId="1">'[5]E&amp;O Comparison'!#REF!</definedName>
    <definedName name="budget">'[5]E&amp;O Comparison'!#REF!</definedName>
    <definedName name="Budget3" localSheetId="1">'[5]E&amp;O Comparison'!#REF!</definedName>
    <definedName name="Budget3">'[5]E&amp;O Comparison'!#REF!</definedName>
    <definedName name="Budget4" localSheetId="1">'[5]E&amp;O Comparison'!#REF!</definedName>
    <definedName name="Budget4">'[5]E&amp;O Comparison'!#REF!</definedName>
    <definedName name="Budget5" localSheetId="1">'[5]E&amp;O Comparison'!#REF!</definedName>
    <definedName name="Budget5">'[5]E&amp;O Comparison'!#REF!</definedName>
    <definedName name="BudgetBook">[6]Budget!$B$3:$P$33,[6]Budget!$B$37:$N$86,[6]Budget!$B$142:$K$195,[6]Budget!$B$198:$K$237</definedName>
    <definedName name="CDM_2007" localSheetId="1">#REF!</definedName>
    <definedName name="CDM_2007">#REF!</definedName>
    <definedName name="contactf" localSheetId="1">#REF!</definedName>
    <definedName name="contactf">#REF!</definedName>
    <definedName name="COVER">[6]SUM95!$AV$14:$BF$37,[6]SUM95!$AV$40:$BF$58</definedName>
    <definedName name="distribution" localSheetId="1">[2]List99!$A$288:$F$346,[2]List99!#REF!,[2]List99!$A$350:$F$466</definedName>
    <definedName name="distribution">[2]List99!$A$288:$F$346,[2]List99!#REF!,[2]List99!$A$350:$F$466</definedName>
    <definedName name="EDR_06_OthInfo" localSheetId="1">'[7]4. 2006 Smart Meter Information'!#REF!</definedName>
    <definedName name="EDR_06_OthInfo">'[7]4. 2006 Smart Meter Information'!#REF!</definedName>
    <definedName name="EDR06Tariffs" localSheetId="1">'[7]3. 2006 Tariff Sheet'!#REF!</definedName>
    <definedName name="EDR06Tariffs">'[7]3. 2006 Tariff Sheet'!#REF!</definedName>
    <definedName name="Final98">[8]Items98!$A$1:$G$58,[8]Items98!$A$62:$G$120,[8]Items98!$A$123:$G$181,[8]Items98!$A$184:$G$242,[8]Items98!$A$245:$G$303,[8]Items98!$A$306:$G$364,[8]Items98!$A$367:$G$425,[8]Items98!$A$428:$G$486,[8]Items98!$A$489:$G$545,[8]Items98!$A$548:$G$604,[8]Items98!$A$607:$G$657,[8]Items98!$A$662:$G$716</definedName>
    <definedName name="FinalList" localSheetId="1">[2]List99!$A$1:$F$59,[2]List99!$A$60:$F$111,[2]List99!#REF!,[2]List99!$A$112:$F$164,[2]List99!$A$165:$F$228,[2]List99!$A$288:$F$346,[2]List99!#REF!,[2]List99!$A$350:$F$466,[2]List99!$A$229:$F$287,[2]List99!$A$467:$F$519</definedName>
    <definedName name="FinalList">[2]List99!$A$1:$F$59,[2]List99!$A$60:$F$111,[2]List99!#REF!,[2]List99!$A$112:$F$164,[2]List99!$A$165:$F$228,[2]List99!$A$288:$F$346,[2]List99!#REF!,[2]List99!$A$350:$F$466,[2]List99!$A$229:$F$287,[2]List99!$A$467:$F$519</definedName>
    <definedName name="FinalProjects" localSheetId="1">[2]List99!$A$1:$F$59,[2]List99!$A$60:$F$111,[2]List99!#REF!,[2]List99!$A$112:$F$164,[2]List99!$A$165:$F$228,[2]List99!$A$288:$F$346,[2]List99!#REF!,[2]List99!$A$350:$F$466,[2]List99!$A$229:$F$287,[2]List99!$A$467:$F$519,[2]List99!$A$522:$F$574</definedName>
    <definedName name="FinalProjects">[2]List99!$A$1:$F$59,[2]List99!$A$60:$F$111,[2]List99!#REF!,[2]List99!$A$112:$F$164,[2]List99!$A$165:$F$228,[2]List99!$A$288:$F$346,[2]List99!#REF!,[2]List99!$A$350:$F$466,[2]List99!$A$229:$F$287,[2]List99!$A$467:$F$519,[2]List99!$A$522:$F$574</definedName>
    <definedName name="forecast97">[9]Forecast97!$S$3:$V$32,[9]Forecast97!$X$3:$AC$32</definedName>
    <definedName name="GARate" localSheetId="1">#REF!</definedName>
    <definedName name="GARate">#REF!</definedName>
    <definedName name="Group1">[6]SUM96!$A$203:$K$252,[6]SUM96!$A$253:$K$299,[6]SUM96!$A$300:$K$342,[6]SUM96!$A$343:$L$391</definedName>
    <definedName name="hello" localSheetId="1">#REF!</definedName>
    <definedName name="hello">#REF!</definedName>
    <definedName name="histdate">[10]Financials!$E$76</definedName>
    <definedName name="HOEPApr">[11]Hoep!$E$6</definedName>
    <definedName name="HOEPAug">[11]Hoep!$E$10</definedName>
    <definedName name="HOEPDec">[11]Hoep!$E$14</definedName>
    <definedName name="HOEPFeb">[11]Hoep!$E$4</definedName>
    <definedName name="HOEPJan">[11]Hoep!$E$3</definedName>
    <definedName name="HOEPJul">[11]Hoep!$E$9</definedName>
    <definedName name="HOEPJun">[11]Hoep!$E$8</definedName>
    <definedName name="HOEPMar">[11]Hoep!$E$5</definedName>
    <definedName name="HOEPMay">[11]Hoep!$E$7</definedName>
    <definedName name="HOEPNov">[11]Hoep!$E$13</definedName>
    <definedName name="HOEPOct">[11]Hoep!$E$12</definedName>
    <definedName name="HOEPSep">[11]Hoep!$E$11</definedName>
    <definedName name="impactdata">'[12]8-7 OTHER CHGS, COMMOD (Input)'!$B$15:$AS$118</definedName>
    <definedName name="Incr2000" localSheetId="1">#REF!</definedName>
    <definedName name="Incr2000">#REF!</definedName>
    <definedName name="increase" localSheetId="1">#REF!</definedName>
    <definedName name="increase">#REF!</definedName>
    <definedName name="Items1997">[13]Items!$C$4:$E$29,[13]Items!$C$30:$E$59,[13]Items!$C$62:$E$95,[13]Items!$C$102:$E$137,[13]Items!$C$145:$E$169</definedName>
    <definedName name="Items98">[8]Items98!$A$2:$F$58,[8]Items98!$A$62:$F$120,[8]Items98!$A$123:$F$181,[8]Items98!$A$184:$F$242,[8]Items98!$A$245:$F$303,[8]Items98!$A$306:$F$364,[8]Items98!$A$367:$F$486,[8]Items98!$A$489:$F$545,[8]Items98!$A$548:$F$604,[8]Items98!$A$607:$F$657,[8]Items98!$A$662:$F$716</definedName>
    <definedName name="jjj" localSheetId="1">'[5]E&amp;O Comparison'!#REF!</definedName>
    <definedName name="jjj">'[5]E&amp;O Comparison'!#REF!</definedName>
    <definedName name="john" localSheetId="1">'[5]E&amp;O Comparison'!#REF!</definedName>
    <definedName name="john">'[5]E&amp;O Comparison'!#REF!</definedName>
    <definedName name="LastSheet" hidden="1">"Total Bill Impacts_All Customer"</definedName>
    <definedName name="LIMIT" localSheetId="1">#REF!</definedName>
    <definedName name="LIMIT">#REF!</definedName>
    <definedName name="list" localSheetId="1">[2]List99!$A$1:$F$59,[2]List99!$A$60:$F$111,[2]List99!#REF!,[2]List99!$A$112:$F$164,[2]List99!$A$165:$F$228,[2]List99!$A$229:$F$287,[2]List99!$A$467:$F$519,[2]List99!$A$288:$F$346,[2]List99!#REF!,[2]List99!$A$350:$F$466</definedName>
    <definedName name="list">[2]List99!$A$1:$F$59,[2]List99!$A$60:$F$111,[2]List99!#REF!,[2]List99!$A$112:$F$164,[2]List99!$A$165:$F$228,[2]List99!$A$229:$F$287,[2]List99!$A$467:$F$519,[2]List99!$A$288:$F$346,[2]List99!#REF!,[2]List99!$A$350:$F$466</definedName>
    <definedName name="List2001">'[2]List 2001'!$A$1:$F$58,'[2]List 2001'!$A$62:$F$111,'[2]List 2001'!$A$115:$F$173,'[2]List 2001'!$A$176:$F$234,'[2]List 2001'!$A$237:$F$296,'[2]List 2001'!$A$299:$F$357,'[2]List 2001'!$A$360:$F$416,'[2]List 2001'!$A$419:$F$475,'[2]List 2001'!$A$478:$F$528,'[2]List 2001'!$A$533:$F$587</definedName>
    <definedName name="man_beg_bud" localSheetId="1">#REF!</definedName>
    <definedName name="man_beg_bud">#REF!</definedName>
    <definedName name="man_end_bud" localSheetId="1">#REF!</definedName>
    <definedName name="man_end_bud">#REF!</definedName>
    <definedName name="man12ACT" localSheetId="1">#REF!</definedName>
    <definedName name="man12ACT">#REF!</definedName>
    <definedName name="MANBUD" localSheetId="1">#REF!</definedName>
    <definedName name="MANBUD">#REF!</definedName>
    <definedName name="manCYACT" localSheetId="1">#REF!</definedName>
    <definedName name="manCYACT">#REF!</definedName>
    <definedName name="manCYBUD" localSheetId="1">#REF!</definedName>
    <definedName name="manCYBUD">#REF!</definedName>
    <definedName name="manCYF" localSheetId="1">#REF!</definedName>
    <definedName name="manCYF">#REF!</definedName>
    <definedName name="MANEND" localSheetId="1">#REF!</definedName>
    <definedName name="MANEND">#REF!</definedName>
    <definedName name="manNYbud" localSheetId="1">#REF!</definedName>
    <definedName name="manNYbud">#REF!</definedName>
    <definedName name="manpower_costs" localSheetId="1">#REF!</definedName>
    <definedName name="manpower_costs">#REF!</definedName>
    <definedName name="manPYACT" localSheetId="1">#REF!</definedName>
    <definedName name="manPYACT">#REF!</definedName>
    <definedName name="MANSTART" localSheetId="1">#REF!</definedName>
    <definedName name="MANSTART">#REF!</definedName>
    <definedName name="mat_beg_bud" localSheetId="1">#REF!</definedName>
    <definedName name="mat_beg_bud">#REF!</definedName>
    <definedName name="mat_end_bud" localSheetId="1">#REF!</definedName>
    <definedName name="mat_end_bud">#REF!</definedName>
    <definedName name="mat12ACT" localSheetId="1">#REF!</definedName>
    <definedName name="mat12ACT">#REF!</definedName>
    <definedName name="MATBUD" localSheetId="1">#REF!</definedName>
    <definedName name="MATBUD">#REF!</definedName>
    <definedName name="matCYACT" localSheetId="1">#REF!</definedName>
    <definedName name="matCYACT">#REF!</definedName>
    <definedName name="matCYBUD" localSheetId="1">#REF!</definedName>
    <definedName name="matCYBUD">#REF!</definedName>
    <definedName name="matCYF" localSheetId="1">#REF!</definedName>
    <definedName name="matCYF">#REF!</definedName>
    <definedName name="MATEND" localSheetId="1">#REF!</definedName>
    <definedName name="MATEND">#REF!</definedName>
    <definedName name="material_costs" localSheetId="1">#REF!</definedName>
    <definedName name="material_costs">#REF!</definedName>
    <definedName name="matNYbud" localSheetId="1">#REF!</definedName>
    <definedName name="matNYbud">#REF!</definedName>
    <definedName name="matPYACT" localSheetId="1">#REF!</definedName>
    <definedName name="matPYACT">#REF!</definedName>
    <definedName name="MATSTART" localSheetId="1">#REF!</definedName>
    <definedName name="MATSTART">#REF!</definedName>
    <definedName name="Model_Organization" localSheetId="1">#REF!</definedName>
    <definedName name="Model_Organization">#REF!</definedName>
    <definedName name="MofF" localSheetId="1">#REF!</definedName>
    <definedName name="MofF">#REF!</definedName>
    <definedName name="NONBENF" localSheetId="1">#REF!</definedName>
    <definedName name="NONBENF">#REF!</definedName>
    <definedName name="nonreg" localSheetId="1">#REF!</definedName>
    <definedName name="nonreg">#REF!</definedName>
    <definedName name="nonregf" localSheetId="1">#REF!</definedName>
    <definedName name="nonregf">#REF!</definedName>
    <definedName name="note5d" localSheetId="1">#REF!</definedName>
    <definedName name="note5d">#REF!</definedName>
    <definedName name="oth_beg_bud" localSheetId="1">#REF!</definedName>
    <definedName name="oth_beg_bud">#REF!</definedName>
    <definedName name="oth_end_bud" localSheetId="1">#REF!</definedName>
    <definedName name="oth_end_bud">#REF!</definedName>
    <definedName name="oth12ACT" localSheetId="1">#REF!</definedName>
    <definedName name="oth12ACT">#REF!</definedName>
    <definedName name="othCYACT" localSheetId="1">#REF!</definedName>
    <definedName name="othCYACT">#REF!</definedName>
    <definedName name="othCYBUD" localSheetId="1">#REF!</definedName>
    <definedName name="othCYBUD">#REF!</definedName>
    <definedName name="othCYF" localSheetId="1">#REF!</definedName>
    <definedName name="othCYF">#REF!</definedName>
    <definedName name="OTHEND" localSheetId="1">#REF!</definedName>
    <definedName name="OTHEND">#REF!</definedName>
    <definedName name="other_costs" localSheetId="1">#REF!</definedName>
    <definedName name="other_costs">#REF!</definedName>
    <definedName name="OTHERBUD" localSheetId="1">#REF!</definedName>
    <definedName name="OTHERBUD">#REF!</definedName>
    <definedName name="OtherRateCharges" localSheetId="1">#REF!</definedName>
    <definedName name="OtherRateCharges">#REF!</definedName>
    <definedName name="othNYbud" localSheetId="1">#REF!</definedName>
    <definedName name="othNYbud">#REF!</definedName>
    <definedName name="othPYACT" localSheetId="1">#REF!</definedName>
    <definedName name="othPYACT">#REF!</definedName>
    <definedName name="OTHSTART" localSheetId="1">#REF!</definedName>
    <definedName name="OTHSTART">#REF!</definedName>
    <definedName name="page3" localSheetId="1">[8]RPCAP97!#REF!</definedName>
    <definedName name="page3">[8]RPCAP97!#REF!</definedName>
    <definedName name="page7a" localSheetId="1">[8]RPCAP97!#REF!</definedName>
    <definedName name="page7a">[8]RPCAP97!#REF!</definedName>
    <definedName name="PageAll">[8]RPCAP97!$A$1:$F$59,[8]RPCAP97!$A$60:$F$111,[8]RPCAP97!$A$112:$F$164,[8]RPCAP97!$A$165:$F$223,[8]RPCAP97!$A$283:$F$341,[8]RPCAP97!$A$345:$F$403,[8]RPCAP97!$A$224:$F$282,[8]RPCAP97!$A$404:$F$456,[8]RPCAP97!$A$459:$F$511</definedName>
    <definedName name="PagePart">[8]RPCAP97!$A$1:$F$59,[8]RPCAP97!$A$60:$F$111,[8]RPCAP97!$A$112:$F$164,[8]RPCAP97!$A$165:$F$223</definedName>
    <definedName name="Pages2000a">[2]List99!$A$1:$F$58,[2]List99!$A$62:$F$120,[2]List99!$A$123:$F$186,[2]List99!$A$189:$F$247,[2]List99!$A$250:$F$308,[2]List99!$A$311:$F$370</definedName>
    <definedName name="Pages2000b">[2]List99!$A$373:$F$427,[2]List99!$A$430:$F$488,[2]List99!$A$491:$F$549,[2]List99!$A$551:$F$608,[2]List99!$A$610:$F$667,[2]List99!$A$669:$F$720,[2]List99!$A$724:$F$779</definedName>
    <definedName name="PagesAll">[2]List99!$A$1:$F$58,[2]List99!$A$62:$F$120,[2]List99!$A$123:$F$186,[2]List99!$A$189:$F$247,[2]List99!$A$250:$F$308,[2]List99!$A$311:$F$370,[2]List99!$A$430:$F$488,[2]List99!$A$491:$F$549,[2]List99!$A$550:$F$608,[2]List99!$A$609:$F$667,[2]List99!$A$668:$F$720,[2]List99!$A$723:$F$779</definedName>
    <definedName name="PriceCapParams" localSheetId="1">#REF!</definedName>
    <definedName name="PriceCapParams">#REF!</definedName>
    <definedName name="primary" localSheetId="1">[2]List99!$A$288:$F$346,[2]List99!#REF!,[2]List99!$A$350:$F$466</definedName>
    <definedName name="primary">[2]List99!$A$288:$F$346,[2]List99!#REF!,[2]List99!$A$350:$F$466</definedName>
    <definedName name="Print">'[14]Nov DEGDAYS'!$A$1:$N$36</definedName>
    <definedName name="_xlnm.Print_Area" localSheetId="1">'GA Analysis  2017 '!$A$12:$K$107</definedName>
    <definedName name="_xlnm.Print_Area" localSheetId="0">Instructions!$A$11:$C$83</definedName>
    <definedName name="_xlnm.Print_Area">#REF!</definedName>
    <definedName name="print_end" localSheetId="1">#REF!</definedName>
    <definedName name="print_end">#REF!</definedName>
    <definedName name="Qend">'[15]RSVA &amp; Other'!$A$3</definedName>
    <definedName name="Rate_Riders" localSheetId="1">#REF!</definedName>
    <definedName name="Rate_Riders">#REF!</definedName>
    <definedName name="Ratebase" localSheetId="1">#REF!</definedName>
    <definedName name="Ratebase">#REF!</definedName>
    <definedName name="rearrange95">[6]SUM95!$A$75:$I$109,[6]SUM95!$A$110:$I$141,[6]SUM95!$A$142:$I$177</definedName>
    <definedName name="RPP_Data" localSheetId="1">#REF!</definedName>
    <definedName name="RPP_Data">#REF!</definedName>
    <definedName name="SALBENF" localSheetId="1">#REF!</definedName>
    <definedName name="SALBENF">#REF!</definedName>
    <definedName name="salreg" localSheetId="1">#REF!</definedName>
    <definedName name="salreg">#REF!</definedName>
    <definedName name="SALREGF" localSheetId="1">#REF!</definedName>
    <definedName name="SALREGF">#REF!</definedName>
    <definedName name="subtrans" localSheetId="1">[2]List99!$A$1:$F$59,[2]List99!$A$60:$F$111,[2]List99!#REF!,[2]List99!$A$112:$F$164,[2]List99!$A$165:$F$228</definedName>
    <definedName name="subtrans">[2]List99!$A$1:$F$59,[2]List99!$A$60:$F$111,[2]List99!#REF!,[2]List99!$A$112:$F$164,[2]List99!$A$165:$F$228</definedName>
    <definedName name="Surtax" localSheetId="1">#REF!</definedName>
    <definedName name="Surtax">#REF!</definedName>
    <definedName name="SysPageAll">'[13]MSCalc (2)'!$H$14:$AF$42,'[13]MSCalc (2)'!$H$43:$AF$85,'[13]MSCalc (2)'!$H$86:$AF$129,'[13]MSCalc (2)'!$H$130:$AF$201,'[13]MSCalc (2)'!$H$202:$AF$256,'[13]MSCalc (2)'!$H$257:$AF$279</definedName>
    <definedName name="SYSTEM">[16]OPTTABLE!$A$2:$E$15,[16]OPTTABLE!$Q$2:$T$15,[16]OPTTABLE!$AA$2:$AE$15,[16]OPTTABLE!$AG$2:$AK$15,[16]OPTTABLE!$AW$2:$AZ$15,[16]OPTTABLE!$BB$2:$BF$15,[16]OPTTABLE!$U$2:$Y$15,[16]OPTTABLE!$BH$2:$BH$15</definedName>
    <definedName name="TableLarge">[6]SUM96!$A$203:$K$252,[6]SUM96!$A$253:$K$297,[6]SUM96!$A$300:$K$370,[6]SUM96!$A$371:$K$392</definedName>
    <definedName name="TableReportAll">[6]SUM96!$A$203:$K$299,[6]SUM96!$A$300:$K$342,[6]SUM96!$A$343:$K$390</definedName>
    <definedName name="TEMPA" localSheetId="1">#REF!</definedName>
    <definedName name="TEMPA">#REF!</definedName>
    <definedName name="terr_name">'[17]1-1 GENERAL (Input)'!$C$56:$D$59</definedName>
    <definedName name="total">[16]OPTTABLE!$A$2:$E$15,[16]OPTTABLE!$Q$2:$T$15,[16]OPTTABLE!$AA$2:$AE$15,[16]OPTTABLE!$AG$2:$AK$15,[16]OPTTABLE!$AW$2:$AZ$15,[16]OPTTABLE!$BB$2:$BF$15,[16]OPTTABLE!$BH$2:$BH$15,[16]OPTTABLE!$U$2:$Y$15</definedName>
    <definedName name="total_dept" localSheetId="1">#REF!</definedName>
    <definedName name="total_dept">#REF!</definedName>
    <definedName name="total_manpower" localSheetId="1">#REF!</definedName>
    <definedName name="total_manpower">#REF!</definedName>
    <definedName name="total_material" localSheetId="1">#REF!</definedName>
    <definedName name="total_material">#REF!</definedName>
    <definedName name="total_other" localSheetId="1">#REF!</definedName>
    <definedName name="total_other">#REF!</definedName>
    <definedName name="total_transportation" localSheetId="1">#REF!</definedName>
    <definedName name="total_transportation">#REF!</definedName>
    <definedName name="TRANBUD" localSheetId="1">#REF!</definedName>
    <definedName name="TRANBUD">#REF!</definedName>
    <definedName name="TRANEND" localSheetId="1">#REF!</definedName>
    <definedName name="TRANEND">#REF!</definedName>
    <definedName name="transportation_costs" localSheetId="1">#REF!</definedName>
    <definedName name="transportation_costs">#REF!</definedName>
    <definedName name="TRANSTART" localSheetId="1">#REF!</definedName>
    <definedName name="TRANSTART">#REF!</definedName>
    <definedName name="trn_beg_bud" localSheetId="1">#REF!</definedName>
    <definedName name="trn_beg_bud">#REF!</definedName>
    <definedName name="trn_end_bud" localSheetId="1">#REF!</definedName>
    <definedName name="trn_end_bud">#REF!</definedName>
    <definedName name="trn12ACT" localSheetId="1">#REF!</definedName>
    <definedName name="trn12ACT">#REF!</definedName>
    <definedName name="trnCYACT" localSheetId="1">#REF!</definedName>
    <definedName name="trnCYACT">#REF!</definedName>
    <definedName name="trnCYBUD" localSheetId="1">#REF!</definedName>
    <definedName name="trnCYBUD">#REF!</definedName>
    <definedName name="trnCYF" localSheetId="1">#REF!</definedName>
    <definedName name="trnCYF">#REF!</definedName>
    <definedName name="trnNYbud" localSheetId="1">#REF!</definedName>
    <definedName name="trnNYbud">#REF!</definedName>
    <definedName name="trnPYACT" localSheetId="1">#REF!</definedName>
    <definedName name="trnPYACT">#REF!</definedName>
    <definedName name="Utility">[10]Financials!$A$1</definedName>
    <definedName name="UtilityInfo" localSheetId="1">#REF!</definedName>
    <definedName name="UtilityInfo">#REF!</definedName>
    <definedName name="utitliy1">[18]Financials!$A$1</definedName>
    <definedName name="WAGBENF" localSheetId="1">#REF!</definedName>
    <definedName name="WAGBENF">#REF!</definedName>
    <definedName name="wagdob" localSheetId="1">#REF!</definedName>
    <definedName name="wagdob">#REF!</definedName>
    <definedName name="wagdobf" localSheetId="1">#REF!</definedName>
    <definedName name="wagdobf">#REF!</definedName>
    <definedName name="wagreg" localSheetId="1">#REF!</definedName>
    <definedName name="wagreg">#REF!</definedName>
    <definedName name="wagregf" localSheetId="1">#REF!</definedName>
    <definedName name="wagregf">#REF!</definedName>
    <definedName name="Z_Factor_Analysis" localSheetId="1">#REF!</definedName>
    <definedName name="Z_Factor_Analysis">#REF!</definedName>
  </definedNames>
  <calcPr calcId="179020"/>
</workbook>
</file>

<file path=xl/calcChain.xml><?xml version="1.0" encoding="utf-8"?>
<calcChain xmlns="http://schemas.openxmlformats.org/spreadsheetml/2006/main">
  <c r="D25" i="22" l="1"/>
  <c r="D26" i="22"/>
  <c r="D23" i="22"/>
  <c r="D69" i="22"/>
  <c r="D72" i="22"/>
  <c r="D68" i="22"/>
  <c r="D67" i="22"/>
  <c r="C58" i="22"/>
  <c r="C57" i="22"/>
  <c r="C56" i="22"/>
  <c r="C55" i="22"/>
  <c r="C54" i="22"/>
  <c r="C53" i="22"/>
  <c r="C52" i="22"/>
  <c r="C51" i="22"/>
  <c r="C50" i="22"/>
  <c r="C49" i="22"/>
  <c r="C48" i="22"/>
  <c r="C47" i="22"/>
  <c r="F91" i="22"/>
  <c r="G91" i="22"/>
  <c r="I91" i="22"/>
  <c r="F90" i="22"/>
  <c r="G90" i="22"/>
  <c r="I90" i="22"/>
  <c r="F89" i="22"/>
  <c r="G89" i="22"/>
  <c r="I89" i="22"/>
  <c r="D66" i="22"/>
  <c r="E88" i="22"/>
  <c r="E92" i="22"/>
  <c r="I58" i="22"/>
  <c r="G58" i="22"/>
  <c r="Q57" i="22"/>
  <c r="I57" i="22"/>
  <c r="G57" i="22"/>
  <c r="Q56" i="22"/>
  <c r="I56" i="22"/>
  <c r="G56" i="22"/>
  <c r="Q55" i="22"/>
  <c r="I55" i="22"/>
  <c r="G55" i="22"/>
  <c r="Q54" i="22"/>
  <c r="I54" i="22"/>
  <c r="G54" i="22"/>
  <c r="Q53" i="22"/>
  <c r="I53" i="22"/>
  <c r="G53" i="22"/>
  <c r="Q52" i="22"/>
  <c r="I52" i="22"/>
  <c r="G52" i="22"/>
  <c r="Q51" i="22"/>
  <c r="I51" i="22"/>
  <c r="G51" i="22"/>
  <c r="Q50" i="22"/>
  <c r="I50" i="22"/>
  <c r="G50" i="22"/>
  <c r="Q49" i="22"/>
  <c r="I49" i="22"/>
  <c r="G49" i="22"/>
  <c r="Q48" i="22"/>
  <c r="I48" i="22"/>
  <c r="G48" i="22"/>
  <c r="Q47" i="22"/>
  <c r="I47" i="22"/>
  <c r="G47" i="22"/>
  <c r="H25" i="22"/>
  <c r="H26" i="22"/>
  <c r="H23" i="22"/>
  <c r="H22" i="22"/>
  <c r="D79" i="22"/>
  <c r="C59" i="22"/>
  <c r="D88" i="22"/>
  <c r="I23" i="22"/>
  <c r="I25" i="22"/>
  <c r="H24" i="22"/>
  <c r="F88" i="22"/>
  <c r="D92" i="22"/>
  <c r="I26" i="22"/>
  <c r="D24" i="22"/>
  <c r="I24" i="22"/>
  <c r="D22" i="22"/>
  <c r="F92" i="22"/>
  <c r="I22" i="22"/>
  <c r="F23" i="22"/>
  <c r="F25" i="22"/>
  <c r="F26" i="22"/>
  <c r="F24" i="22"/>
  <c r="E58" i="22"/>
  <c r="E53" i="22"/>
  <c r="D54" i="22"/>
  <c r="E54" i="22"/>
  <c r="D55" i="22"/>
  <c r="E50" i="22"/>
  <c r="D51" i="22"/>
  <c r="E57" i="22"/>
  <c r="D58" i="22"/>
  <c r="F58" i="22"/>
  <c r="E51" i="22"/>
  <c r="D52" i="22"/>
  <c r="E52" i="22"/>
  <c r="D53" i="22"/>
  <c r="F53" i="22"/>
  <c r="E55" i="22"/>
  <c r="D56" i="22"/>
  <c r="E56" i="22"/>
  <c r="D57" i="22"/>
  <c r="F56" i="22"/>
  <c r="F55" i="22"/>
  <c r="H55" i="22"/>
  <c r="J58" i="22"/>
  <c r="H58" i="22"/>
  <c r="E48" i="22"/>
  <c r="D49" i="22"/>
  <c r="H56" i="22"/>
  <c r="J56" i="22"/>
  <c r="D47" i="22"/>
  <c r="E49" i="22"/>
  <c r="D50" i="22"/>
  <c r="F50" i="22"/>
  <c r="F57" i="22"/>
  <c r="J53" i="22"/>
  <c r="H53" i="22"/>
  <c r="E47" i="22"/>
  <c r="F52" i="22"/>
  <c r="F51" i="22"/>
  <c r="F54" i="22"/>
  <c r="J55" i="22"/>
  <c r="F49" i="22"/>
  <c r="J49" i="22"/>
  <c r="K53" i="22"/>
  <c r="K56" i="22"/>
  <c r="F47" i="22"/>
  <c r="H57" i="22"/>
  <c r="J57" i="22"/>
  <c r="H50" i="22"/>
  <c r="J50" i="22"/>
  <c r="D48" i="22"/>
  <c r="F48" i="22"/>
  <c r="E59" i="22"/>
  <c r="J51" i="22"/>
  <c r="H51" i="22"/>
  <c r="K55" i="22"/>
  <c r="J52" i="22"/>
  <c r="H52" i="22"/>
  <c r="H49" i="22"/>
  <c r="J54" i="22"/>
  <c r="H54" i="22"/>
  <c r="K58" i="22"/>
  <c r="K57" i="22"/>
  <c r="K52" i="22"/>
  <c r="K54" i="22"/>
  <c r="K51" i="22"/>
  <c r="J48" i="22"/>
  <c r="H48" i="22"/>
  <c r="K49" i="22"/>
  <c r="K50" i="22"/>
  <c r="D59" i="22"/>
  <c r="J47" i="22"/>
  <c r="H47" i="22"/>
  <c r="F59" i="22"/>
  <c r="H59" i="22"/>
  <c r="K48" i="22"/>
  <c r="K47" i="22"/>
  <c r="K59" i="22"/>
  <c r="J59" i="22"/>
  <c r="H88" i="22"/>
  <c r="H92" i="22"/>
  <c r="D80" i="22"/>
  <c r="C88" i="22"/>
  <c r="D81" i="22"/>
  <c r="D82" i="22"/>
  <c r="C92" i="22"/>
  <c r="G88" i="22"/>
  <c r="E82" i="22"/>
  <c r="I88" i="22"/>
  <c r="G92" i="22"/>
</calcChain>
</file>

<file path=xl/sharedStrings.xml><?xml version="1.0" encoding="utf-8"?>
<sst xmlns="http://schemas.openxmlformats.org/spreadsheetml/2006/main" count="204" uniqueCount="167">
  <si>
    <t>version 1.4</t>
  </si>
  <si>
    <t>Instructions on Account 1589 RSVA - Global Adjustment (GA) Analysis Workform</t>
  </si>
  <si>
    <t xml:space="preserve">Purpose: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</si>
  <si>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</si>
  <si>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Notes to GA Analysis:</t>
  </si>
  <si>
    <t>Refer to the GA Analysis Tab to complete the below steps.</t>
  </si>
  <si>
    <t>Note that this is a generic analysis template, utilities may need to alter the analysis as needed for their specific circumstances. Any alternations to the analysis must be clearly disclosed and explained.</t>
  </si>
  <si>
    <t>Indicate which years the balance requested for disposition pertains to (e.g. 2016, or 2016 and 2015)</t>
  </si>
  <si>
    <t>Complete the Consumption Data Table for consumption (unadjusted for the loss factor) for each year that is being requested for disposition. The data should agree to the RRR data reported, where applicable (i.e. Total Metered excluding WMP, RPP and non-RPP).</t>
  </si>
  <si>
    <t xml:space="preserve">GA Billing Rate </t>
  </si>
  <si>
    <t xml:space="preserve"> • Indicate the GA rate that is used to bill customers (also used for unbilled revenue) in the drop down box. Note that the “Other” rate is to represent a combination of the first estimate, second estimate and/or actual rate.</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</si>
  <si>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</si>
  <si>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 Where a distributor does not apply the same GA rate to all non-RPP Class B customers, the distributor must adapt the GA Analysis for this and breakdown the monthly non-RPP Class B volumes for each GA rate that was applied.</t>
  </si>
  <si>
    <t>*O.Reg 429/04, section 16(3)</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</si>
  <si>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</si>
  <si>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</si>
  <si>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</si>
  <si>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</si>
  <si>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</si>
  <si>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</si>
  <si>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Column F :</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</si>
  <si>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</si>
  <si>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Column G, H :</t>
  </si>
  <si>
    <t>Prior month unbilled consumption is to be deducted and current month unbilled consumption is to be added. Note that monthly non-RPP Class B unbilled consumption may not be readily available and may require estimates or allocations to be done.</t>
  </si>
  <si>
    <t>Column J :</t>
  </si>
  <si>
    <t xml:space="preserve">Fill in the GA rate billed by linking the cells to the applicable cells in the GA Rates Per IESO Website Table. </t>
  </si>
  <si>
    <t xml:space="preserve">Column L: </t>
  </si>
  <si>
    <t>Fill in the actual GA rate paid by linking the cells to the applicable cells in the GA Rates Per IESO Website Table.</t>
  </si>
  <si>
    <t>Reconciling Items</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</si>
  <si>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</si>
  <si>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The purpose of this section is to ensure that reconciling items have been appropriately factored into the GA Analysis. Reconciling items must be considered for each year requested for disposition. </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</si>
  <si>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</si>
  <si>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</si>
  <si>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</si>
  <si>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</si>
  <si>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</si>
  <si>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 xml:space="preserve">a.    Prior year impacts should be removed, </t>
  </si>
  <si>
    <t>b.    Current year impacts should be added.</t>
  </si>
  <si>
    <t>2)</t>
  </si>
  <si>
    <t xml:space="preserve">Unbilled revenue differences between the unbilled and actual billed amounts, which could relate to rate used or consumption volumes </t>
  </si>
  <si>
    <t xml:space="preserve">Analyses may have to be performed to identify the portion of the billed amounts that corresponded to the amount that was unbilled and recorded in the general ledger.  </t>
  </si>
  <si>
    <t xml:space="preserve">a.    Prior year end unbilled revenue differences should be removed, </t>
  </si>
  <si>
    <t>b.    Current year end unbilled revenue differences should be added.</t>
  </si>
  <si>
    <t xml:space="preserve">3) </t>
  </si>
  <si>
    <t xml:space="preserve">Accrual to actual differences in long term load transfers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</si>
  <si>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</si>
  <si>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</si>
  <si>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b.    Current year end differences should be added.</t>
  </si>
  <si>
    <t>4)</t>
  </si>
  <si>
    <t xml:space="preserve">GA balances pertaining to Class A customers must be excluded from the GA balance as the GA balance should only relate to Class B.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</si>
  <si>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</si>
  <si>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</si>
  <si>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5)</t>
  </si>
  <si>
    <t>Significant prior period billing adjustments</t>
  </si>
  <si>
    <t>Cancel and rebills for billing adjustments may be recorded in the current year revenue GL balance but would not be included in the current year consumption charged by the IESO.</t>
  </si>
  <si>
    <t>6)</t>
  </si>
  <si>
    <t>Differences in GA IESO posted rate and rate charged on IESO invoice</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</si>
  <si>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</si>
  <si>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7-10)</t>
  </si>
  <si>
    <t>Any other items that cause differences between the expected GA amount and the GA recorded in the general ledger.</t>
  </si>
  <si>
    <t>Any remaining unreconciled balance that is greater than +/- 1% of the GA payments to the IESO annually must be analyzed and investigated to identify any additional reconciling items or to identify corrections to the balance requested for disposition.</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</si>
  <si>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</si>
  <si>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</si>
  <si>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</si>
  <si>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Please provide any additional details in the Additional Notes and Comments textbox.</t>
  </si>
  <si>
    <t>Account 1589 Global Adjustment (GA) Analysis Workform</t>
  </si>
  <si>
    <t>Input cells</t>
  </si>
  <si>
    <t>Drop down cells</t>
  </si>
  <si>
    <t>Note 1</t>
  </si>
  <si>
    <t>Year(s) Requested for Disposition</t>
  </si>
  <si>
    <t>Note 2</t>
  </si>
  <si>
    <t>Consumption Data Excluding for Loss Factor (Data to agree with RRR as applicable)</t>
  </si>
  <si>
    <t>Year</t>
  </si>
  <si>
    <t xml:space="preserve">Per RRR </t>
  </si>
  <si>
    <t>For reference only, please delete before submission</t>
  </si>
  <si>
    <t>Total Metered excluding WMP</t>
  </si>
  <si>
    <t>C = A+B</t>
  </si>
  <si>
    <t>kWh</t>
  </si>
  <si>
    <t xml:space="preserve">RPP </t>
  </si>
  <si>
    <t>A</t>
  </si>
  <si>
    <t>WMP</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</si>
  <si>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</si>
  <si>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</si>
  <si>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</si>
  <si>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</si>
  <si>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</si>
  <si>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</si>
  <si>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</si>
  <si>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</si>
  <si>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</si>
  <si>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</si>
  <si>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</si>
  <si>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GA Billing Rate Description</t>
  </si>
  <si>
    <t>Note 4</t>
  </si>
  <si>
    <t>GA Rates per IESO website</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</si>
  <si>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</si>
  <si>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</si>
  <si>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</si>
  <si>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</si>
  <si>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</si>
  <si>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</si>
  <si>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</si>
  <si>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</si>
  <si>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</si>
  <si>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</si>
  <si>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</si>
  <si>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</si>
  <si>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</si>
  <si>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</si>
  <si>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</si>
  <si>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</si>
  <si>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</si>
  <si>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</si>
  <si>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</si>
  <si>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($/kWh)</t>
  </si>
  <si>
    <t>First Estimate</t>
  </si>
  <si>
    <t>Second Estimate</t>
  </si>
  <si>
    <t>Actual</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</si>
  <si>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</si>
  <si>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</si>
  <si>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</si>
  <si>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</si>
  <si>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</si>
  <si>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</si>
  <si>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</si>
  <si>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</si>
  <si>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</si>
  <si>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</si>
  <si>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</si>
  <si>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</si>
  <si>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</si>
  <si>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 xml:space="preserve">Note 5 </t>
  </si>
  <si>
    <t xml:space="preserve">Reconciling Items </t>
  </si>
  <si>
    <t xml:space="preserve"> Item</t>
  </si>
  <si>
    <t>Applicability of Reconciling Item (Y/N)</t>
  </si>
  <si>
    <t>Amount (Quantify if it is a significant reconciling item)</t>
  </si>
  <si>
    <t>Explanation</t>
  </si>
  <si>
    <t xml:space="preserve"> Net Change in Principal Balance in the GL (i.e. Transactions in the Year)</t>
  </si>
  <si>
    <t>1a</t>
  </si>
  <si>
    <t>Remove impacts to GA from prior year RPP Settlement true up process that are booked in current year</t>
  </si>
  <si>
    <t>Y</t>
  </si>
  <si>
    <t>1b</t>
  </si>
  <si>
    <t>Add impacts to GA from current year RPP Settlement true up process that are booked in subsequent year</t>
  </si>
  <si>
    <t>2a</t>
  </si>
  <si>
    <t>Remove prior year end unbilled to actual revenue differences</t>
  </si>
  <si>
    <t>2b</t>
  </si>
  <si>
    <t>Add current year end unbilled to actual revenue differences</t>
  </si>
  <si>
    <t>3a</t>
  </si>
  <si>
    <t>Remove difference between prior year accrual to forecast from long term load transfers</t>
  </si>
  <si>
    <t>3b</t>
  </si>
  <si>
    <t>Add difference between current year accrual to forecast from long term load transfers</t>
  </si>
  <si>
    <t>Remove GA balances pertaining to Class A customers</t>
  </si>
  <si>
    <t>Significant prior period billing adjustments included in current year GL balance but would not be included in the billing consumption used in the GA Analysis</t>
  </si>
  <si>
    <t>Note 6</t>
  </si>
  <si>
    <t>Adjusted Net Change in Principal Balance in the GL</t>
  </si>
  <si>
    <t>Net Change in Expected GA Balance in the Year Per Analysis</t>
  </si>
  <si>
    <t>Unresolved Difference</t>
  </si>
  <si>
    <t>Unresolved Difference as % of Expected GA Payments to IESO</t>
  </si>
  <si>
    <t xml:space="preserve">Note 7 </t>
  </si>
  <si>
    <t>Summary of GA  (if multiple years requested for disposition)</t>
  </si>
  <si>
    <t>Annual Net Change in Expected GA Balance from GA Analysis (cell K59)</t>
  </si>
  <si>
    <t xml:space="preserve"> Net Change in Principal Balance in the  GL (cell D65)</t>
  </si>
  <si>
    <t>Reconciling Items (sum of cells D66 to D78)</t>
  </si>
  <si>
    <t>Payments to IESO (cell J59)</t>
  </si>
  <si>
    <t xml:space="preserve">Cumulative Balance </t>
  </si>
  <si>
    <t>N/A</t>
  </si>
  <si>
    <t>Additional Notes and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</si>
</sst>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quot;$&quot;* #,##0_-;\-&quot;$&quot;* #,##0_-;_-&quot;$&quot;* &quot;-&quot;??_-;_-@_-"/>
    <numFmt numFmtId="170" formatCode="0.00000"/>
    <numFmt numFmtId="171" formatCode="_-* #,##0_-;\-* #,##0_-;_-* &quot;-&quot;??_-;_-@_-"/>
    <numFmt numFmtId="172" formatCode="_([$€-2]* #,##0.00_);_([$€-2]* \(#,##0.00\);_([$€-2]* &quot;-&quot;??_)"/>
    <numFmt numFmtId="173" formatCode="_(&quot;$&quot;* #,##0_);_(&quot;$&quot;* \(#,##0\);_(&quot;$&quot;* &quot;-&quot;??_);_(@_)"/>
    <numFmt numFmtId="174" formatCode="_(* #,##0_);_(* \(#,##0\);_(* &quot;-&quot;??_);_(@_)"/>
    <numFmt numFmtId="175" formatCode="_(* #,##0.0_);_(* \(#,##0.0\);_(* &quot;-&quot;??_);_(@_)"/>
    <numFmt numFmtId="176" formatCode="#,##0.0"/>
    <numFmt numFmtId="177" formatCode="mm/dd/yyyy"/>
    <numFmt numFmtId="178" formatCode="0\-0"/>
    <numFmt numFmtId="179" formatCode="_-* #,##0.0_-;\-* #,##0.0_-;_-* &quot;-&quot;??_-;_-@_-"/>
    <numFmt numFmtId="180" formatCode="_-* #,##0.000_-;\-* #,##0.000_-;_-* &quot;-&quot;??_-;_-@_-"/>
    <numFmt numFmtId="181" formatCode="##\-#"/>
    <numFmt numFmtId="182" formatCode="&quot;£ &quot;#,##0.00;[Red]\-&quot;£ &quot;#,##0.00"/>
    <numFmt numFmtId="183" formatCode="[$-409]mmm\-yy;@"/>
    <numFmt numFmtId="184" formatCode="[$-409]d\-mmm\-yy;@"/>
  </numFmts>
  <fonts count="84">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11"/>
      <color theme="0"/>
      <name val="Calibri"/>
      <family val="2"/>
      <scheme val="minor"/>
    </font>
    <font>
      <sz val="10"/>
      <name val="Times New Roman"/>
      <family val="1"/>
    </font>
    <font>
      <sz val="10"/>
      <color indexed="8"/>
      <name val="Arial"/>
      <family val="2"/>
    </font>
    <font>
      <sz val="11"/>
      <color indexed="8"/>
      <name val="Calibri"/>
      <family val="2"/>
    </font>
    <font>
      <sz val="10"/>
      <color theme="1"/>
      <name val="Arial"/>
      <family val="2"/>
    </font>
    <font>
      <sz val="10"/>
      <color indexed="9"/>
      <name val="Arial"/>
      <family val="2"/>
    </font>
    <font>
      <sz val="11"/>
      <color indexed="9"/>
      <name val="Calibri"/>
      <family val="2"/>
    </font>
    <font>
      <sz val="10"/>
      <color theme="0"/>
      <name val="Arial"/>
      <family val="2"/>
    </font>
    <font>
      <sz val="10"/>
      <color indexed="20"/>
      <name val="Arial"/>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0"/>
      <color rgb="FFFA7D00"/>
      <name val="Arial"/>
      <family val="2"/>
    </font>
    <font>
      <b/>
      <sz val="10"/>
      <color indexed="9"/>
      <name val="Arial"/>
      <family val="2"/>
    </font>
    <font>
      <b/>
      <sz val="11"/>
      <color indexed="9"/>
      <name val="Calibri"/>
      <family val="2"/>
    </font>
    <font>
      <b/>
      <sz val="10"/>
      <color theme="0"/>
      <name val="Arial"/>
      <family val="2"/>
    </font>
    <font>
      <sz val="8"/>
      <color indexed="72"/>
      <name val="MS Sans Serif"/>
      <family val="2"/>
    </font>
    <font>
      <sz val="10"/>
      <name val="Tahoma"/>
      <family val="2"/>
    </font>
    <font>
      <i/>
      <sz val="10"/>
      <color indexed="23"/>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sz val="10"/>
      <color indexed="17"/>
      <name val="Arial"/>
      <family val="2"/>
    </font>
    <font>
      <sz val="8"/>
      <name val="Arial"/>
      <family val="2"/>
    </font>
    <font>
      <b/>
      <sz val="16"/>
      <name val="Times New Roman"/>
      <family val="1"/>
    </font>
    <font>
      <b/>
      <sz val="15"/>
      <color indexed="56"/>
      <name val="Arial"/>
      <family val="2"/>
    </font>
    <font>
      <b/>
      <sz val="15"/>
      <color indexed="56"/>
      <name val="Calibri"/>
      <family val="2"/>
    </font>
    <font>
      <b/>
      <sz val="15"/>
      <color theme="3"/>
      <name val="Arial"/>
      <family val="2"/>
    </font>
    <font>
      <b/>
      <sz val="18"/>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0"/>
      <color indexed="12"/>
      <name val="Arial"/>
      <family val="2"/>
    </font>
    <font>
      <u/>
      <sz val="12"/>
      <color theme="10"/>
      <name val="Arial"/>
      <family val="2"/>
    </font>
    <font>
      <u/>
      <sz val="7.5"/>
      <color indexed="12"/>
      <name val="Arial"/>
      <family val="2"/>
    </font>
    <font>
      <u/>
      <sz val="10"/>
      <color theme="10"/>
      <name val="Arial"/>
      <family val="2"/>
    </font>
    <font>
      <sz val="10"/>
      <color indexed="62"/>
      <name val="Arial"/>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rgb="FFFA7D00"/>
      <name val="Arial"/>
      <family val="2"/>
    </font>
    <font>
      <sz val="10"/>
      <color indexed="60"/>
      <name val="Arial"/>
      <family val="2"/>
    </font>
    <font>
      <sz val="11"/>
      <color indexed="60"/>
      <name val="Calibri"/>
      <family val="2"/>
    </font>
    <font>
      <sz val="10"/>
      <color rgb="FF9C6500"/>
      <name val="Arial"/>
      <family val="2"/>
    </font>
    <font>
      <b/>
      <sz val="10"/>
      <color indexed="63"/>
      <name val="Arial"/>
      <family val="2"/>
    </font>
    <font>
      <b/>
      <sz val="11"/>
      <color indexed="63"/>
      <name val="Calibri"/>
      <family val="2"/>
    </font>
    <font>
      <b/>
      <sz val="10"/>
      <color rgb="FF3F3F3F"/>
      <name val="Arial"/>
      <family val="2"/>
    </font>
    <font>
      <b/>
      <sz val="18"/>
      <color indexed="56"/>
      <name val="Cambria"/>
      <family val="2"/>
    </font>
    <font>
      <b/>
      <sz val="10"/>
      <color indexed="8"/>
      <name val="Arial"/>
      <family val="2"/>
    </font>
    <font>
      <b/>
      <sz val="11"/>
      <color indexed="8"/>
      <name val="Calibri"/>
      <family val="2"/>
    </font>
    <font>
      <b/>
      <sz val="10"/>
      <color theme="1"/>
      <name val="Arial"/>
      <family val="2"/>
    </font>
    <font>
      <sz val="10"/>
      <color indexed="10"/>
      <name val="Arial"/>
      <family val="2"/>
    </font>
    <font>
      <sz val="11"/>
      <color indexed="10"/>
      <name val="Calibri"/>
      <family val="2"/>
    </font>
    <font>
      <sz val="10"/>
      <color rgb="FFFF0000"/>
      <name val="Arial"/>
      <family val="2"/>
    </font>
    <font>
      <sz val="10"/>
      <name val="Arial"/>
      <family val="2"/>
    </font>
    <font>
      <u/>
      <sz val="11"/>
      <color theme="10"/>
      <name val="Calibri"/>
      <family val="2"/>
      <scheme val="minor"/>
    </font>
    <font>
      <sz val="10"/>
      <name val="Arial"/>
      <family val="2"/>
    </font>
    <font>
      <sz val="11"/>
      <color theme="0"/>
      <name val="Arial"/>
      <family val="2"/>
    </font>
  </fonts>
  <fills count="6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1"/>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878">
    <xf numFmtId="0" fontId="0" fillId="0" borderId="0"/>
    <xf numFmtId="166"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72" fontId="1" fillId="0" borderId="0"/>
    <xf numFmtId="166"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6" fontId="5" fillId="0" borderId="0"/>
    <xf numFmtId="176" fontId="5" fillId="0" borderId="0"/>
    <xf numFmtId="176" fontId="5" fillId="0" borderId="0"/>
    <xf numFmtId="176" fontId="5" fillId="0" borderId="0"/>
    <xf numFmtId="176" fontId="5" fillId="0" borderId="0"/>
    <xf numFmtId="175" fontId="5" fillId="0" borderId="0"/>
    <xf numFmtId="175" fontId="5" fillId="0" borderId="0"/>
    <xf numFmtId="175" fontId="5" fillId="0" borderId="0"/>
    <xf numFmtId="14"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4" fontId="5" fillId="0" borderId="0"/>
    <xf numFmtId="172" fontId="22" fillId="36" borderId="0" applyNumberFormat="0" applyBorder="0" applyAlignment="0" applyProtection="0"/>
    <xf numFmtId="172" fontId="23" fillId="36" borderId="0" applyNumberFormat="0" applyBorder="0" applyAlignment="0" applyProtection="0"/>
    <xf numFmtId="172" fontId="24" fillId="13" borderId="0" applyNumberFormat="0" applyBorder="0" applyAlignment="0" applyProtection="0"/>
    <xf numFmtId="172" fontId="23" fillId="36" borderId="0" applyNumberFormat="0" applyBorder="0" applyAlignment="0" applyProtection="0"/>
    <xf numFmtId="172" fontId="22" fillId="37" borderId="0" applyNumberFormat="0" applyBorder="0" applyAlignment="0" applyProtection="0"/>
    <xf numFmtId="172" fontId="23" fillId="37" borderId="0" applyNumberFormat="0" applyBorder="0" applyAlignment="0" applyProtection="0"/>
    <xf numFmtId="172" fontId="24" fillId="17" borderId="0" applyNumberFormat="0" applyBorder="0" applyAlignment="0" applyProtection="0"/>
    <xf numFmtId="172" fontId="23" fillId="37" borderId="0" applyNumberFormat="0" applyBorder="0" applyAlignment="0" applyProtection="0"/>
    <xf numFmtId="172" fontId="22" fillId="38" borderId="0" applyNumberFormat="0" applyBorder="0" applyAlignment="0" applyProtection="0"/>
    <xf numFmtId="172" fontId="23" fillId="38" borderId="0" applyNumberFormat="0" applyBorder="0" applyAlignment="0" applyProtection="0"/>
    <xf numFmtId="172" fontId="24" fillId="21" borderId="0" applyNumberFormat="0" applyBorder="0" applyAlignment="0" applyProtection="0"/>
    <xf numFmtId="172" fontId="23" fillId="38" borderId="0" applyNumberFormat="0" applyBorder="0" applyAlignment="0" applyProtection="0"/>
    <xf numFmtId="172" fontId="22" fillId="39" borderId="0" applyNumberFormat="0" applyBorder="0" applyAlignment="0" applyProtection="0"/>
    <xf numFmtId="172" fontId="23" fillId="39" borderId="0" applyNumberFormat="0" applyBorder="0" applyAlignment="0" applyProtection="0"/>
    <xf numFmtId="172" fontId="24" fillId="25" borderId="0" applyNumberFormat="0" applyBorder="0" applyAlignment="0" applyProtection="0"/>
    <xf numFmtId="172" fontId="23" fillId="39" borderId="0" applyNumberFormat="0" applyBorder="0" applyAlignment="0" applyProtection="0"/>
    <xf numFmtId="172" fontId="22" fillId="40" borderId="0" applyNumberFormat="0" applyBorder="0" applyAlignment="0" applyProtection="0"/>
    <xf numFmtId="172" fontId="23" fillId="40" borderId="0" applyNumberFormat="0" applyBorder="0" applyAlignment="0" applyProtection="0"/>
    <xf numFmtId="172" fontId="24" fillId="29" borderId="0" applyNumberFormat="0" applyBorder="0" applyAlignment="0" applyProtection="0"/>
    <xf numFmtId="172" fontId="23" fillId="40" borderId="0" applyNumberFormat="0" applyBorder="0" applyAlignment="0" applyProtection="0"/>
    <xf numFmtId="172" fontId="22" fillId="41" borderId="0" applyNumberFormat="0" applyBorder="0" applyAlignment="0" applyProtection="0"/>
    <xf numFmtId="172" fontId="23" fillId="41" borderId="0" applyNumberFormat="0" applyBorder="0" applyAlignment="0" applyProtection="0"/>
    <xf numFmtId="172" fontId="24" fillId="33" borderId="0" applyNumberFormat="0" applyBorder="0" applyAlignment="0" applyProtection="0"/>
    <xf numFmtId="172" fontId="23" fillId="41" borderId="0" applyNumberFormat="0" applyBorder="0" applyAlignment="0" applyProtection="0"/>
    <xf numFmtId="172" fontId="22" fillId="42" borderId="0" applyNumberFormat="0" applyBorder="0" applyAlignment="0" applyProtection="0"/>
    <xf numFmtId="172" fontId="23" fillId="42" borderId="0" applyNumberFormat="0" applyBorder="0" applyAlignment="0" applyProtection="0"/>
    <xf numFmtId="172" fontId="24" fillId="14" borderId="0" applyNumberFormat="0" applyBorder="0" applyAlignment="0" applyProtection="0"/>
    <xf numFmtId="172" fontId="23" fillId="42" borderId="0" applyNumberFormat="0" applyBorder="0" applyAlignment="0" applyProtection="0"/>
    <xf numFmtId="172" fontId="22" fillId="43" borderId="0" applyNumberFormat="0" applyBorder="0" applyAlignment="0" applyProtection="0"/>
    <xf numFmtId="172" fontId="23" fillId="43" borderId="0" applyNumberFormat="0" applyBorder="0" applyAlignment="0" applyProtection="0"/>
    <xf numFmtId="172" fontId="24" fillId="18" borderId="0" applyNumberFormat="0" applyBorder="0" applyAlignment="0" applyProtection="0"/>
    <xf numFmtId="172" fontId="23" fillId="43" borderId="0" applyNumberFormat="0" applyBorder="0" applyAlignment="0" applyProtection="0"/>
    <xf numFmtId="172" fontId="22" fillId="44" borderId="0" applyNumberFormat="0" applyBorder="0" applyAlignment="0" applyProtection="0"/>
    <xf numFmtId="172" fontId="23" fillId="44" borderId="0" applyNumberFormat="0" applyBorder="0" applyAlignment="0" applyProtection="0"/>
    <xf numFmtId="172" fontId="24" fillId="22" borderId="0" applyNumberFormat="0" applyBorder="0" applyAlignment="0" applyProtection="0"/>
    <xf numFmtId="172" fontId="23" fillId="44" borderId="0" applyNumberFormat="0" applyBorder="0" applyAlignment="0" applyProtection="0"/>
    <xf numFmtId="172" fontId="22" fillId="39" borderId="0" applyNumberFormat="0" applyBorder="0" applyAlignment="0" applyProtection="0"/>
    <xf numFmtId="172" fontId="23" fillId="39" borderId="0" applyNumberFormat="0" applyBorder="0" applyAlignment="0" applyProtection="0"/>
    <xf numFmtId="172" fontId="24" fillId="26" borderId="0" applyNumberFormat="0" applyBorder="0" applyAlignment="0" applyProtection="0"/>
    <xf numFmtId="172" fontId="23" fillId="39" borderId="0" applyNumberFormat="0" applyBorder="0" applyAlignment="0" applyProtection="0"/>
    <xf numFmtId="172" fontId="22" fillId="42" borderId="0" applyNumberFormat="0" applyBorder="0" applyAlignment="0" applyProtection="0"/>
    <xf numFmtId="172" fontId="23" fillId="42" borderId="0" applyNumberFormat="0" applyBorder="0" applyAlignment="0" applyProtection="0"/>
    <xf numFmtId="172" fontId="24" fillId="30" borderId="0" applyNumberFormat="0" applyBorder="0" applyAlignment="0" applyProtection="0"/>
    <xf numFmtId="172" fontId="23" fillId="42" borderId="0" applyNumberFormat="0" applyBorder="0" applyAlignment="0" applyProtection="0"/>
    <xf numFmtId="172" fontId="22" fillId="45" borderId="0" applyNumberFormat="0" applyBorder="0" applyAlignment="0" applyProtection="0"/>
    <xf numFmtId="172" fontId="23" fillId="45" borderId="0" applyNumberFormat="0" applyBorder="0" applyAlignment="0" applyProtection="0"/>
    <xf numFmtId="172" fontId="24" fillId="34" borderId="0" applyNumberFormat="0" applyBorder="0" applyAlignment="0" applyProtection="0"/>
    <xf numFmtId="172" fontId="23" fillId="45" borderId="0" applyNumberFormat="0" applyBorder="0" applyAlignment="0" applyProtection="0"/>
    <xf numFmtId="172" fontId="25" fillId="46" borderId="0" applyNumberFormat="0" applyBorder="0" applyAlignment="0" applyProtection="0"/>
    <xf numFmtId="172" fontId="26" fillId="46" borderId="0" applyNumberFormat="0" applyBorder="0" applyAlignment="0" applyProtection="0"/>
    <xf numFmtId="172" fontId="27" fillId="15" borderId="0" applyNumberFormat="0" applyBorder="0" applyAlignment="0" applyProtection="0"/>
    <xf numFmtId="172" fontId="26" fillId="46" borderId="0" applyNumberFormat="0" applyBorder="0" applyAlignment="0" applyProtection="0"/>
    <xf numFmtId="172" fontId="25" fillId="43" borderId="0" applyNumberFormat="0" applyBorder="0" applyAlignment="0" applyProtection="0"/>
    <xf numFmtId="172" fontId="26" fillId="43" borderId="0" applyNumberFormat="0" applyBorder="0" applyAlignment="0" applyProtection="0"/>
    <xf numFmtId="172" fontId="27" fillId="19" borderId="0" applyNumberFormat="0" applyBorder="0" applyAlignment="0" applyProtection="0"/>
    <xf numFmtId="172" fontId="26" fillId="43" borderId="0" applyNumberFormat="0" applyBorder="0" applyAlignment="0" applyProtection="0"/>
    <xf numFmtId="172" fontId="25" fillId="44" borderId="0" applyNumberFormat="0" applyBorder="0" applyAlignment="0" applyProtection="0"/>
    <xf numFmtId="172" fontId="26" fillId="44" borderId="0" applyNumberFormat="0" applyBorder="0" applyAlignment="0" applyProtection="0"/>
    <xf numFmtId="172" fontId="27" fillId="23" borderId="0" applyNumberFormat="0" applyBorder="0" applyAlignment="0" applyProtection="0"/>
    <xf numFmtId="172" fontId="26" fillId="44" borderId="0" applyNumberFormat="0" applyBorder="0" applyAlignment="0" applyProtection="0"/>
    <xf numFmtId="172" fontId="25" fillId="47" borderId="0" applyNumberFormat="0" applyBorder="0" applyAlignment="0" applyProtection="0"/>
    <xf numFmtId="172" fontId="26" fillId="47" borderId="0" applyNumberFormat="0" applyBorder="0" applyAlignment="0" applyProtection="0"/>
    <xf numFmtId="172" fontId="27" fillId="27" borderId="0" applyNumberFormat="0" applyBorder="0" applyAlignment="0" applyProtection="0"/>
    <xf numFmtId="172" fontId="26" fillId="47" borderId="0" applyNumberFormat="0" applyBorder="0" applyAlignment="0" applyProtection="0"/>
    <xf numFmtId="172" fontId="25" fillId="48" borderId="0" applyNumberFormat="0" applyBorder="0" applyAlignment="0" applyProtection="0"/>
    <xf numFmtId="172" fontId="26" fillId="48" borderId="0" applyNumberFormat="0" applyBorder="0" applyAlignment="0" applyProtection="0"/>
    <xf numFmtId="172" fontId="27" fillId="31" borderId="0" applyNumberFormat="0" applyBorder="0" applyAlignment="0" applyProtection="0"/>
    <xf numFmtId="172" fontId="26" fillId="48" borderId="0" applyNumberFormat="0" applyBorder="0" applyAlignment="0" applyProtection="0"/>
    <xf numFmtId="172" fontId="25" fillId="49" borderId="0" applyNumberFormat="0" applyBorder="0" applyAlignment="0" applyProtection="0"/>
    <xf numFmtId="172" fontId="26" fillId="49" borderId="0" applyNumberFormat="0" applyBorder="0" applyAlignment="0" applyProtection="0"/>
    <xf numFmtId="172" fontId="27" fillId="35" borderId="0" applyNumberFormat="0" applyBorder="0" applyAlignment="0" applyProtection="0"/>
    <xf numFmtId="172" fontId="26" fillId="49" borderId="0" applyNumberFormat="0" applyBorder="0" applyAlignment="0" applyProtection="0"/>
    <xf numFmtId="172" fontId="25" fillId="50" borderId="0" applyNumberFormat="0" applyBorder="0" applyAlignment="0" applyProtection="0"/>
    <xf numFmtId="172" fontId="26" fillId="50" borderId="0" applyNumberFormat="0" applyBorder="0" applyAlignment="0" applyProtection="0"/>
    <xf numFmtId="172" fontId="27" fillId="12" borderId="0" applyNumberFormat="0" applyBorder="0" applyAlignment="0" applyProtection="0"/>
    <xf numFmtId="172" fontId="26" fillId="50" borderId="0" applyNumberFormat="0" applyBorder="0" applyAlignment="0" applyProtection="0"/>
    <xf numFmtId="172" fontId="25" fillId="51" borderId="0" applyNumberFormat="0" applyBorder="0" applyAlignment="0" applyProtection="0"/>
    <xf numFmtId="172" fontId="26" fillId="51" borderId="0" applyNumberFormat="0" applyBorder="0" applyAlignment="0" applyProtection="0"/>
    <xf numFmtId="172" fontId="27" fillId="16" borderId="0" applyNumberFormat="0" applyBorder="0" applyAlignment="0" applyProtection="0"/>
    <xf numFmtId="172" fontId="26" fillId="51" borderId="0" applyNumberFormat="0" applyBorder="0" applyAlignment="0" applyProtection="0"/>
    <xf numFmtId="172" fontId="25" fillId="52" borderId="0" applyNumberFormat="0" applyBorder="0" applyAlignment="0" applyProtection="0"/>
    <xf numFmtId="172" fontId="26" fillId="52" borderId="0" applyNumberFormat="0" applyBorder="0" applyAlignment="0" applyProtection="0"/>
    <xf numFmtId="172" fontId="27" fillId="20" borderId="0" applyNumberFormat="0" applyBorder="0" applyAlignment="0" applyProtection="0"/>
    <xf numFmtId="172" fontId="26" fillId="52" borderId="0" applyNumberFormat="0" applyBorder="0" applyAlignment="0" applyProtection="0"/>
    <xf numFmtId="172" fontId="25" fillId="47" borderId="0" applyNumberFormat="0" applyBorder="0" applyAlignment="0" applyProtection="0"/>
    <xf numFmtId="172" fontId="26" fillId="47" borderId="0" applyNumberFormat="0" applyBorder="0" applyAlignment="0" applyProtection="0"/>
    <xf numFmtId="172" fontId="27" fillId="24" borderId="0" applyNumberFormat="0" applyBorder="0" applyAlignment="0" applyProtection="0"/>
    <xf numFmtId="172" fontId="26" fillId="47" borderId="0" applyNumberFormat="0" applyBorder="0" applyAlignment="0" applyProtection="0"/>
    <xf numFmtId="172" fontId="25" fillId="48" borderId="0" applyNumberFormat="0" applyBorder="0" applyAlignment="0" applyProtection="0"/>
    <xf numFmtId="172" fontId="26" fillId="48" borderId="0" applyNumberFormat="0" applyBorder="0" applyAlignment="0" applyProtection="0"/>
    <xf numFmtId="172" fontId="27" fillId="28" borderId="0" applyNumberFormat="0" applyBorder="0" applyAlignment="0" applyProtection="0"/>
    <xf numFmtId="172" fontId="26" fillId="48" borderId="0" applyNumberFormat="0" applyBorder="0" applyAlignment="0" applyProtection="0"/>
    <xf numFmtId="172" fontId="25" fillId="53" borderId="0" applyNumberFormat="0" applyBorder="0" applyAlignment="0" applyProtection="0"/>
    <xf numFmtId="172" fontId="26" fillId="53" borderId="0" applyNumberFormat="0" applyBorder="0" applyAlignment="0" applyProtection="0"/>
    <xf numFmtId="172" fontId="27" fillId="32" borderId="0" applyNumberFormat="0" applyBorder="0" applyAlignment="0" applyProtection="0"/>
    <xf numFmtId="172" fontId="26" fillId="53" borderId="0" applyNumberFormat="0" applyBorder="0" applyAlignment="0" applyProtection="0"/>
    <xf numFmtId="172" fontId="28" fillId="37" borderId="0" applyNumberFormat="0" applyBorder="0" applyAlignment="0" applyProtection="0"/>
    <xf numFmtId="172" fontId="29" fillId="37" borderId="0" applyNumberFormat="0" applyBorder="0" applyAlignment="0" applyProtection="0"/>
    <xf numFmtId="172" fontId="30" fillId="6" borderId="0" applyNumberFormat="0" applyBorder="0" applyAlignment="0" applyProtection="0"/>
    <xf numFmtId="172" fontId="29" fillId="37" borderId="0" applyNumberFormat="0" applyBorder="0" applyAlignment="0" applyProtection="0"/>
    <xf numFmtId="172" fontId="31" fillId="54" borderId="25" applyNumberFormat="0" applyAlignment="0" applyProtection="0"/>
    <xf numFmtId="172" fontId="32" fillId="54" borderId="25" applyNumberFormat="0" applyAlignment="0" applyProtection="0"/>
    <xf numFmtId="172" fontId="33" fillId="9" borderId="29" applyNumberFormat="0" applyAlignment="0" applyProtection="0"/>
    <xf numFmtId="172" fontId="32" fillId="54" borderId="25" applyNumberFormat="0" applyAlignment="0" applyProtection="0"/>
    <xf numFmtId="172" fontId="34" fillId="55" borderId="35" applyNumberFormat="0" applyAlignment="0" applyProtection="0"/>
    <xf numFmtId="172" fontId="35" fillId="55" borderId="35" applyNumberFormat="0" applyAlignment="0" applyProtection="0"/>
    <xf numFmtId="172" fontId="36" fillId="10" borderId="32" applyNumberFormat="0" applyAlignment="0" applyProtection="0"/>
    <xf numFmtId="172" fontId="35" fillId="55" borderId="35" applyNumberFormat="0" applyAlignment="0" applyProtection="0"/>
    <xf numFmtId="172" fontId="20" fillId="10" borderId="32" applyNumberFormat="0" applyAlignment="0" applyProtection="0"/>
    <xf numFmtId="167"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67" fontId="23"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6" fontId="21" fillId="0" borderId="0" applyFont="0" applyFill="0" applyBorder="0" applyAlignment="0" applyProtection="0"/>
    <xf numFmtId="173" fontId="5" fillId="0" borderId="0" applyFont="0" applyFill="0" applyBorder="0" applyAlignment="0" applyProtection="0"/>
    <xf numFmtId="167" fontId="2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2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alignment vertical="center"/>
    </xf>
    <xf numFmtId="172" fontId="37" fillId="0" borderId="0" applyAlignment="0">
      <alignment vertical="top" wrapText="1"/>
      <protection locked="0"/>
    </xf>
    <xf numFmtId="17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74" fontId="5" fillId="0" borderId="0" applyFont="0" applyFill="0" applyBorder="0" applyAlignment="0" applyProtection="0"/>
    <xf numFmtId="166" fontId="23" fillId="0" borderId="0" applyFont="0" applyFill="0" applyBorder="0" applyAlignment="0" applyProtection="0"/>
    <xf numFmtId="43" fontId="5" fillId="0" borderId="0" applyFont="0" applyFill="0" applyBorder="0" applyAlignment="0" applyProtection="0"/>
    <xf numFmtId="166" fontId="10" fillId="0" borderId="0" applyFont="0" applyFill="0" applyBorder="0" applyAlignment="0" applyProtection="0"/>
    <xf numFmtId="44" fontId="5" fillId="0" borderId="0" applyFont="0" applyFill="0" applyBorder="0" applyAlignment="0" applyProtection="0"/>
    <xf numFmtId="166" fontId="10"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6" fontId="21" fillId="0" borderId="0" applyFont="0" applyFill="0" applyBorder="0" applyAlignment="0" applyProtection="0"/>
    <xf numFmtId="174" fontId="5" fillId="0" borderId="0" applyFont="0" applyFill="0" applyBorder="0" applyAlignment="0" applyProtection="0"/>
    <xf numFmtId="172" fontId="37" fillId="0" borderId="0" applyNumberFormat="0" applyFill="0" applyBorder="0" applyProtection="0">
      <alignment horizontal="left" vertical="center"/>
      <protection locked="0"/>
    </xf>
    <xf numFmtId="166" fontId="5" fillId="0" borderId="0" applyFont="0" applyFill="0" applyBorder="0" applyAlignment="0" applyProtection="0"/>
    <xf numFmtId="43" fontId="5" fillId="0" borderId="0" applyFont="0" applyFill="0" applyBorder="0" applyAlignment="0" applyProtection="0"/>
    <xf numFmtId="166" fontId="23" fillId="0" borderId="0" applyFont="0" applyFill="0" applyBorder="0" applyAlignment="0" applyProtection="0"/>
    <xf numFmtId="174" fontId="5" fillId="0" borderId="0" applyFont="0" applyFill="0" applyBorder="0" applyAlignment="0" applyProtection="0"/>
    <xf numFmtId="166" fontId="5" fillId="0" borderId="0" applyFont="0" applyFill="0" applyBorder="0" applyAlignment="0" applyProtection="0"/>
    <xf numFmtId="168" fontId="21" fillId="0" borderId="0" applyFont="0" applyFill="0" applyBorder="0" applyAlignment="0" applyProtection="0"/>
    <xf numFmtId="180" fontId="5" fillId="0" borderId="0" applyFont="0" applyFill="0" applyBorder="0" applyAlignment="0" applyProtection="0"/>
    <xf numFmtId="44" fontId="5" fillId="0" borderId="0" applyFont="0" applyFill="0" applyBorder="0" applyAlignment="0" applyProtection="0"/>
    <xf numFmtId="166" fontId="23"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7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66"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4" fontId="38" fillId="0" borderId="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39" fillId="0" borderId="0" applyNumberFormat="0" applyFill="0" applyBorder="0" applyAlignment="0" applyProtection="0"/>
    <xf numFmtId="172" fontId="40" fillId="0" borderId="0" applyNumberFormat="0" applyFill="0" applyBorder="0" applyAlignment="0" applyProtection="0"/>
    <xf numFmtId="172" fontId="41" fillId="0" borderId="0" applyNumberFormat="0" applyFill="0" applyBorder="0" applyAlignment="0" applyProtection="0"/>
    <xf numFmtId="172" fontId="40"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72" fontId="19" fillId="5" borderId="0" applyNumberFormat="0" applyBorder="0" applyAlignment="0" applyProtection="0"/>
    <xf numFmtId="172" fontId="42" fillId="38" borderId="0" applyNumberFormat="0" applyBorder="0" applyAlignment="0" applyProtection="0"/>
    <xf numFmtId="172" fontId="43" fillId="5" borderId="0" applyNumberFormat="0" applyBorder="0" applyAlignment="0" applyProtection="0"/>
    <xf numFmtId="172" fontId="44" fillId="38" borderId="0" applyNumberFormat="0" applyBorder="0" applyAlignment="0" applyProtection="0"/>
    <xf numFmtId="172" fontId="42" fillId="38" borderId="0" applyNumberFormat="0" applyBorder="0" applyAlignment="0" applyProtection="0"/>
    <xf numFmtId="38" fontId="45" fillId="56" borderId="0" applyNumberFormat="0" applyBorder="0" applyAlignment="0" applyProtection="0"/>
    <xf numFmtId="38" fontId="45" fillId="56" borderId="0" applyNumberFormat="0" applyBorder="0" applyAlignment="0" applyProtection="0"/>
    <xf numFmtId="172" fontId="46" fillId="0" borderId="0"/>
    <xf numFmtId="172" fontId="11" fillId="0" borderId="18" applyNumberFormat="0" applyAlignment="0" applyProtection="0">
      <alignment horizontal="left" vertical="center"/>
    </xf>
    <xf numFmtId="172" fontId="11" fillId="0" borderId="22">
      <alignment horizontal="left" vertical="center"/>
    </xf>
    <xf numFmtId="172" fontId="47" fillId="0" borderId="36" applyNumberFormat="0" applyFill="0" applyAlignment="0" applyProtection="0"/>
    <xf numFmtId="172" fontId="48" fillId="0" borderId="36" applyNumberFormat="0" applyFill="0" applyAlignment="0" applyProtection="0"/>
    <xf numFmtId="172" fontId="17" fillId="0" borderId="26" applyNumberFormat="0" applyFill="0" applyAlignment="0" applyProtection="0"/>
    <xf numFmtId="172" fontId="48" fillId="0" borderId="36" applyNumberFormat="0" applyFill="0" applyAlignment="0" applyProtection="0"/>
    <xf numFmtId="172" fontId="49" fillId="0" borderId="26" applyNumberFormat="0" applyFill="0" applyAlignment="0" applyProtection="0"/>
    <xf numFmtId="172" fontId="50" fillId="0" borderId="0" applyNumberFormat="0" applyFont="0" applyFill="0" applyAlignment="0" applyProtection="0"/>
    <xf numFmtId="172" fontId="51" fillId="0" borderId="37" applyNumberFormat="0" applyFill="0" applyAlignment="0" applyProtection="0"/>
    <xf numFmtId="172" fontId="52" fillId="0" borderId="37" applyNumberFormat="0" applyFill="0" applyAlignment="0" applyProtection="0"/>
    <xf numFmtId="172" fontId="18" fillId="0" borderId="27" applyNumberFormat="0" applyFill="0" applyAlignment="0" applyProtection="0"/>
    <xf numFmtId="172" fontId="52" fillId="0" borderId="37" applyNumberFormat="0" applyFill="0" applyAlignment="0" applyProtection="0"/>
    <xf numFmtId="172" fontId="53" fillId="0" borderId="27" applyNumberFormat="0" applyFill="0" applyAlignment="0" applyProtection="0"/>
    <xf numFmtId="172" fontId="11" fillId="0" borderId="0" applyNumberFormat="0" applyFont="0" applyFill="0" applyAlignment="0" applyProtection="0"/>
    <xf numFmtId="172" fontId="54" fillId="0" borderId="38" applyNumberFormat="0" applyFill="0" applyAlignment="0" applyProtection="0"/>
    <xf numFmtId="172" fontId="55" fillId="0" borderId="38" applyNumberFormat="0" applyFill="0" applyAlignment="0" applyProtection="0"/>
    <xf numFmtId="172" fontId="56" fillId="0" borderId="28" applyNumberFormat="0" applyFill="0" applyAlignment="0" applyProtection="0"/>
    <xf numFmtId="172" fontId="55" fillId="0" borderId="38" applyNumberFormat="0" applyFill="0" applyAlignment="0" applyProtection="0"/>
    <xf numFmtId="172" fontId="54" fillId="0" borderId="0" applyNumberFormat="0" applyFill="0" applyBorder="0" applyAlignment="0" applyProtection="0"/>
    <xf numFmtId="172" fontId="55" fillId="0" borderId="0" applyNumberFormat="0" applyFill="0" applyBorder="0" applyAlignment="0" applyProtection="0"/>
    <xf numFmtId="172" fontId="56" fillId="0" borderId="0" applyNumberFormat="0" applyFill="0" applyBorder="0" applyAlignment="0" applyProtection="0"/>
    <xf numFmtId="172" fontId="55" fillId="0" borderId="0" applyNumberFormat="0" applyFill="0" applyBorder="0" applyAlignment="0" applyProtection="0"/>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8" fillId="0" borderId="0" applyNumberFormat="0" applyFill="0" applyBorder="0" applyAlignment="0" applyProtection="0"/>
    <xf numFmtId="172" fontId="59" fillId="0" borderId="0" applyNumberFormat="0" applyFill="0" applyBorder="0" applyAlignment="0" applyProtection="0">
      <alignment vertical="top"/>
      <protection locked="0"/>
    </xf>
    <xf numFmtId="172" fontId="60" fillId="0" borderId="0" applyNumberFormat="0" applyFill="0" applyBorder="0" applyAlignment="0" applyProtection="0"/>
    <xf numFmtId="172" fontId="60" fillId="0" borderId="0" applyNumberFormat="0" applyFill="0" applyBorder="0" applyAlignment="0" applyProtection="0"/>
    <xf numFmtId="10" fontId="45" fillId="57" borderId="2" applyNumberFormat="0" applyBorder="0" applyAlignment="0" applyProtection="0"/>
    <xf numFmtId="10" fontId="45" fillId="57" borderId="2" applyNumberFormat="0" applyBorder="0" applyAlignment="0" applyProtection="0"/>
    <xf numFmtId="172" fontId="61" fillId="41" borderId="25" applyNumberFormat="0" applyAlignment="0" applyProtection="0"/>
    <xf numFmtId="172" fontId="62" fillId="41" borderId="25" applyNumberFormat="0" applyAlignment="0" applyProtection="0"/>
    <xf numFmtId="172" fontId="63" fillId="8" borderId="29" applyNumberFormat="0" applyAlignment="0" applyProtection="0"/>
    <xf numFmtId="172" fontId="61" fillId="41" borderId="25" applyNumberFormat="0" applyAlignment="0" applyProtection="0"/>
    <xf numFmtId="172" fontId="62" fillId="41" borderId="25" applyNumberFormat="0" applyAlignment="0" applyProtection="0"/>
    <xf numFmtId="172" fontId="63" fillId="8" borderId="29" applyNumberFormat="0" applyAlignment="0" applyProtection="0"/>
    <xf numFmtId="172" fontId="61" fillId="41" borderId="25" applyNumberFormat="0" applyAlignment="0" applyProtection="0"/>
    <xf numFmtId="172" fontId="62" fillId="41" borderId="25" applyNumberFormat="0" applyAlignment="0" applyProtection="0"/>
    <xf numFmtId="172" fontId="61" fillId="41" borderId="25" applyNumberFormat="0" applyAlignment="0" applyProtection="0"/>
    <xf numFmtId="172" fontId="64" fillId="0" borderId="39" applyNumberFormat="0" applyFill="0" applyAlignment="0" applyProtection="0"/>
    <xf numFmtId="172" fontId="65" fillId="0" borderId="39" applyNumberFormat="0" applyFill="0" applyAlignment="0" applyProtection="0"/>
    <xf numFmtId="172" fontId="66" fillId="0" borderId="31" applyNumberFormat="0" applyFill="0" applyAlignment="0" applyProtection="0"/>
    <xf numFmtId="172" fontId="65" fillId="0" borderId="39" applyNumberFormat="0" applyFill="0" applyAlignment="0" applyProtection="0"/>
    <xf numFmtId="181" fontId="5" fillId="0" borderId="0"/>
    <xf numFmtId="181" fontId="5" fillId="0" borderId="0"/>
    <xf numFmtId="181" fontId="5" fillId="0" borderId="0"/>
    <xf numFmtId="181" fontId="5" fillId="0" borderId="0"/>
    <xf numFmtId="181" fontId="5" fillId="0" borderId="0"/>
    <xf numFmtId="174" fontId="5" fillId="0" borderId="0"/>
    <xf numFmtId="174" fontId="5" fillId="0" borderId="0"/>
    <xf numFmtId="174" fontId="5" fillId="0" borderId="0"/>
    <xf numFmtId="174" fontId="5" fillId="0" borderId="0"/>
    <xf numFmtId="174" fontId="5" fillId="0" borderId="0"/>
    <xf numFmtId="181" fontId="5" fillId="0" borderId="0"/>
    <xf numFmtId="181" fontId="5" fillId="0" borderId="0"/>
    <xf numFmtId="181" fontId="5" fillId="0" borderId="0"/>
    <xf numFmtId="172" fontId="67" fillId="58" borderId="0" applyNumberFormat="0" applyBorder="0" applyAlignment="0" applyProtection="0"/>
    <xf numFmtId="172" fontId="68" fillId="58" borderId="0" applyNumberFormat="0" applyBorder="0" applyAlignment="0" applyProtection="0"/>
    <xf numFmtId="172" fontId="69" fillId="7" borderId="0" applyNumberFormat="0" applyBorder="0" applyAlignment="0" applyProtection="0"/>
    <xf numFmtId="172" fontId="68" fillId="58" borderId="0" applyNumberFormat="0" applyBorder="0" applyAlignment="0" applyProtection="0"/>
    <xf numFmtId="182" fontId="5" fillId="0" borderId="0"/>
    <xf numFmtId="172" fontId="5" fillId="0" borderId="0"/>
    <xf numFmtId="182" fontId="5" fillId="0" borderId="0"/>
    <xf numFmtId="182" fontId="5" fillId="0" borderId="0"/>
    <xf numFmtId="182" fontId="5" fillId="0" borderId="0"/>
    <xf numFmtId="182" fontId="5" fillId="0" borderId="0"/>
    <xf numFmtId="172" fontId="5" fillId="0" borderId="0"/>
    <xf numFmtId="172" fontId="24" fillId="0" borderId="0"/>
    <xf numFmtId="172" fontId="5" fillId="0" borderId="0"/>
    <xf numFmtId="172" fontId="24" fillId="0" borderId="0"/>
    <xf numFmtId="172" fontId="24" fillId="0" borderId="0"/>
    <xf numFmtId="172" fontId="24" fillId="0" borderId="0"/>
    <xf numFmtId="172" fontId="5" fillId="0" borderId="0"/>
    <xf numFmtId="172" fontId="5" fillId="0" borderId="0"/>
    <xf numFmtId="172" fontId="5" fillId="0" borderId="0"/>
    <xf numFmtId="172" fontId="5" fillId="0" borderId="0"/>
    <xf numFmtId="172" fontId="5" fillId="0" borderId="0"/>
    <xf numFmtId="172" fontId="21" fillId="0" borderId="0"/>
    <xf numFmtId="172" fontId="1" fillId="0" borderId="0"/>
    <xf numFmtId="172" fontId="21" fillId="0" borderId="0"/>
    <xf numFmtId="172" fontId="5" fillId="0" borderId="0"/>
    <xf numFmtId="172" fontId="1" fillId="0" borderId="0"/>
    <xf numFmtId="172" fontId="5" fillId="0" borderId="0"/>
    <xf numFmtId="172" fontId="5" fillId="0" borderId="0"/>
    <xf numFmtId="172" fontId="5" fillId="0" borderId="0"/>
    <xf numFmtId="172" fontId="24" fillId="0" borderId="0"/>
    <xf numFmtId="172" fontId="5" fillId="0" borderId="0"/>
    <xf numFmtId="172" fontId="37" fillId="0" borderId="0" applyAlignment="0">
      <alignment vertical="top" wrapText="1"/>
      <protection locked="0"/>
    </xf>
    <xf numFmtId="172" fontId="5" fillId="0" borderId="0"/>
    <xf numFmtId="172" fontId="10" fillId="0" borderId="0"/>
    <xf numFmtId="172" fontId="5" fillId="0" borderId="0"/>
    <xf numFmtId="172" fontId="1" fillId="0" borderId="0"/>
    <xf numFmtId="172" fontId="22" fillId="0" borderId="0"/>
    <xf numFmtId="172" fontId="10" fillId="0" borderId="0"/>
    <xf numFmtId="172" fontId="23" fillId="0" borderId="0"/>
    <xf numFmtId="172" fontId="1" fillId="0" borderId="0"/>
    <xf numFmtId="172" fontId="10" fillId="0" borderId="0"/>
    <xf numFmtId="172" fontId="24" fillId="0" borderId="0"/>
    <xf numFmtId="172" fontId="10" fillId="0" borderId="0"/>
    <xf numFmtId="172" fontId="24" fillId="0" borderId="0"/>
    <xf numFmtId="172" fontId="5" fillId="0" borderId="0"/>
    <xf numFmtId="172" fontId="24" fillId="0" borderId="0"/>
    <xf numFmtId="172" fontId="5" fillId="0" borderId="0"/>
    <xf numFmtId="172" fontId="24" fillId="0" borderId="0"/>
    <xf numFmtId="172" fontId="5" fillId="59" borderId="40" applyNumberFormat="0" applyFont="0" applyAlignment="0" applyProtection="0"/>
    <xf numFmtId="172" fontId="5" fillId="59" borderId="40" applyNumberFormat="0" applyFont="0" applyAlignment="0" applyProtection="0"/>
    <xf numFmtId="172" fontId="5" fillId="59" borderId="40" applyNumberFormat="0" applyFont="0" applyAlignment="0" applyProtection="0"/>
    <xf numFmtId="172" fontId="23" fillId="11" borderId="33" applyNumberFormat="0" applyFont="0" applyAlignment="0" applyProtection="0"/>
    <xf numFmtId="172" fontId="23" fillId="59" borderId="40" applyNumberFormat="0" applyFont="0" applyAlignment="0" applyProtection="0"/>
    <xf numFmtId="172" fontId="22" fillId="11" borderId="33" applyNumberFormat="0" applyFont="0" applyAlignment="0" applyProtection="0"/>
    <xf numFmtId="172" fontId="5" fillId="59" borderId="40" applyNumberFormat="0" applyFont="0" applyAlignment="0" applyProtection="0"/>
    <xf numFmtId="172" fontId="5" fillId="59" borderId="40" applyNumberFormat="0" applyFont="0" applyAlignment="0" applyProtection="0"/>
    <xf numFmtId="172" fontId="5" fillId="59" borderId="40" applyNumberFormat="0" applyFont="0" applyAlignment="0" applyProtection="0"/>
    <xf numFmtId="172" fontId="23" fillId="59" borderId="40" applyNumberFormat="0" applyFont="0" applyAlignment="0" applyProtection="0"/>
    <xf numFmtId="172" fontId="5" fillId="59" borderId="40" applyNumberFormat="0" applyFont="0" applyAlignment="0" applyProtection="0"/>
    <xf numFmtId="172" fontId="70" fillId="54" borderId="41" applyNumberFormat="0" applyAlignment="0" applyProtection="0"/>
    <xf numFmtId="172" fontId="71" fillId="54" borderId="41" applyNumberFormat="0" applyAlignment="0" applyProtection="0"/>
    <xf numFmtId="172" fontId="72" fillId="9" borderId="30" applyNumberFormat="0" applyAlignment="0" applyProtection="0"/>
    <xf numFmtId="172" fontId="71" fillId="54" borderId="41" applyNumberFormat="0" applyAlignment="0" applyProtection="0"/>
    <xf numFmtId="172" fontId="34" fillId="6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37" fillId="0" borderId="0" applyFill="0" applyBorder="0" applyProtection="0">
      <alignment horizontal="right" vertical="center"/>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172" fontId="73" fillId="0" borderId="0" applyNumberFormat="0" applyFill="0" applyBorder="0" applyAlignment="0" applyProtection="0"/>
    <xf numFmtId="172" fontId="74" fillId="0" borderId="42" applyNumberFormat="0" applyFill="0" applyAlignment="0" applyProtection="0"/>
    <xf numFmtId="172" fontId="75" fillId="0" borderId="42" applyNumberFormat="0" applyFill="0" applyAlignment="0" applyProtection="0"/>
    <xf numFmtId="172" fontId="16" fillId="0" borderId="34" applyNumberFormat="0" applyFill="0" applyAlignment="0" applyProtection="0"/>
    <xf numFmtId="172" fontId="75" fillId="0" borderId="42" applyNumberFormat="0" applyFill="0" applyAlignment="0" applyProtection="0"/>
    <xf numFmtId="172" fontId="76" fillId="0" borderId="34" applyNumberFormat="0" applyFill="0" applyAlignment="0" applyProtection="0"/>
    <xf numFmtId="172" fontId="5" fillId="0" borderId="43" applyNumberFormat="0" applyFont="0" applyBorder="0" applyAlignment="0" applyProtection="0"/>
    <xf numFmtId="172" fontId="5" fillId="0" borderId="43" applyNumberFormat="0" applyFont="0" applyBorder="0" applyAlignment="0" applyProtection="0"/>
    <xf numFmtId="172" fontId="77" fillId="0" borderId="0" applyNumberFormat="0" applyFill="0" applyBorder="0" applyAlignment="0" applyProtection="0"/>
    <xf numFmtId="172" fontId="78" fillId="0" borderId="0" applyNumberFormat="0" applyFill="0" applyBorder="0" applyAlignment="0" applyProtection="0"/>
    <xf numFmtId="172" fontId="79" fillId="0" borderId="0" applyNumberFormat="0" applyFill="0" applyBorder="0" applyAlignment="0" applyProtection="0"/>
    <xf numFmtId="172" fontId="78" fillId="0" borderId="0" applyNumberFormat="0" applyFill="0" applyBorder="0" applyAlignment="0" applyProtection="0"/>
    <xf numFmtId="0" fontId="80" fillId="0" borderId="0"/>
    <xf numFmtId="166" fontId="80" fillId="0" borderId="0" applyFont="0" applyFill="0" applyBorder="0" applyAlignment="0" applyProtection="0"/>
    <xf numFmtId="167" fontId="80" fillId="0" borderId="0" applyFont="0" applyFill="0" applyBorder="0" applyAlignment="0" applyProtection="0"/>
    <xf numFmtId="167" fontId="5"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4"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22" fillId="36" borderId="0" applyNumberFormat="0" applyBorder="0" applyAlignment="0" applyProtection="0"/>
    <xf numFmtId="0" fontId="24" fillId="13" borderId="0" applyNumberFormat="0" applyBorder="0" applyAlignment="0" applyProtection="0"/>
    <xf numFmtId="0" fontId="23" fillId="36" borderId="0" applyNumberFormat="0" applyBorder="0" applyAlignment="0" applyProtection="0"/>
    <xf numFmtId="0" fontId="22" fillId="37" borderId="0" applyNumberFormat="0" applyBorder="0" applyAlignment="0" applyProtection="0"/>
    <xf numFmtId="0" fontId="24" fillId="17" borderId="0" applyNumberFormat="0" applyBorder="0" applyAlignment="0" applyProtection="0"/>
    <xf numFmtId="0" fontId="23" fillId="37" borderId="0" applyNumberFormat="0" applyBorder="0" applyAlignment="0" applyProtection="0"/>
    <xf numFmtId="0" fontId="22" fillId="38" borderId="0" applyNumberFormat="0" applyBorder="0" applyAlignment="0" applyProtection="0"/>
    <xf numFmtId="0" fontId="24" fillId="21" borderId="0" applyNumberFormat="0" applyBorder="0" applyAlignment="0" applyProtection="0"/>
    <xf numFmtId="0" fontId="23" fillId="38" borderId="0" applyNumberFormat="0" applyBorder="0" applyAlignment="0" applyProtection="0"/>
    <xf numFmtId="0" fontId="22" fillId="39" borderId="0" applyNumberFormat="0" applyBorder="0" applyAlignment="0" applyProtection="0"/>
    <xf numFmtId="0" fontId="24" fillId="25" borderId="0" applyNumberFormat="0" applyBorder="0" applyAlignment="0" applyProtection="0"/>
    <xf numFmtId="0" fontId="23" fillId="39" borderId="0" applyNumberFormat="0" applyBorder="0" applyAlignment="0" applyProtection="0"/>
    <xf numFmtId="0" fontId="22" fillId="40" borderId="0" applyNumberFormat="0" applyBorder="0" applyAlignment="0" applyProtection="0"/>
    <xf numFmtId="0" fontId="24" fillId="29" borderId="0" applyNumberFormat="0" applyBorder="0" applyAlignment="0" applyProtection="0"/>
    <xf numFmtId="0" fontId="23" fillId="40" borderId="0" applyNumberFormat="0" applyBorder="0" applyAlignment="0" applyProtection="0"/>
    <xf numFmtId="0" fontId="22" fillId="41" borderId="0" applyNumberFormat="0" applyBorder="0" applyAlignment="0" applyProtection="0"/>
    <xf numFmtId="0" fontId="24" fillId="33" borderId="0" applyNumberFormat="0" applyBorder="0" applyAlignment="0" applyProtection="0"/>
    <xf numFmtId="0" fontId="23" fillId="41" borderId="0" applyNumberFormat="0" applyBorder="0" applyAlignment="0" applyProtection="0"/>
    <xf numFmtId="0" fontId="22" fillId="42" borderId="0" applyNumberFormat="0" applyBorder="0" applyAlignment="0" applyProtection="0"/>
    <xf numFmtId="0" fontId="24" fillId="14" borderId="0" applyNumberFormat="0" applyBorder="0" applyAlignment="0" applyProtection="0"/>
    <xf numFmtId="0" fontId="23" fillId="42" borderId="0" applyNumberFormat="0" applyBorder="0" applyAlignment="0" applyProtection="0"/>
    <xf numFmtId="0" fontId="22" fillId="43" borderId="0" applyNumberFormat="0" applyBorder="0" applyAlignment="0" applyProtection="0"/>
    <xf numFmtId="0" fontId="24" fillId="18" borderId="0" applyNumberFormat="0" applyBorder="0" applyAlignment="0" applyProtection="0"/>
    <xf numFmtId="0" fontId="23" fillId="43" borderId="0" applyNumberFormat="0" applyBorder="0" applyAlignment="0" applyProtection="0"/>
    <xf numFmtId="0" fontId="22" fillId="44" borderId="0" applyNumberFormat="0" applyBorder="0" applyAlignment="0" applyProtection="0"/>
    <xf numFmtId="0" fontId="24" fillId="22" borderId="0" applyNumberFormat="0" applyBorder="0" applyAlignment="0" applyProtection="0"/>
    <xf numFmtId="0" fontId="23" fillId="44" borderId="0" applyNumberFormat="0" applyBorder="0" applyAlignment="0" applyProtection="0"/>
    <xf numFmtId="0" fontId="22" fillId="39" borderId="0" applyNumberFormat="0" applyBorder="0" applyAlignment="0" applyProtection="0"/>
    <xf numFmtId="0" fontId="24" fillId="26" borderId="0" applyNumberFormat="0" applyBorder="0" applyAlignment="0" applyProtection="0"/>
    <xf numFmtId="0" fontId="23" fillId="39" borderId="0" applyNumberFormat="0" applyBorder="0" applyAlignment="0" applyProtection="0"/>
    <xf numFmtId="0" fontId="22" fillId="42" borderId="0" applyNumberFormat="0" applyBorder="0" applyAlignment="0" applyProtection="0"/>
    <xf numFmtId="0" fontId="24" fillId="30" borderId="0" applyNumberFormat="0" applyBorder="0" applyAlignment="0" applyProtection="0"/>
    <xf numFmtId="0" fontId="23" fillId="42" borderId="0" applyNumberFormat="0" applyBorder="0" applyAlignment="0" applyProtection="0"/>
    <xf numFmtId="0" fontId="22" fillId="45" borderId="0" applyNumberFormat="0" applyBorder="0" applyAlignment="0" applyProtection="0"/>
    <xf numFmtId="0" fontId="24" fillId="34" borderId="0" applyNumberFormat="0" applyBorder="0" applyAlignment="0" applyProtection="0"/>
    <xf numFmtId="0" fontId="23" fillId="45" borderId="0" applyNumberFormat="0" applyBorder="0" applyAlignment="0" applyProtection="0"/>
    <xf numFmtId="0" fontId="25" fillId="46" borderId="0" applyNumberFormat="0" applyBorder="0" applyAlignment="0" applyProtection="0"/>
    <xf numFmtId="0" fontId="27" fillId="15" borderId="0" applyNumberFormat="0" applyBorder="0" applyAlignment="0" applyProtection="0"/>
    <xf numFmtId="0" fontId="26" fillId="46" borderId="0" applyNumberFormat="0" applyBorder="0" applyAlignment="0" applyProtection="0"/>
    <xf numFmtId="0" fontId="25" fillId="43" borderId="0" applyNumberFormat="0" applyBorder="0" applyAlignment="0" applyProtection="0"/>
    <xf numFmtId="0" fontId="27" fillId="19" borderId="0" applyNumberFormat="0" applyBorder="0" applyAlignment="0" applyProtection="0"/>
    <xf numFmtId="0" fontId="26" fillId="43" borderId="0" applyNumberFormat="0" applyBorder="0" applyAlignment="0" applyProtection="0"/>
    <xf numFmtId="0" fontId="25" fillId="44" borderId="0" applyNumberFormat="0" applyBorder="0" applyAlignment="0" applyProtection="0"/>
    <xf numFmtId="0" fontId="27" fillId="23" borderId="0" applyNumberFormat="0" applyBorder="0" applyAlignment="0" applyProtection="0"/>
    <xf numFmtId="0" fontId="26" fillId="44" borderId="0" applyNumberFormat="0" applyBorder="0" applyAlignment="0" applyProtection="0"/>
    <xf numFmtId="0" fontId="25" fillId="47" borderId="0" applyNumberFormat="0" applyBorder="0" applyAlignment="0" applyProtection="0"/>
    <xf numFmtId="0" fontId="27" fillId="27" borderId="0" applyNumberFormat="0" applyBorder="0" applyAlignment="0" applyProtection="0"/>
    <xf numFmtId="0" fontId="26" fillId="47" borderId="0" applyNumberFormat="0" applyBorder="0" applyAlignment="0" applyProtection="0"/>
    <xf numFmtId="0" fontId="25" fillId="48" borderId="0" applyNumberFormat="0" applyBorder="0" applyAlignment="0" applyProtection="0"/>
    <xf numFmtId="0" fontId="27" fillId="31" borderId="0" applyNumberFormat="0" applyBorder="0" applyAlignment="0" applyProtection="0"/>
    <xf numFmtId="0" fontId="26" fillId="48" borderId="0" applyNumberFormat="0" applyBorder="0" applyAlignment="0" applyProtection="0"/>
    <xf numFmtId="0" fontId="25" fillId="49" borderId="0" applyNumberFormat="0" applyBorder="0" applyAlignment="0" applyProtection="0"/>
    <xf numFmtId="0" fontId="27" fillId="35" borderId="0" applyNumberFormat="0" applyBorder="0" applyAlignment="0" applyProtection="0"/>
    <xf numFmtId="0" fontId="26" fillId="49" borderId="0" applyNumberFormat="0" applyBorder="0" applyAlignment="0" applyProtection="0"/>
    <xf numFmtId="0" fontId="25" fillId="50" borderId="0" applyNumberFormat="0" applyBorder="0" applyAlignment="0" applyProtection="0"/>
    <xf numFmtId="0" fontId="27" fillId="12" borderId="0" applyNumberFormat="0" applyBorder="0" applyAlignment="0" applyProtection="0"/>
    <xf numFmtId="0" fontId="26" fillId="50" borderId="0" applyNumberFormat="0" applyBorder="0" applyAlignment="0" applyProtection="0"/>
    <xf numFmtId="0" fontId="25" fillId="51" borderId="0" applyNumberFormat="0" applyBorder="0" applyAlignment="0" applyProtection="0"/>
    <xf numFmtId="0" fontId="27" fillId="16" borderId="0" applyNumberFormat="0" applyBorder="0" applyAlignment="0" applyProtection="0"/>
    <xf numFmtId="0" fontId="26" fillId="51" borderId="0" applyNumberFormat="0" applyBorder="0" applyAlignment="0" applyProtection="0"/>
    <xf numFmtId="0" fontId="25" fillId="52" borderId="0" applyNumberFormat="0" applyBorder="0" applyAlignment="0" applyProtection="0"/>
    <xf numFmtId="0" fontId="27" fillId="20" borderId="0" applyNumberFormat="0" applyBorder="0" applyAlignment="0" applyProtection="0"/>
    <xf numFmtId="0" fontId="26" fillId="52" borderId="0" applyNumberFormat="0" applyBorder="0" applyAlignment="0" applyProtection="0"/>
    <xf numFmtId="0" fontId="25" fillId="47" borderId="0" applyNumberFormat="0" applyBorder="0" applyAlignment="0" applyProtection="0"/>
    <xf numFmtId="0" fontId="27" fillId="24" borderId="0" applyNumberFormat="0" applyBorder="0" applyAlignment="0" applyProtection="0"/>
    <xf numFmtId="0" fontId="26" fillId="47" borderId="0" applyNumberFormat="0" applyBorder="0" applyAlignment="0" applyProtection="0"/>
    <xf numFmtId="0" fontId="25" fillId="48" borderId="0" applyNumberFormat="0" applyBorder="0" applyAlignment="0" applyProtection="0"/>
    <xf numFmtId="0" fontId="27" fillId="28" borderId="0" applyNumberFormat="0" applyBorder="0" applyAlignment="0" applyProtection="0"/>
    <xf numFmtId="0" fontId="26" fillId="48" borderId="0" applyNumberFormat="0" applyBorder="0" applyAlignment="0" applyProtection="0"/>
    <xf numFmtId="0" fontId="25" fillId="53" borderId="0" applyNumberFormat="0" applyBorder="0" applyAlignment="0" applyProtection="0"/>
    <xf numFmtId="0" fontId="27" fillId="32" borderId="0" applyNumberFormat="0" applyBorder="0" applyAlignment="0" applyProtection="0"/>
    <xf numFmtId="0" fontId="26" fillId="53" borderId="0" applyNumberFormat="0" applyBorder="0" applyAlignment="0" applyProtection="0"/>
    <xf numFmtId="0" fontId="28" fillId="37" borderId="0" applyNumberFormat="0" applyBorder="0" applyAlignment="0" applyProtection="0"/>
    <xf numFmtId="0" fontId="30" fillId="6" borderId="0" applyNumberFormat="0" applyBorder="0" applyAlignment="0" applyProtection="0"/>
    <xf numFmtId="0" fontId="29" fillId="37" borderId="0" applyNumberFormat="0" applyBorder="0" applyAlignment="0" applyProtection="0"/>
    <xf numFmtId="0" fontId="31" fillId="54" borderId="25" applyNumberFormat="0" applyAlignment="0" applyProtection="0"/>
    <xf numFmtId="0" fontId="33" fillId="9" borderId="29" applyNumberFormat="0" applyAlignment="0" applyProtection="0"/>
    <xf numFmtId="0" fontId="32" fillId="54" borderId="25" applyNumberFormat="0" applyAlignment="0" applyProtection="0"/>
    <xf numFmtId="0" fontId="34" fillId="55" borderId="35" applyNumberFormat="0" applyAlignment="0" applyProtection="0"/>
    <xf numFmtId="0" fontId="36" fillId="10" borderId="32" applyNumberFormat="0" applyAlignment="0" applyProtection="0"/>
    <xf numFmtId="0" fontId="20" fillId="10" borderId="32" applyNumberFormat="0" applyAlignment="0" applyProtection="0"/>
    <xf numFmtId="165" fontId="5" fillId="0" borderId="0" applyFont="0" applyFill="0" applyBorder="0" applyAlignment="0" applyProtection="0"/>
    <xf numFmtId="167" fontId="2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7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2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4" fontId="5" fillId="0" borderId="0" applyFont="0" applyFill="0" applyBorder="0" applyAlignment="0" applyProtection="0"/>
    <xf numFmtId="171"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9" fillId="5" borderId="0" applyNumberFormat="0" applyBorder="0" applyAlignment="0" applyProtection="0"/>
    <xf numFmtId="0" fontId="42" fillId="38" borderId="0" applyNumberFormat="0" applyBorder="0" applyAlignment="0" applyProtection="0"/>
    <xf numFmtId="0" fontId="44" fillId="38" borderId="0" applyNumberFormat="0" applyBorder="0" applyAlignment="0" applyProtection="0"/>
    <xf numFmtId="0" fontId="42" fillId="38" borderId="0" applyNumberFormat="0" applyBorder="0" applyAlignment="0" applyProtection="0"/>
    <xf numFmtId="0" fontId="48" fillId="0" borderId="36" applyNumberFormat="0" applyFill="0" applyAlignment="0" applyProtection="0"/>
    <xf numFmtId="0" fontId="48" fillId="0" borderId="36"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4" fillId="0" borderId="38" applyNumberFormat="0" applyFill="0" applyAlignment="0" applyProtection="0"/>
    <xf numFmtId="0" fontId="56" fillId="0" borderId="28" applyNumberFormat="0" applyFill="0" applyAlignment="0" applyProtection="0"/>
    <xf numFmtId="0" fontId="55" fillId="0" borderId="38" applyNumberFormat="0" applyFill="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81" fillId="0" borderId="0" applyNumberFormat="0" applyFill="0" applyBorder="0" applyAlignment="0" applyProtection="0"/>
    <xf numFmtId="0" fontId="62" fillId="41" borderId="25" applyNumberFormat="0" applyAlignment="0" applyProtection="0"/>
    <xf numFmtId="0" fontId="63" fillId="8" borderId="29" applyNumberFormat="0" applyAlignment="0" applyProtection="0"/>
    <xf numFmtId="0" fontId="63" fillId="8" borderId="29" applyNumberFormat="0" applyAlignment="0" applyProtection="0"/>
    <xf numFmtId="0" fontId="63" fillId="8" borderId="29" applyNumberFormat="0" applyAlignment="0" applyProtection="0"/>
    <xf numFmtId="0" fontId="63" fillId="8" borderId="29" applyNumberFormat="0" applyAlignment="0" applyProtection="0"/>
    <xf numFmtId="0" fontId="62" fillId="41" borderId="25" applyNumberFormat="0" applyAlignment="0" applyProtection="0"/>
    <xf numFmtId="0" fontId="63" fillId="8" borderId="29" applyNumberFormat="0" applyAlignment="0" applyProtection="0"/>
    <xf numFmtId="0" fontId="63" fillId="8" borderId="29" applyNumberFormat="0" applyAlignment="0" applyProtection="0"/>
    <xf numFmtId="0" fontId="62" fillId="41" borderId="25" applyNumberFormat="0" applyAlignment="0" applyProtection="0"/>
    <xf numFmtId="0" fontId="63" fillId="8" borderId="29" applyNumberFormat="0" applyAlignment="0" applyProtection="0"/>
    <xf numFmtId="0" fontId="61" fillId="41" borderId="25" applyNumberFormat="0" applyAlignment="0" applyProtection="0"/>
    <xf numFmtId="0" fontId="63" fillId="8" borderId="29" applyNumberFormat="0" applyAlignment="0" applyProtection="0"/>
    <xf numFmtId="0" fontId="61" fillId="41" borderId="25" applyNumberFormat="0" applyAlignment="0" applyProtection="0"/>
    <xf numFmtId="0" fontId="61" fillId="41" borderId="25" applyNumberFormat="0" applyAlignment="0" applyProtection="0"/>
    <xf numFmtId="0" fontId="63" fillId="8" borderId="29" applyNumberFormat="0" applyAlignment="0" applyProtection="0"/>
    <xf numFmtId="0" fontId="62" fillId="41" borderId="25" applyNumberFormat="0" applyAlignment="0" applyProtection="0"/>
    <xf numFmtId="0" fontId="62" fillId="41" borderId="25" applyNumberFormat="0" applyAlignment="0" applyProtection="0"/>
    <xf numFmtId="0" fontId="62" fillId="41" borderId="25" applyNumberFormat="0" applyAlignment="0" applyProtection="0"/>
    <xf numFmtId="0" fontId="64" fillId="0" borderId="39" applyNumberFormat="0" applyFill="0" applyAlignment="0" applyProtection="0"/>
    <xf numFmtId="0" fontId="66" fillId="0" borderId="31" applyNumberFormat="0" applyFill="0" applyAlignment="0" applyProtection="0"/>
    <xf numFmtId="0" fontId="65" fillId="0" borderId="39" applyNumberFormat="0" applyFill="0" applyAlignment="0" applyProtection="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67" fillId="58" borderId="0" applyNumberFormat="0" applyBorder="0" applyAlignment="0" applyProtection="0"/>
    <xf numFmtId="0" fontId="69" fillId="7" borderId="0" applyNumberFormat="0" applyBorder="0" applyAlignment="0" applyProtection="0"/>
    <xf numFmtId="0" fontId="68" fillId="58" borderId="0" applyNumberFormat="0" applyBorder="0" applyAlignment="0" applyProtection="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5" fillId="0" borderId="0"/>
    <xf numFmtId="0" fontId="5" fillId="0" borderId="0"/>
    <xf numFmtId="0" fontId="5" fillId="0" borderId="0"/>
    <xf numFmtId="183" fontId="1" fillId="0" borderId="0"/>
    <xf numFmtId="0" fontId="5" fillId="0" borderId="0"/>
    <xf numFmtId="183" fontId="1" fillId="0" borderId="0"/>
    <xf numFmtId="0" fontId="1" fillId="0" borderId="0"/>
    <xf numFmtId="0" fontId="1" fillId="0" borderId="0"/>
    <xf numFmtId="183" fontId="5" fillId="0" borderId="0"/>
    <xf numFmtId="0" fontId="5" fillId="0" borderId="0"/>
    <xf numFmtId="183" fontId="5"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5" fillId="0" borderId="0">
      <alignment vertical="center"/>
    </xf>
    <xf numFmtId="183" fontId="5" fillId="0" borderId="0"/>
    <xf numFmtId="183" fontId="1" fillId="0" borderId="0"/>
    <xf numFmtId="183"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184" fontId="1" fillId="0" borderId="0"/>
    <xf numFmtId="0" fontId="1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23" fillId="11" borderId="33" applyNumberFormat="0" applyFont="0" applyAlignment="0" applyProtection="0"/>
    <xf numFmtId="0" fontId="23" fillId="11" borderId="33" applyNumberFormat="0" applyFont="0" applyAlignment="0" applyProtection="0"/>
    <xf numFmtId="0" fontId="1" fillId="11" borderId="33" applyNumberFormat="0" applyFont="0" applyAlignment="0" applyProtection="0"/>
    <xf numFmtId="0" fontId="23" fillId="11" borderId="33" applyNumberFormat="0" applyFont="0" applyAlignment="0" applyProtection="0"/>
    <xf numFmtId="0" fontId="5" fillId="59" borderId="40" applyNumberFormat="0" applyFont="0" applyAlignment="0" applyProtection="0"/>
    <xf numFmtId="0" fontId="23"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23" fillId="59" borderId="40"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23" fillId="59" borderId="40" applyNumberFormat="0" applyFont="0" applyAlignment="0" applyProtection="0"/>
    <xf numFmtId="0" fontId="23" fillId="11" borderId="33" applyNumberFormat="0" applyFont="0" applyAlignment="0" applyProtection="0"/>
    <xf numFmtId="0" fontId="23" fillId="11" borderId="33" applyNumberFormat="0" applyFont="0" applyAlignment="0" applyProtection="0"/>
    <xf numFmtId="0" fontId="23" fillId="11" borderId="33" applyNumberFormat="0" applyFont="0" applyAlignment="0" applyProtection="0"/>
    <xf numFmtId="0" fontId="5" fillId="59" borderId="40" applyNumberFormat="0" applyFont="0" applyAlignment="0" applyProtection="0"/>
    <xf numFmtId="0" fontId="23" fillId="11" borderId="33" applyNumberFormat="0" applyFont="0" applyAlignment="0" applyProtection="0"/>
    <xf numFmtId="0" fontId="23"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70" fillId="54" borderId="41" applyNumberFormat="0" applyAlignment="0" applyProtection="0"/>
    <xf numFmtId="0" fontId="72" fillId="9" borderId="30" applyNumberFormat="0" applyAlignment="0" applyProtection="0"/>
    <xf numFmtId="0" fontId="71" fillId="54" borderId="4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0" borderId="42" applyNumberFormat="0" applyFill="0" applyAlignment="0" applyProtection="0"/>
    <xf numFmtId="0" fontId="74" fillId="0" borderId="42" applyNumberFormat="0" applyFill="0" applyAlignment="0" applyProtection="0"/>
    <xf numFmtId="0" fontId="5" fillId="0" borderId="43" applyNumberFormat="0" applyFont="0" applyBorder="0" applyAlignment="0" applyProtection="0"/>
    <xf numFmtId="0" fontId="16" fillId="0" borderId="34" applyNumberFormat="0" applyFill="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2" fillId="0" borderId="0"/>
    <xf numFmtId="0" fontId="5" fillId="0" borderId="0"/>
  </cellStyleXfs>
  <cellXfs count="15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8"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Alignment="1">
      <alignment horizontal="left" vertical="center"/>
    </xf>
    <xf numFmtId="169" fontId="2" fillId="0" borderId="2" xfId="1" applyNumberFormat="1" applyFont="1" applyBorder="1"/>
    <xf numFmtId="169" fontId="2" fillId="0" borderId="8" xfId="1" applyNumberFormat="1" applyFont="1" applyBorder="1"/>
    <xf numFmtId="0" fontId="3" fillId="0" borderId="2" xfId="0" applyFont="1" applyBorder="1" applyAlignment="1">
      <alignment wrapText="1"/>
    </xf>
    <xf numFmtId="170" fontId="2" fillId="0" borderId="2" xfId="0" applyNumberFormat="1" applyFont="1" applyBorder="1" applyAlignment="1">
      <alignment wrapText="1"/>
    </xf>
    <xf numFmtId="170" fontId="2" fillId="0" borderId="2" xfId="0" applyNumberFormat="1" applyFont="1" applyBorder="1"/>
    <xf numFmtId="0" fontId="6" fillId="0" borderId="0" xfId="0" applyFont="1" applyAlignment="1">
      <alignment vertical="center"/>
    </xf>
    <xf numFmtId="0" fontId="8" fillId="0" borderId="0" xfId="0" applyFont="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6" fontId="2" fillId="0" borderId="0" xfId="1" applyFont="1"/>
    <xf numFmtId="0" fontId="3" fillId="0" borderId="12" xfId="0" applyFont="1" applyBorder="1" applyAlignment="1">
      <alignment horizontal="center" wrapText="1"/>
    </xf>
    <xf numFmtId="0" fontId="2" fillId="0" borderId="3" xfId="0" applyFont="1" applyBorder="1"/>
    <xf numFmtId="170" fontId="2" fillId="0" borderId="3" xfId="0" applyNumberFormat="1" applyFont="1" applyBorder="1"/>
    <xf numFmtId="170" fontId="2" fillId="0" borderId="0" xfId="0" applyNumberFormat="1" applyFont="1"/>
    <xf numFmtId="0" fontId="2" fillId="0" borderId="10" xfId="0" applyFont="1" applyBorder="1"/>
    <xf numFmtId="170" fontId="2" fillId="0" borderId="10" xfId="0" applyNumberFormat="1" applyFont="1" applyBorder="1"/>
    <xf numFmtId="9" fontId="2" fillId="0" borderId="0" xfId="4" applyFont="1"/>
    <xf numFmtId="0" fontId="3" fillId="0" borderId="15" xfId="0" applyFont="1" applyBorder="1"/>
    <xf numFmtId="169" fontId="3" fillId="0" borderId="15" xfId="1" applyNumberFormat="1" applyFont="1" applyBorder="1"/>
    <xf numFmtId="169"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Border="1" applyAlignment="1">
      <alignment wrapText="1"/>
    </xf>
    <xf numFmtId="0" fontId="3" fillId="0" borderId="17" xfId="0" applyFont="1" applyBorder="1" applyAlignment="1">
      <alignment wrapText="1"/>
    </xf>
    <xf numFmtId="171" fontId="2" fillId="0" borderId="2" xfId="5" applyNumberFormat="1" applyFont="1" applyBorder="1"/>
    <xf numFmtId="0" fontId="2" fillId="0" borderId="0" xfId="0" applyFont="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0" fontId="13" fillId="0" borderId="0" xfId="0" applyFont="1"/>
    <xf numFmtId="166" fontId="12" fillId="0" borderId="0" xfId="1" applyFont="1"/>
    <xf numFmtId="9" fontId="12" fillId="0" borderId="0" xfId="4" applyFont="1"/>
    <xf numFmtId="171" fontId="2" fillId="2" borderId="2" xfId="5" applyNumberFormat="1" applyFont="1" applyFill="1" applyBorder="1"/>
    <xf numFmtId="168"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Border="1" applyAlignment="1">
      <alignment horizontal="right"/>
    </xf>
    <xf numFmtId="0" fontId="6" fillId="0" borderId="0" xfId="0" applyFont="1"/>
    <xf numFmtId="0" fontId="6" fillId="0" borderId="0" xfId="0" applyFont="1" applyAlignment="1">
      <alignment wrapText="1"/>
    </xf>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6" fontId="6" fillId="0" borderId="12" xfId="1" applyFont="1" applyBorder="1" applyAlignment="1">
      <alignment horizontal="center"/>
    </xf>
    <xf numFmtId="0" fontId="7" fillId="0" borderId="21" xfId="0" applyFont="1" applyBorder="1"/>
    <xf numFmtId="0" fontId="6" fillId="0" borderId="19" xfId="0" applyFont="1" applyBorder="1" applyAlignment="1">
      <alignment horizontal="center" wrapText="1"/>
    </xf>
    <xf numFmtId="0" fontId="6" fillId="0" borderId="18" xfId="0" applyFont="1" applyBorder="1" applyAlignment="1">
      <alignment horizontal="center" wrapText="1"/>
    </xf>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71" fontId="2" fillId="2" borderId="1" xfId="5" applyNumberFormat="1" applyFont="1" applyFill="1" applyBorder="1"/>
    <xf numFmtId="0" fontId="3" fillId="2" borderId="3" xfId="0" applyFont="1" applyFill="1" applyBorder="1" applyAlignment="1">
      <alignment horizontal="center"/>
    </xf>
    <xf numFmtId="171" fontId="3" fillId="0" borderId="15" xfId="5" applyNumberFormat="1" applyFont="1" applyBorder="1"/>
    <xf numFmtId="169" fontId="2" fillId="2" borderId="2" xfId="1" applyNumberFormat="1" applyFont="1" applyFill="1" applyBorder="1"/>
    <xf numFmtId="169" fontId="2" fillId="0" borderId="0" xfId="1" applyNumberFormat="1" applyFont="1"/>
    <xf numFmtId="169" fontId="2" fillId="0" borderId="10" xfId="1" applyNumberFormat="1" applyFont="1" applyBorder="1"/>
    <xf numFmtId="0" fontId="12" fillId="0" borderId="0" xfId="0" applyFont="1"/>
    <xf numFmtId="168" fontId="7" fillId="0" borderId="2" xfId="4" applyNumberFormat="1" applyFont="1" applyBorder="1"/>
    <xf numFmtId="168" fontId="7" fillId="0" borderId="15" xfId="4" applyNumberFormat="1" applyFont="1" applyBorder="1"/>
    <xf numFmtId="169" fontId="7" fillId="2" borderId="2" xfId="1" applyNumberFormat="1" applyFont="1" applyFill="1" applyBorder="1" applyAlignment="1">
      <alignment wrapText="1"/>
    </xf>
    <xf numFmtId="169" fontId="7" fillId="2" borderId="2" xfId="1" applyNumberFormat="1" applyFont="1" applyFill="1" applyBorder="1"/>
    <xf numFmtId="169" fontId="7" fillId="0" borderId="2" xfId="1" applyNumberFormat="1" applyFont="1" applyBorder="1"/>
    <xf numFmtId="169" fontId="7" fillId="2" borderId="15" xfId="1" applyNumberFormat="1" applyFont="1" applyFill="1" applyBorder="1"/>
    <xf numFmtId="170"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9" fontId="2" fillId="2" borderId="2" xfId="1" applyNumberFormat="1" applyFont="1" applyFill="1" applyBorder="1" applyAlignment="1">
      <alignment horizontal="center"/>
    </xf>
    <xf numFmtId="167" fontId="2" fillId="0" borderId="0" xfId="5" applyFont="1"/>
    <xf numFmtId="0" fontId="7" fillId="2" borderId="2" xfId="0" applyFont="1" applyFill="1" applyBorder="1" applyAlignment="1">
      <alignment horizontal="left"/>
    </xf>
    <xf numFmtId="171" fontId="7" fillId="0" borderId="15" xfId="5" applyNumberFormat="1" applyFont="1" applyBorder="1" applyAlignment="1">
      <alignment vertical="center"/>
    </xf>
    <xf numFmtId="171" fontId="7" fillId="2" borderId="24" xfId="5" applyNumberFormat="1" applyFont="1" applyFill="1" applyBorder="1" applyAlignment="1">
      <alignment vertical="center"/>
    </xf>
    <xf numFmtId="171" fontId="7" fillId="2" borderId="2" xfId="5" applyNumberFormat="1" applyFont="1" applyFill="1" applyBorder="1" applyAlignment="1">
      <alignment vertical="center"/>
    </xf>
    <xf numFmtId="171" fontId="2" fillId="0" borderId="0" xfId="0" applyNumberFormat="1" applyFont="1"/>
    <xf numFmtId="169" fontId="2" fillId="0" borderId="0" xfId="0" applyNumberFormat="1" applyFont="1"/>
    <xf numFmtId="169" fontId="7" fillId="0" borderId="0" xfId="0" applyNumberFormat="1" applyFont="1"/>
    <xf numFmtId="166" fontId="2" fillId="0" borderId="0" xfId="0" applyNumberFormat="1" applyFont="1"/>
    <xf numFmtId="169"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9" fontId="6" fillId="0" borderId="12" xfId="1" applyNumberFormat="1" applyFont="1" applyBorder="1"/>
    <xf numFmtId="169" fontId="7" fillId="4" borderId="2" xfId="1" applyNumberFormat="1" applyFont="1" applyFill="1" applyBorder="1"/>
    <xf numFmtId="169"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2" fillId="3" borderId="2" xfId="0" applyFont="1" applyFill="1" applyBorder="1" applyAlignment="1">
      <alignment horizontal="right"/>
    </xf>
    <xf numFmtId="10" fontId="2" fillId="0" borderId="0" xfId="4" applyNumberFormat="1" applyFont="1"/>
    <xf numFmtId="171" fontId="2" fillId="0" borderId="0" xfId="4" applyNumberFormat="1" applyFont="1"/>
    <xf numFmtId="171" fontId="7" fillId="0" borderId="0" xfId="0" applyNumberFormat="1" applyFont="1"/>
    <xf numFmtId="171" fontId="2" fillId="0" borderId="0" xfId="5" applyNumberFormat="1" applyFont="1"/>
    <xf numFmtId="0" fontId="3" fillId="0" borderId="2" xfId="0" applyFont="1" applyBorder="1" applyAlignment="1">
      <alignment horizontal="center"/>
    </xf>
    <xf numFmtId="0" fontId="6" fillId="0" borderId="2" xfId="0" applyFont="1" applyBorder="1" applyAlignment="1">
      <alignment horizontal="center"/>
    </xf>
    <xf numFmtId="3" fontId="2" fillId="0" borderId="0" xfId="0" applyNumberFormat="1" applyFont="1"/>
    <xf numFmtId="0" fontId="83" fillId="0" borderId="0" xfId="0" applyFont="1" applyAlignment="1">
      <alignment horizontal="right"/>
    </xf>
    <xf numFmtId="0" fontId="83" fillId="0" borderId="0" xfId="0" applyFont="1"/>
    <xf numFmtId="171" fontId="83" fillId="0" borderId="0" xfId="5" applyNumberFormat="1" applyFont="1"/>
    <xf numFmtId="171" fontId="83" fillId="0" borderId="0" xfId="0" applyNumberFormat="1" applyFont="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3" fillId="0" borderId="2"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9" xfId="0" applyFont="1" applyFill="1" applyBorder="1" applyAlignment="1">
      <alignment horizontal="left"/>
    </xf>
    <xf numFmtId="0" fontId="2" fillId="2" borderId="22" xfId="0" applyFont="1" applyFill="1" applyBorder="1" applyAlignment="1">
      <alignment horizontal="left"/>
    </xf>
    <xf numFmtId="0" fontId="2" fillId="2" borderId="1" xfId="0" applyFont="1" applyFill="1" applyBorder="1" applyAlignment="1">
      <alignment horizontal="left"/>
    </xf>
  </cellXfs>
  <cellStyles count="878">
    <cellStyle name="$" xfId="10" xr:uid="{00000000-0005-0000-0000-000000000000}"/>
    <cellStyle name="$ 2" xfId="11" xr:uid="{00000000-0005-0000-0000-000001000000}"/>
    <cellStyle name="$ 2 2" xfId="12" xr:uid="{00000000-0005-0000-0000-000002000000}"/>
    <cellStyle name="$ 3" xfId="13" xr:uid="{00000000-0005-0000-0000-000003000000}"/>
    <cellStyle name="$ 3 2" xfId="444" xr:uid="{00000000-0005-0000-0000-000004000000}"/>
    <cellStyle name="$ 4" xfId="14" xr:uid="{00000000-0005-0000-0000-000005000000}"/>
    <cellStyle name="$ 4 2" xfId="445" xr:uid="{00000000-0005-0000-0000-000006000000}"/>
    <cellStyle name="$ 4 3" xfId="446" xr:uid="{00000000-0005-0000-0000-000007000000}"/>
    <cellStyle name="$ 5" xfId="447" xr:uid="{00000000-0005-0000-0000-000008000000}"/>
    <cellStyle name="$ 5 2" xfId="448" xr:uid="{00000000-0005-0000-0000-000009000000}"/>
    <cellStyle name="$ 6" xfId="449" xr:uid="{00000000-0005-0000-0000-00000A000000}"/>
    <cellStyle name="$ 6 2" xfId="450" xr:uid="{00000000-0005-0000-0000-00000B000000}"/>
    <cellStyle name="$.00" xfId="15" xr:uid="{00000000-0005-0000-0000-00000C000000}"/>
    <cellStyle name="$.00 2" xfId="16" xr:uid="{00000000-0005-0000-0000-00000D000000}"/>
    <cellStyle name="$.00 2 2" xfId="17" xr:uid="{00000000-0005-0000-0000-00000E000000}"/>
    <cellStyle name="$.00 3" xfId="18" xr:uid="{00000000-0005-0000-0000-00000F000000}"/>
    <cellStyle name="$.00 3 2" xfId="451" xr:uid="{00000000-0005-0000-0000-000010000000}"/>
    <cellStyle name="$.00 4" xfId="19" xr:uid="{00000000-0005-0000-0000-000011000000}"/>
    <cellStyle name="$.00 4 2" xfId="452" xr:uid="{00000000-0005-0000-0000-000012000000}"/>
    <cellStyle name="$.00 4 3" xfId="453" xr:uid="{00000000-0005-0000-0000-000013000000}"/>
    <cellStyle name="$.00 5" xfId="454" xr:uid="{00000000-0005-0000-0000-000014000000}"/>
    <cellStyle name="$.00 5 2" xfId="455" xr:uid="{00000000-0005-0000-0000-000015000000}"/>
    <cellStyle name="$.00 6" xfId="456" xr:uid="{00000000-0005-0000-0000-000016000000}"/>
    <cellStyle name="$.00 6 2" xfId="457" xr:uid="{00000000-0005-0000-0000-000017000000}"/>
    <cellStyle name="$_2. 2011-2014  Rev_ FCast_IRM 2012_COS2013_Ongoing Operations_with CDM" xfId="20" xr:uid="{00000000-0005-0000-0000-000018000000}"/>
    <cellStyle name="$_2. 2011-2014  Rev_ FCast_IRM 2012_COS2013_Ongoing Operations_with CDM_1. Creation and Assumptions Budget_Revised with CDM" xfId="21" xr:uid="{00000000-0005-0000-0000-000019000000}"/>
    <cellStyle name="$_Oct 2010 SM PILs Recognition" xfId="22" xr:uid="{00000000-0005-0000-0000-00001A000000}"/>
    <cellStyle name="$M" xfId="23" xr:uid="{00000000-0005-0000-0000-00001B000000}"/>
    <cellStyle name="$M 2" xfId="24" xr:uid="{00000000-0005-0000-0000-00001C000000}"/>
    <cellStyle name="$M 2 2" xfId="25" xr:uid="{00000000-0005-0000-0000-00001D000000}"/>
    <cellStyle name="$M 3" xfId="26" xr:uid="{00000000-0005-0000-0000-00001E000000}"/>
    <cellStyle name="$M 3 2" xfId="458" xr:uid="{00000000-0005-0000-0000-00001F000000}"/>
    <cellStyle name="$M 4" xfId="27" xr:uid="{00000000-0005-0000-0000-000020000000}"/>
    <cellStyle name="$M 4 2" xfId="459" xr:uid="{00000000-0005-0000-0000-000021000000}"/>
    <cellStyle name="$M 4 3" xfId="460" xr:uid="{00000000-0005-0000-0000-000022000000}"/>
    <cellStyle name="$M 5" xfId="461" xr:uid="{00000000-0005-0000-0000-000023000000}"/>
    <cellStyle name="$M 5 2" xfId="462" xr:uid="{00000000-0005-0000-0000-000024000000}"/>
    <cellStyle name="$M 6" xfId="463" xr:uid="{00000000-0005-0000-0000-000025000000}"/>
    <cellStyle name="$M 6 2" xfId="464" xr:uid="{00000000-0005-0000-0000-000026000000}"/>
    <cellStyle name="$M 7" xfId="465" xr:uid="{00000000-0005-0000-0000-000027000000}"/>
    <cellStyle name="$M.00" xfId="28" xr:uid="{00000000-0005-0000-0000-000028000000}"/>
    <cellStyle name="$M.00 2" xfId="29" xr:uid="{00000000-0005-0000-0000-000029000000}"/>
    <cellStyle name="$M.00 2 2" xfId="30" xr:uid="{00000000-0005-0000-0000-00002A000000}"/>
    <cellStyle name="$M.00 3" xfId="31" xr:uid="{00000000-0005-0000-0000-00002B000000}"/>
    <cellStyle name="$M.00 3 2" xfId="466" xr:uid="{00000000-0005-0000-0000-00002C000000}"/>
    <cellStyle name="$M.00 4" xfId="32" xr:uid="{00000000-0005-0000-0000-00002D000000}"/>
    <cellStyle name="$M.00 4 2" xfId="467" xr:uid="{00000000-0005-0000-0000-00002E000000}"/>
    <cellStyle name="$M.00 4 3" xfId="468" xr:uid="{00000000-0005-0000-0000-00002F000000}"/>
    <cellStyle name="$M.00 5" xfId="469" xr:uid="{00000000-0005-0000-0000-000030000000}"/>
    <cellStyle name="$M.00 5 2" xfId="470" xr:uid="{00000000-0005-0000-0000-000031000000}"/>
    <cellStyle name="$M.00 6" xfId="471" xr:uid="{00000000-0005-0000-0000-000032000000}"/>
    <cellStyle name="$M.00 6 2" xfId="472" xr:uid="{00000000-0005-0000-0000-000033000000}"/>
    <cellStyle name="$M_10. Management Fee Allocation Oct11" xfId="33" xr:uid="{00000000-0005-0000-0000-000034000000}"/>
    <cellStyle name="20% - Accent1 2" xfId="34" xr:uid="{00000000-0005-0000-0000-000035000000}"/>
    <cellStyle name="20% - Accent1 2 2" xfId="35" xr:uid="{00000000-0005-0000-0000-000036000000}"/>
    <cellStyle name="20% - Accent1 2 3" xfId="36" xr:uid="{00000000-0005-0000-0000-000037000000}"/>
    <cellStyle name="20% - Accent1 2 4" xfId="473" xr:uid="{00000000-0005-0000-0000-000038000000}"/>
    <cellStyle name="20% - Accent1 3" xfId="37" xr:uid="{00000000-0005-0000-0000-000039000000}"/>
    <cellStyle name="20% - Accent1 3 2" xfId="474" xr:uid="{00000000-0005-0000-0000-00003A000000}"/>
    <cellStyle name="20% - Accent1 4" xfId="475" xr:uid="{00000000-0005-0000-0000-00003B000000}"/>
    <cellStyle name="20% - Accent2 2" xfId="38" xr:uid="{00000000-0005-0000-0000-00003C000000}"/>
    <cellStyle name="20% - Accent2 2 2" xfId="39" xr:uid="{00000000-0005-0000-0000-00003D000000}"/>
    <cellStyle name="20% - Accent2 2 3" xfId="40" xr:uid="{00000000-0005-0000-0000-00003E000000}"/>
    <cellStyle name="20% - Accent2 2 4" xfId="476" xr:uid="{00000000-0005-0000-0000-00003F000000}"/>
    <cellStyle name="20% - Accent2 3" xfId="41" xr:uid="{00000000-0005-0000-0000-000040000000}"/>
    <cellStyle name="20% - Accent2 3 2" xfId="477" xr:uid="{00000000-0005-0000-0000-000041000000}"/>
    <cellStyle name="20% - Accent2 4" xfId="478" xr:uid="{00000000-0005-0000-0000-000042000000}"/>
    <cellStyle name="20% - Accent3 2" xfId="42" xr:uid="{00000000-0005-0000-0000-000043000000}"/>
    <cellStyle name="20% - Accent3 2 2" xfId="43" xr:uid="{00000000-0005-0000-0000-000044000000}"/>
    <cellStyle name="20% - Accent3 2 3" xfId="44" xr:uid="{00000000-0005-0000-0000-000045000000}"/>
    <cellStyle name="20% - Accent3 2 4" xfId="479" xr:uid="{00000000-0005-0000-0000-000046000000}"/>
    <cellStyle name="20% - Accent3 3" xfId="45" xr:uid="{00000000-0005-0000-0000-000047000000}"/>
    <cellStyle name="20% - Accent3 3 2" xfId="480" xr:uid="{00000000-0005-0000-0000-000048000000}"/>
    <cellStyle name="20% - Accent3 4" xfId="481" xr:uid="{00000000-0005-0000-0000-000049000000}"/>
    <cellStyle name="20% - Accent4 2" xfId="46" xr:uid="{00000000-0005-0000-0000-00004A000000}"/>
    <cellStyle name="20% - Accent4 2 2" xfId="47" xr:uid="{00000000-0005-0000-0000-00004B000000}"/>
    <cellStyle name="20% - Accent4 2 3" xfId="48" xr:uid="{00000000-0005-0000-0000-00004C000000}"/>
    <cellStyle name="20% - Accent4 2 4" xfId="482" xr:uid="{00000000-0005-0000-0000-00004D000000}"/>
    <cellStyle name="20% - Accent4 3" xfId="49" xr:uid="{00000000-0005-0000-0000-00004E000000}"/>
    <cellStyle name="20% - Accent4 3 2" xfId="483" xr:uid="{00000000-0005-0000-0000-00004F000000}"/>
    <cellStyle name="20% - Accent4 4" xfId="484" xr:uid="{00000000-0005-0000-0000-000050000000}"/>
    <cellStyle name="20% - Accent5 2" xfId="50" xr:uid="{00000000-0005-0000-0000-000051000000}"/>
    <cellStyle name="20% - Accent5 2 2" xfId="51" xr:uid="{00000000-0005-0000-0000-000052000000}"/>
    <cellStyle name="20% - Accent5 2 3" xfId="52" xr:uid="{00000000-0005-0000-0000-000053000000}"/>
    <cellStyle name="20% - Accent5 2 4" xfId="485" xr:uid="{00000000-0005-0000-0000-000054000000}"/>
    <cellStyle name="20% - Accent5 3" xfId="53" xr:uid="{00000000-0005-0000-0000-000055000000}"/>
    <cellStyle name="20% - Accent5 3 2" xfId="486" xr:uid="{00000000-0005-0000-0000-000056000000}"/>
    <cellStyle name="20% - Accent5 4" xfId="487" xr:uid="{00000000-0005-0000-0000-000057000000}"/>
    <cellStyle name="20% - Accent6 2" xfId="54" xr:uid="{00000000-0005-0000-0000-000058000000}"/>
    <cellStyle name="20% - Accent6 2 2" xfId="55" xr:uid="{00000000-0005-0000-0000-000059000000}"/>
    <cellStyle name="20% - Accent6 2 3" xfId="56" xr:uid="{00000000-0005-0000-0000-00005A000000}"/>
    <cellStyle name="20% - Accent6 2 4" xfId="488" xr:uid="{00000000-0005-0000-0000-00005B000000}"/>
    <cellStyle name="20% - Accent6 3" xfId="57" xr:uid="{00000000-0005-0000-0000-00005C000000}"/>
    <cellStyle name="20% - Accent6 3 2" xfId="489" xr:uid="{00000000-0005-0000-0000-00005D000000}"/>
    <cellStyle name="20% - Accent6 4" xfId="490" xr:uid="{00000000-0005-0000-0000-00005E000000}"/>
    <cellStyle name="40% - Accent1 2" xfId="58" xr:uid="{00000000-0005-0000-0000-00005F000000}"/>
    <cellStyle name="40% - Accent1 2 2" xfId="59" xr:uid="{00000000-0005-0000-0000-000060000000}"/>
    <cellStyle name="40% - Accent1 2 3" xfId="60" xr:uid="{00000000-0005-0000-0000-000061000000}"/>
    <cellStyle name="40% - Accent1 2 4" xfId="491" xr:uid="{00000000-0005-0000-0000-000062000000}"/>
    <cellStyle name="40% - Accent1 3" xfId="61" xr:uid="{00000000-0005-0000-0000-000063000000}"/>
    <cellStyle name="40% - Accent1 3 2" xfId="492" xr:uid="{00000000-0005-0000-0000-000064000000}"/>
    <cellStyle name="40% - Accent1 4" xfId="493" xr:uid="{00000000-0005-0000-0000-000065000000}"/>
    <cellStyle name="40% - Accent2 2" xfId="62" xr:uid="{00000000-0005-0000-0000-000066000000}"/>
    <cellStyle name="40% - Accent2 2 2" xfId="63" xr:uid="{00000000-0005-0000-0000-000067000000}"/>
    <cellStyle name="40% - Accent2 2 3" xfId="64" xr:uid="{00000000-0005-0000-0000-000068000000}"/>
    <cellStyle name="40% - Accent2 2 4" xfId="494" xr:uid="{00000000-0005-0000-0000-000069000000}"/>
    <cellStyle name="40% - Accent2 3" xfId="65" xr:uid="{00000000-0005-0000-0000-00006A000000}"/>
    <cellStyle name="40% - Accent2 3 2" xfId="495" xr:uid="{00000000-0005-0000-0000-00006B000000}"/>
    <cellStyle name="40% - Accent2 4" xfId="496" xr:uid="{00000000-0005-0000-0000-00006C000000}"/>
    <cellStyle name="40% - Accent3 2" xfId="66" xr:uid="{00000000-0005-0000-0000-00006D000000}"/>
    <cellStyle name="40% - Accent3 2 2" xfId="67" xr:uid="{00000000-0005-0000-0000-00006E000000}"/>
    <cellStyle name="40% - Accent3 2 3" xfId="68" xr:uid="{00000000-0005-0000-0000-00006F000000}"/>
    <cellStyle name="40% - Accent3 2 4" xfId="497" xr:uid="{00000000-0005-0000-0000-000070000000}"/>
    <cellStyle name="40% - Accent3 3" xfId="69" xr:uid="{00000000-0005-0000-0000-000071000000}"/>
    <cellStyle name="40% - Accent3 3 2" xfId="498" xr:uid="{00000000-0005-0000-0000-000072000000}"/>
    <cellStyle name="40% - Accent3 4" xfId="499" xr:uid="{00000000-0005-0000-0000-000073000000}"/>
    <cellStyle name="40% - Accent4 2" xfId="70" xr:uid="{00000000-0005-0000-0000-000074000000}"/>
    <cellStyle name="40% - Accent4 2 2" xfId="71" xr:uid="{00000000-0005-0000-0000-000075000000}"/>
    <cellStyle name="40% - Accent4 2 3" xfId="72" xr:uid="{00000000-0005-0000-0000-000076000000}"/>
    <cellStyle name="40% - Accent4 2 4" xfId="500" xr:uid="{00000000-0005-0000-0000-000077000000}"/>
    <cellStyle name="40% - Accent4 3" xfId="73" xr:uid="{00000000-0005-0000-0000-000078000000}"/>
    <cellStyle name="40% - Accent4 3 2" xfId="501" xr:uid="{00000000-0005-0000-0000-000079000000}"/>
    <cellStyle name="40% - Accent4 4" xfId="502" xr:uid="{00000000-0005-0000-0000-00007A000000}"/>
    <cellStyle name="40% - Accent5 2" xfId="74" xr:uid="{00000000-0005-0000-0000-00007B000000}"/>
    <cellStyle name="40% - Accent5 2 2" xfId="75" xr:uid="{00000000-0005-0000-0000-00007C000000}"/>
    <cellStyle name="40% - Accent5 2 3" xfId="76" xr:uid="{00000000-0005-0000-0000-00007D000000}"/>
    <cellStyle name="40% - Accent5 2 4" xfId="503" xr:uid="{00000000-0005-0000-0000-00007E000000}"/>
    <cellStyle name="40% - Accent5 3" xfId="77" xr:uid="{00000000-0005-0000-0000-00007F000000}"/>
    <cellStyle name="40% - Accent5 3 2" xfId="504" xr:uid="{00000000-0005-0000-0000-000080000000}"/>
    <cellStyle name="40% - Accent5 4" xfId="505" xr:uid="{00000000-0005-0000-0000-000081000000}"/>
    <cellStyle name="40% - Accent6 2" xfId="78" xr:uid="{00000000-0005-0000-0000-000082000000}"/>
    <cellStyle name="40% - Accent6 2 2" xfId="79" xr:uid="{00000000-0005-0000-0000-000083000000}"/>
    <cellStyle name="40% - Accent6 2 3" xfId="80" xr:uid="{00000000-0005-0000-0000-000084000000}"/>
    <cellStyle name="40% - Accent6 2 4" xfId="506" xr:uid="{00000000-0005-0000-0000-000085000000}"/>
    <cellStyle name="40% - Accent6 3" xfId="81" xr:uid="{00000000-0005-0000-0000-000086000000}"/>
    <cellStyle name="40% - Accent6 3 2" xfId="507" xr:uid="{00000000-0005-0000-0000-000087000000}"/>
    <cellStyle name="40% - Accent6 4" xfId="508" xr:uid="{00000000-0005-0000-0000-000088000000}"/>
    <cellStyle name="60% - Accent1 2" xfId="82" xr:uid="{00000000-0005-0000-0000-000089000000}"/>
    <cellStyle name="60% - Accent1 2 2" xfId="83" xr:uid="{00000000-0005-0000-0000-00008A000000}"/>
    <cellStyle name="60% - Accent1 2 3" xfId="84" xr:uid="{00000000-0005-0000-0000-00008B000000}"/>
    <cellStyle name="60% - Accent1 2 4" xfId="509" xr:uid="{00000000-0005-0000-0000-00008C000000}"/>
    <cellStyle name="60% - Accent1 3" xfId="85" xr:uid="{00000000-0005-0000-0000-00008D000000}"/>
    <cellStyle name="60% - Accent1 3 2" xfId="510" xr:uid="{00000000-0005-0000-0000-00008E000000}"/>
    <cellStyle name="60% - Accent1 4" xfId="511" xr:uid="{00000000-0005-0000-0000-00008F000000}"/>
    <cellStyle name="60% - Accent2 2" xfId="86" xr:uid="{00000000-0005-0000-0000-000090000000}"/>
    <cellStyle name="60% - Accent2 2 2" xfId="87" xr:uid="{00000000-0005-0000-0000-000091000000}"/>
    <cellStyle name="60% - Accent2 2 3" xfId="88" xr:uid="{00000000-0005-0000-0000-000092000000}"/>
    <cellStyle name="60% - Accent2 2 4" xfId="512" xr:uid="{00000000-0005-0000-0000-000093000000}"/>
    <cellStyle name="60% - Accent2 3" xfId="89" xr:uid="{00000000-0005-0000-0000-000094000000}"/>
    <cellStyle name="60% - Accent2 3 2" xfId="513" xr:uid="{00000000-0005-0000-0000-000095000000}"/>
    <cellStyle name="60% - Accent2 4" xfId="514" xr:uid="{00000000-0005-0000-0000-000096000000}"/>
    <cellStyle name="60% - Accent3 2" xfId="90" xr:uid="{00000000-0005-0000-0000-000097000000}"/>
    <cellStyle name="60% - Accent3 2 2" xfId="91" xr:uid="{00000000-0005-0000-0000-000098000000}"/>
    <cellStyle name="60% - Accent3 2 3" xfId="92" xr:uid="{00000000-0005-0000-0000-000099000000}"/>
    <cellStyle name="60% - Accent3 2 4" xfId="515" xr:uid="{00000000-0005-0000-0000-00009A000000}"/>
    <cellStyle name="60% - Accent3 3" xfId="93" xr:uid="{00000000-0005-0000-0000-00009B000000}"/>
    <cellStyle name="60% - Accent3 3 2" xfId="516" xr:uid="{00000000-0005-0000-0000-00009C000000}"/>
    <cellStyle name="60% - Accent3 4" xfId="517" xr:uid="{00000000-0005-0000-0000-00009D000000}"/>
    <cellStyle name="60% - Accent4 2" xfId="94" xr:uid="{00000000-0005-0000-0000-00009E000000}"/>
    <cellStyle name="60% - Accent4 2 2" xfId="95" xr:uid="{00000000-0005-0000-0000-00009F000000}"/>
    <cellStyle name="60% - Accent4 2 3" xfId="96" xr:uid="{00000000-0005-0000-0000-0000A0000000}"/>
    <cellStyle name="60% - Accent4 2 4" xfId="518" xr:uid="{00000000-0005-0000-0000-0000A1000000}"/>
    <cellStyle name="60% - Accent4 3" xfId="97" xr:uid="{00000000-0005-0000-0000-0000A2000000}"/>
    <cellStyle name="60% - Accent4 3 2" xfId="519" xr:uid="{00000000-0005-0000-0000-0000A3000000}"/>
    <cellStyle name="60% - Accent4 4" xfId="520" xr:uid="{00000000-0005-0000-0000-0000A4000000}"/>
    <cellStyle name="60% - Accent5 2" xfId="98" xr:uid="{00000000-0005-0000-0000-0000A5000000}"/>
    <cellStyle name="60% - Accent5 2 2" xfId="99" xr:uid="{00000000-0005-0000-0000-0000A6000000}"/>
    <cellStyle name="60% - Accent5 2 3" xfId="100" xr:uid="{00000000-0005-0000-0000-0000A7000000}"/>
    <cellStyle name="60% - Accent5 2 4" xfId="521" xr:uid="{00000000-0005-0000-0000-0000A8000000}"/>
    <cellStyle name="60% - Accent5 3" xfId="101" xr:uid="{00000000-0005-0000-0000-0000A9000000}"/>
    <cellStyle name="60% - Accent5 3 2" xfId="522" xr:uid="{00000000-0005-0000-0000-0000AA000000}"/>
    <cellStyle name="60% - Accent5 4" xfId="523" xr:uid="{00000000-0005-0000-0000-0000AB000000}"/>
    <cellStyle name="60% - Accent6 2" xfId="102" xr:uid="{00000000-0005-0000-0000-0000AC000000}"/>
    <cellStyle name="60% - Accent6 2 2" xfId="103" xr:uid="{00000000-0005-0000-0000-0000AD000000}"/>
    <cellStyle name="60% - Accent6 2 3" xfId="104" xr:uid="{00000000-0005-0000-0000-0000AE000000}"/>
    <cellStyle name="60% - Accent6 2 4" xfId="524" xr:uid="{00000000-0005-0000-0000-0000AF000000}"/>
    <cellStyle name="60% - Accent6 3" xfId="105" xr:uid="{00000000-0005-0000-0000-0000B0000000}"/>
    <cellStyle name="60% - Accent6 3 2" xfId="525" xr:uid="{00000000-0005-0000-0000-0000B1000000}"/>
    <cellStyle name="60% - Accent6 4" xfId="526" xr:uid="{00000000-0005-0000-0000-0000B2000000}"/>
    <cellStyle name="Accent1 2" xfId="106" xr:uid="{00000000-0005-0000-0000-0000B3000000}"/>
    <cellStyle name="Accent1 2 2" xfId="107" xr:uid="{00000000-0005-0000-0000-0000B4000000}"/>
    <cellStyle name="Accent1 2 3" xfId="108" xr:uid="{00000000-0005-0000-0000-0000B5000000}"/>
    <cellStyle name="Accent1 2 4" xfId="527" xr:uid="{00000000-0005-0000-0000-0000B6000000}"/>
    <cellStyle name="Accent1 3" xfId="109" xr:uid="{00000000-0005-0000-0000-0000B7000000}"/>
    <cellStyle name="Accent1 3 2" xfId="528" xr:uid="{00000000-0005-0000-0000-0000B8000000}"/>
    <cellStyle name="Accent1 4" xfId="529" xr:uid="{00000000-0005-0000-0000-0000B9000000}"/>
    <cellStyle name="Accent2 2" xfId="110" xr:uid="{00000000-0005-0000-0000-0000BA000000}"/>
    <cellStyle name="Accent2 2 2" xfId="111" xr:uid="{00000000-0005-0000-0000-0000BB000000}"/>
    <cellStyle name="Accent2 2 3" xfId="112" xr:uid="{00000000-0005-0000-0000-0000BC000000}"/>
    <cellStyle name="Accent2 2 4" xfId="530" xr:uid="{00000000-0005-0000-0000-0000BD000000}"/>
    <cellStyle name="Accent2 3" xfId="113" xr:uid="{00000000-0005-0000-0000-0000BE000000}"/>
    <cellStyle name="Accent2 3 2" xfId="531" xr:uid="{00000000-0005-0000-0000-0000BF000000}"/>
    <cellStyle name="Accent2 4" xfId="532" xr:uid="{00000000-0005-0000-0000-0000C0000000}"/>
    <cellStyle name="Accent3 2" xfId="114" xr:uid="{00000000-0005-0000-0000-0000C1000000}"/>
    <cellStyle name="Accent3 2 2" xfId="115" xr:uid="{00000000-0005-0000-0000-0000C2000000}"/>
    <cellStyle name="Accent3 2 3" xfId="116" xr:uid="{00000000-0005-0000-0000-0000C3000000}"/>
    <cellStyle name="Accent3 2 4" xfId="533" xr:uid="{00000000-0005-0000-0000-0000C4000000}"/>
    <cellStyle name="Accent3 3" xfId="117" xr:uid="{00000000-0005-0000-0000-0000C5000000}"/>
    <cellStyle name="Accent3 3 2" xfId="534" xr:uid="{00000000-0005-0000-0000-0000C6000000}"/>
    <cellStyle name="Accent3 4" xfId="535" xr:uid="{00000000-0005-0000-0000-0000C7000000}"/>
    <cellStyle name="Accent4 2" xfId="118" xr:uid="{00000000-0005-0000-0000-0000C8000000}"/>
    <cellStyle name="Accent4 2 2" xfId="119" xr:uid="{00000000-0005-0000-0000-0000C9000000}"/>
    <cellStyle name="Accent4 2 3" xfId="120" xr:uid="{00000000-0005-0000-0000-0000CA000000}"/>
    <cellStyle name="Accent4 2 4" xfId="536" xr:uid="{00000000-0005-0000-0000-0000CB000000}"/>
    <cellStyle name="Accent4 3" xfId="121" xr:uid="{00000000-0005-0000-0000-0000CC000000}"/>
    <cellStyle name="Accent4 3 2" xfId="537" xr:uid="{00000000-0005-0000-0000-0000CD000000}"/>
    <cellStyle name="Accent4 4" xfId="538" xr:uid="{00000000-0005-0000-0000-0000CE000000}"/>
    <cellStyle name="Accent5 2" xfId="122" xr:uid="{00000000-0005-0000-0000-0000CF000000}"/>
    <cellStyle name="Accent5 2 2" xfId="123" xr:uid="{00000000-0005-0000-0000-0000D0000000}"/>
    <cellStyle name="Accent5 2 3" xfId="124" xr:uid="{00000000-0005-0000-0000-0000D1000000}"/>
    <cellStyle name="Accent5 2 4" xfId="539" xr:uid="{00000000-0005-0000-0000-0000D2000000}"/>
    <cellStyle name="Accent5 3" xfId="125" xr:uid="{00000000-0005-0000-0000-0000D3000000}"/>
    <cellStyle name="Accent5 3 2" xfId="540" xr:uid="{00000000-0005-0000-0000-0000D4000000}"/>
    <cellStyle name="Accent5 4" xfId="541" xr:uid="{00000000-0005-0000-0000-0000D5000000}"/>
    <cellStyle name="Accent6 2" xfId="126" xr:uid="{00000000-0005-0000-0000-0000D6000000}"/>
    <cellStyle name="Accent6 2 2" xfId="127" xr:uid="{00000000-0005-0000-0000-0000D7000000}"/>
    <cellStyle name="Accent6 2 3" xfId="128" xr:uid="{00000000-0005-0000-0000-0000D8000000}"/>
    <cellStyle name="Accent6 2 4" xfId="542" xr:uid="{00000000-0005-0000-0000-0000D9000000}"/>
    <cellStyle name="Accent6 3" xfId="129" xr:uid="{00000000-0005-0000-0000-0000DA000000}"/>
    <cellStyle name="Accent6 3 2" xfId="543" xr:uid="{00000000-0005-0000-0000-0000DB000000}"/>
    <cellStyle name="Accent6 4" xfId="544" xr:uid="{00000000-0005-0000-0000-0000DC000000}"/>
    <cellStyle name="Bad 2" xfId="130" xr:uid="{00000000-0005-0000-0000-0000DD000000}"/>
    <cellStyle name="Bad 2 2" xfId="131" xr:uid="{00000000-0005-0000-0000-0000DE000000}"/>
    <cellStyle name="Bad 2 3" xfId="132" xr:uid="{00000000-0005-0000-0000-0000DF000000}"/>
    <cellStyle name="Bad 2 4" xfId="545" xr:uid="{00000000-0005-0000-0000-0000E0000000}"/>
    <cellStyle name="Bad 3" xfId="133" xr:uid="{00000000-0005-0000-0000-0000E1000000}"/>
    <cellStyle name="Bad 3 2" xfId="546" xr:uid="{00000000-0005-0000-0000-0000E2000000}"/>
    <cellStyle name="Bad 4" xfId="547" xr:uid="{00000000-0005-0000-0000-0000E3000000}"/>
    <cellStyle name="Calculation 2" xfId="134" xr:uid="{00000000-0005-0000-0000-0000E4000000}"/>
    <cellStyle name="Calculation 2 2" xfId="135" xr:uid="{00000000-0005-0000-0000-0000E5000000}"/>
    <cellStyle name="Calculation 2 3" xfId="136" xr:uid="{00000000-0005-0000-0000-0000E6000000}"/>
    <cellStyle name="Calculation 2 4" xfId="548" xr:uid="{00000000-0005-0000-0000-0000E7000000}"/>
    <cellStyle name="Calculation 3" xfId="137" xr:uid="{00000000-0005-0000-0000-0000E8000000}"/>
    <cellStyle name="Calculation 3 2" xfId="549" xr:uid="{00000000-0005-0000-0000-0000E9000000}"/>
    <cellStyle name="Calculation 4" xfId="550" xr:uid="{00000000-0005-0000-0000-0000EA000000}"/>
    <cellStyle name="Check Cell 2" xfId="138" xr:uid="{00000000-0005-0000-0000-0000EB000000}"/>
    <cellStyle name="Check Cell 2 2" xfId="139" xr:uid="{00000000-0005-0000-0000-0000EC000000}"/>
    <cellStyle name="Check Cell 2 3" xfId="140" xr:uid="{00000000-0005-0000-0000-0000ED000000}"/>
    <cellStyle name="Check Cell 2 4" xfId="551" xr:uid="{00000000-0005-0000-0000-0000EE000000}"/>
    <cellStyle name="Check Cell 3" xfId="141" xr:uid="{00000000-0005-0000-0000-0000EF000000}"/>
    <cellStyle name="Check Cell 3 2" xfId="552" xr:uid="{00000000-0005-0000-0000-0000F0000000}"/>
    <cellStyle name="Check Cell 4" xfId="142" xr:uid="{00000000-0005-0000-0000-0000F1000000}"/>
    <cellStyle name="Check Cell 4 2" xfId="553" xr:uid="{00000000-0005-0000-0000-0000F2000000}"/>
    <cellStyle name="Comma" xfId="5" builtinId="3"/>
    <cellStyle name="Comma [0] 2" xfId="554" xr:uid="{00000000-0005-0000-0000-0000F4000000}"/>
    <cellStyle name="Comma 10" xfId="143" xr:uid="{00000000-0005-0000-0000-0000F5000000}"/>
    <cellStyle name="Comma 10 2" xfId="144" xr:uid="{00000000-0005-0000-0000-0000F6000000}"/>
    <cellStyle name="Comma 10 3" xfId="145" xr:uid="{00000000-0005-0000-0000-0000F7000000}"/>
    <cellStyle name="Comma 10 4" xfId="146" xr:uid="{00000000-0005-0000-0000-0000F8000000}"/>
    <cellStyle name="Comma 10 4 2" xfId="555" xr:uid="{00000000-0005-0000-0000-0000F9000000}"/>
    <cellStyle name="Comma 10 5" xfId="147" xr:uid="{00000000-0005-0000-0000-0000FA000000}"/>
    <cellStyle name="Comma 11" xfId="148" xr:uid="{00000000-0005-0000-0000-0000FB000000}"/>
    <cellStyle name="Comma 11 2" xfId="149" xr:uid="{00000000-0005-0000-0000-0000FC000000}"/>
    <cellStyle name="Comma 11 3" xfId="556" xr:uid="{00000000-0005-0000-0000-0000FD000000}"/>
    <cellStyle name="Comma 12" xfId="150" xr:uid="{00000000-0005-0000-0000-0000FE000000}"/>
    <cellStyle name="Comma 12 2" xfId="151" xr:uid="{00000000-0005-0000-0000-0000FF000000}"/>
    <cellStyle name="Comma 12 3" xfId="557" xr:uid="{00000000-0005-0000-0000-000000010000}"/>
    <cellStyle name="Comma 13" xfId="152" xr:uid="{00000000-0005-0000-0000-000001010000}"/>
    <cellStyle name="Comma 13 2" xfId="153" xr:uid="{00000000-0005-0000-0000-000002010000}"/>
    <cellStyle name="Comma 13 3" xfId="558" xr:uid="{00000000-0005-0000-0000-000003010000}"/>
    <cellStyle name="Comma 14" xfId="154" xr:uid="{00000000-0005-0000-0000-000004010000}"/>
    <cellStyle name="Comma 14 2" xfId="443" xr:uid="{00000000-0005-0000-0000-000005010000}"/>
    <cellStyle name="Comma 14 3" xfId="559" xr:uid="{00000000-0005-0000-0000-000006010000}"/>
    <cellStyle name="Comma 14 4" xfId="560" xr:uid="{00000000-0005-0000-0000-000007010000}"/>
    <cellStyle name="Comma 14 5" xfId="561" xr:uid="{00000000-0005-0000-0000-000008010000}"/>
    <cellStyle name="Comma 15" xfId="155" xr:uid="{00000000-0005-0000-0000-000009010000}"/>
    <cellStyle name="Comma 15 2" xfId="562" xr:uid="{00000000-0005-0000-0000-00000A010000}"/>
    <cellStyle name="Comma 15 3" xfId="563" xr:uid="{00000000-0005-0000-0000-00000B010000}"/>
    <cellStyle name="Comma 16" xfId="156" xr:uid="{00000000-0005-0000-0000-00000C010000}"/>
    <cellStyle name="Comma 16 2" xfId="9" xr:uid="{00000000-0005-0000-0000-00000D010000}"/>
    <cellStyle name="Comma 16 3" xfId="564" xr:uid="{00000000-0005-0000-0000-00000E010000}"/>
    <cellStyle name="Comma 16 4" xfId="565" xr:uid="{00000000-0005-0000-0000-00000F010000}"/>
    <cellStyle name="Comma 17" xfId="157" xr:uid="{00000000-0005-0000-0000-000010010000}"/>
    <cellStyle name="Comma 17 2" xfId="566" xr:uid="{00000000-0005-0000-0000-000011010000}"/>
    <cellStyle name="Comma 17 3" xfId="567" xr:uid="{00000000-0005-0000-0000-000012010000}"/>
    <cellStyle name="Comma 18" xfId="158" xr:uid="{00000000-0005-0000-0000-000013010000}"/>
    <cellStyle name="Comma 18 2" xfId="568" xr:uid="{00000000-0005-0000-0000-000014010000}"/>
    <cellStyle name="Comma 19" xfId="159" xr:uid="{00000000-0005-0000-0000-000015010000}"/>
    <cellStyle name="Comma 19 2" xfId="569" xr:uid="{00000000-0005-0000-0000-000016010000}"/>
    <cellStyle name="Comma 19 3" xfId="570" xr:uid="{00000000-0005-0000-0000-000017010000}"/>
    <cellStyle name="Comma 2" xfId="160" xr:uid="{00000000-0005-0000-0000-000018010000}"/>
    <cellStyle name="Comma 2 2" xfId="161" xr:uid="{00000000-0005-0000-0000-000019010000}"/>
    <cellStyle name="Comma 2 2 2" xfId="162" xr:uid="{00000000-0005-0000-0000-00001A010000}"/>
    <cellStyle name="Comma 2 2 2 2" xfId="163" xr:uid="{00000000-0005-0000-0000-00001B010000}"/>
    <cellStyle name="Comma 2 2 3" xfId="164" xr:uid="{00000000-0005-0000-0000-00001C010000}"/>
    <cellStyle name="Comma 2 2 4" xfId="571" xr:uid="{00000000-0005-0000-0000-00001D010000}"/>
    <cellStyle name="Comma 2 3" xfId="8" xr:uid="{00000000-0005-0000-0000-00001E010000}"/>
    <cellStyle name="Comma 2 3 2" xfId="572" xr:uid="{00000000-0005-0000-0000-00001F010000}"/>
    <cellStyle name="Comma 2 3 3" xfId="573" xr:uid="{00000000-0005-0000-0000-000020010000}"/>
    <cellStyle name="Comma 2 4" xfId="165" xr:uid="{00000000-0005-0000-0000-000021010000}"/>
    <cellStyle name="Comma 2 4 2" xfId="574" xr:uid="{00000000-0005-0000-0000-000022010000}"/>
    <cellStyle name="Comma 2 4 3" xfId="575" xr:uid="{00000000-0005-0000-0000-000023010000}"/>
    <cellStyle name="Comma 2 5" xfId="576" xr:uid="{00000000-0005-0000-0000-000024010000}"/>
    <cellStyle name="Comma 2 6" xfId="577" xr:uid="{00000000-0005-0000-0000-000025010000}"/>
    <cellStyle name="Comma 20" xfId="166" xr:uid="{00000000-0005-0000-0000-000026010000}"/>
    <cellStyle name="Comma 20 2" xfId="578" xr:uid="{00000000-0005-0000-0000-000027010000}"/>
    <cellStyle name="Comma 20 3" xfId="579" xr:uid="{00000000-0005-0000-0000-000028010000}"/>
    <cellStyle name="Comma 21" xfId="167" xr:uid="{00000000-0005-0000-0000-000029010000}"/>
    <cellStyle name="Comma 21 2" xfId="580" xr:uid="{00000000-0005-0000-0000-00002A010000}"/>
    <cellStyle name="Comma 21 3" xfId="581" xr:uid="{00000000-0005-0000-0000-00002B010000}"/>
    <cellStyle name="Comma 22" xfId="168" xr:uid="{00000000-0005-0000-0000-00002C010000}"/>
    <cellStyle name="Comma 23" xfId="169" xr:uid="{00000000-0005-0000-0000-00002D010000}"/>
    <cellStyle name="Comma 24" xfId="170" xr:uid="{00000000-0005-0000-0000-00002E010000}"/>
    <cellStyle name="Comma 25" xfId="171" xr:uid="{00000000-0005-0000-0000-00002F010000}"/>
    <cellStyle name="Comma 26" xfId="172" xr:uid="{00000000-0005-0000-0000-000030010000}"/>
    <cellStyle name="Comma 27" xfId="173" xr:uid="{00000000-0005-0000-0000-000031010000}"/>
    <cellStyle name="Comma 27 2" xfId="174" xr:uid="{00000000-0005-0000-0000-000032010000}"/>
    <cellStyle name="Comma 28" xfId="442" xr:uid="{00000000-0005-0000-0000-000033010000}"/>
    <cellStyle name="Comma 29" xfId="582" xr:uid="{00000000-0005-0000-0000-000034010000}"/>
    <cellStyle name="Comma 29 2" xfId="583" xr:uid="{00000000-0005-0000-0000-000035010000}"/>
    <cellStyle name="Comma 3" xfId="175" xr:uid="{00000000-0005-0000-0000-000036010000}"/>
    <cellStyle name="Comma 3 2" xfId="176" xr:uid="{00000000-0005-0000-0000-000037010000}"/>
    <cellStyle name="Comma 3 2 2" xfId="177" xr:uid="{00000000-0005-0000-0000-000038010000}"/>
    <cellStyle name="Comma 3 2 3" xfId="178" xr:uid="{00000000-0005-0000-0000-000039010000}"/>
    <cellStyle name="Comma 3 3" xfId="179" xr:uid="{00000000-0005-0000-0000-00003A010000}"/>
    <cellStyle name="Comma 3 4" xfId="180" xr:uid="{00000000-0005-0000-0000-00003B010000}"/>
    <cellStyle name="Comma 3 5" xfId="181" xr:uid="{00000000-0005-0000-0000-00003C010000}"/>
    <cellStyle name="Comma 3 6" xfId="584" xr:uid="{00000000-0005-0000-0000-00003D010000}"/>
    <cellStyle name="Comma 30" xfId="585" xr:uid="{00000000-0005-0000-0000-00003E010000}"/>
    <cellStyle name="Comma 31" xfId="586" xr:uid="{00000000-0005-0000-0000-00003F010000}"/>
    <cellStyle name="Comma 32" xfId="587" xr:uid="{00000000-0005-0000-0000-000040010000}"/>
    <cellStyle name="Comma 33" xfId="588" xr:uid="{00000000-0005-0000-0000-000041010000}"/>
    <cellStyle name="Comma 4" xfId="182" xr:uid="{00000000-0005-0000-0000-000042010000}"/>
    <cellStyle name="Comma 4 2" xfId="183" xr:uid="{00000000-0005-0000-0000-000043010000}"/>
    <cellStyle name="Comma 4 3" xfId="184" xr:uid="{00000000-0005-0000-0000-000044010000}"/>
    <cellStyle name="Comma 4 4" xfId="185" xr:uid="{00000000-0005-0000-0000-000045010000}"/>
    <cellStyle name="Comma 4 5" xfId="589" xr:uid="{00000000-0005-0000-0000-000046010000}"/>
    <cellStyle name="Comma 5" xfId="186" xr:uid="{00000000-0005-0000-0000-000047010000}"/>
    <cellStyle name="Comma 5 2" xfId="187" xr:uid="{00000000-0005-0000-0000-000048010000}"/>
    <cellStyle name="Comma 5 3" xfId="188" xr:uid="{00000000-0005-0000-0000-000049010000}"/>
    <cellStyle name="Comma 6" xfId="189" xr:uid="{00000000-0005-0000-0000-00004A010000}"/>
    <cellStyle name="Comma 6 2" xfId="190" xr:uid="{00000000-0005-0000-0000-00004B010000}"/>
    <cellStyle name="Comma 6 3" xfId="590" xr:uid="{00000000-0005-0000-0000-00004C010000}"/>
    <cellStyle name="Comma 6 4" xfId="591" xr:uid="{00000000-0005-0000-0000-00004D010000}"/>
    <cellStyle name="Comma 7" xfId="191" xr:uid="{00000000-0005-0000-0000-00004E010000}"/>
    <cellStyle name="Comma 7 2" xfId="192" xr:uid="{00000000-0005-0000-0000-00004F010000}"/>
    <cellStyle name="Comma 7 3" xfId="592" xr:uid="{00000000-0005-0000-0000-000050010000}"/>
    <cellStyle name="Comma 8" xfId="193" xr:uid="{00000000-0005-0000-0000-000051010000}"/>
    <cellStyle name="Comma 8 2" xfId="194" xr:uid="{00000000-0005-0000-0000-000052010000}"/>
    <cellStyle name="Comma 9" xfId="195" xr:uid="{00000000-0005-0000-0000-000053010000}"/>
    <cellStyle name="Comma 9 2" xfId="196" xr:uid="{00000000-0005-0000-0000-000054010000}"/>
    <cellStyle name="Comma 9 2 2" xfId="593" xr:uid="{00000000-0005-0000-0000-000055010000}"/>
    <cellStyle name="Comma 9 3" xfId="197" xr:uid="{00000000-0005-0000-0000-000056010000}"/>
    <cellStyle name="Comma 9 4" xfId="594" xr:uid="{00000000-0005-0000-0000-000057010000}"/>
    <cellStyle name="Comma 9 5" xfId="595" xr:uid="{00000000-0005-0000-0000-000058010000}"/>
    <cellStyle name="Comma0" xfId="198" xr:uid="{00000000-0005-0000-0000-000059010000}"/>
    <cellStyle name="Comma0 2" xfId="199" xr:uid="{00000000-0005-0000-0000-00005A010000}"/>
    <cellStyle name="Comma0 2 2" xfId="200" xr:uid="{00000000-0005-0000-0000-00005B010000}"/>
    <cellStyle name="Comma0 3" xfId="201" xr:uid="{00000000-0005-0000-0000-00005C010000}"/>
    <cellStyle name="Comma0 3 2" xfId="596" xr:uid="{00000000-0005-0000-0000-00005D010000}"/>
    <cellStyle name="Comma0 4" xfId="202" xr:uid="{00000000-0005-0000-0000-00005E010000}"/>
    <cellStyle name="Comma0 4 2" xfId="597" xr:uid="{00000000-0005-0000-0000-00005F010000}"/>
    <cellStyle name="Comma0 4 3" xfId="598" xr:uid="{00000000-0005-0000-0000-000060010000}"/>
    <cellStyle name="Comma0 5" xfId="599" xr:uid="{00000000-0005-0000-0000-000061010000}"/>
    <cellStyle name="Comma0 5 2" xfId="600" xr:uid="{00000000-0005-0000-0000-000062010000}"/>
    <cellStyle name="Comma0 6" xfId="601" xr:uid="{00000000-0005-0000-0000-000063010000}"/>
    <cellStyle name="Comma0 6 2" xfId="602" xr:uid="{00000000-0005-0000-0000-000064010000}"/>
    <cellStyle name="Currency" xfId="1" builtinId="4"/>
    <cellStyle name="Currency [0] 2" xfId="603" xr:uid="{00000000-0005-0000-0000-000066010000}"/>
    <cellStyle name="Currency 10" xfId="203" xr:uid="{00000000-0005-0000-0000-000067010000}"/>
    <cellStyle name="Currency 10 2" xfId="204" xr:uid="{00000000-0005-0000-0000-000068010000}"/>
    <cellStyle name="Currency 10 3" xfId="205" xr:uid="{00000000-0005-0000-0000-000069010000}"/>
    <cellStyle name="Currency 10 4" xfId="604" xr:uid="{00000000-0005-0000-0000-00006A010000}"/>
    <cellStyle name="Currency 10 5" xfId="605" xr:uid="{00000000-0005-0000-0000-00006B010000}"/>
    <cellStyle name="Currency 11" xfId="206" xr:uid="{00000000-0005-0000-0000-00006C010000}"/>
    <cellStyle name="Currency 11 2" xfId="207" xr:uid="{00000000-0005-0000-0000-00006D010000}"/>
    <cellStyle name="Currency 11 3" xfId="606" xr:uid="{00000000-0005-0000-0000-00006E010000}"/>
    <cellStyle name="Currency 12" xfId="208" xr:uid="{00000000-0005-0000-0000-00006F010000}"/>
    <cellStyle name="Currency 12 2" xfId="209" xr:uid="{00000000-0005-0000-0000-000070010000}"/>
    <cellStyle name="Currency 12 3" xfId="607" xr:uid="{00000000-0005-0000-0000-000071010000}"/>
    <cellStyle name="Currency 13" xfId="210" xr:uid="{00000000-0005-0000-0000-000072010000}"/>
    <cellStyle name="Currency 13 2" xfId="608" xr:uid="{00000000-0005-0000-0000-000073010000}"/>
    <cellStyle name="Currency 13 3" xfId="609" xr:uid="{00000000-0005-0000-0000-000074010000}"/>
    <cellStyle name="Currency 13 4" xfId="610" xr:uid="{00000000-0005-0000-0000-000075010000}"/>
    <cellStyle name="Currency 14" xfId="211" xr:uid="{00000000-0005-0000-0000-000076010000}"/>
    <cellStyle name="Currency 14 2" xfId="611" xr:uid="{00000000-0005-0000-0000-000077010000}"/>
    <cellStyle name="Currency 14 3" xfId="612" xr:uid="{00000000-0005-0000-0000-000078010000}"/>
    <cellStyle name="Currency 15" xfId="441" xr:uid="{00000000-0005-0000-0000-000079010000}"/>
    <cellStyle name="Currency 15 2" xfId="613" xr:uid="{00000000-0005-0000-0000-00007A010000}"/>
    <cellStyle name="Currency 15 3" xfId="614" xr:uid="{00000000-0005-0000-0000-00007B010000}"/>
    <cellStyle name="Currency 16" xfId="615" xr:uid="{00000000-0005-0000-0000-00007C010000}"/>
    <cellStyle name="Currency 16 2" xfId="616" xr:uid="{00000000-0005-0000-0000-00007D010000}"/>
    <cellStyle name="Currency 17" xfId="617" xr:uid="{00000000-0005-0000-0000-00007E010000}"/>
    <cellStyle name="Currency 17 2" xfId="618" xr:uid="{00000000-0005-0000-0000-00007F010000}"/>
    <cellStyle name="Currency 18" xfId="619" xr:uid="{00000000-0005-0000-0000-000080010000}"/>
    <cellStyle name="Currency 18 2" xfId="620" xr:uid="{00000000-0005-0000-0000-000081010000}"/>
    <cellStyle name="Currency 19" xfId="621" xr:uid="{00000000-0005-0000-0000-000082010000}"/>
    <cellStyle name="Currency 19 2" xfId="622" xr:uid="{00000000-0005-0000-0000-000083010000}"/>
    <cellStyle name="Currency 2" xfId="7" xr:uid="{00000000-0005-0000-0000-000084010000}"/>
    <cellStyle name="Currency 2 2" xfId="212" xr:uid="{00000000-0005-0000-0000-000085010000}"/>
    <cellStyle name="Currency 2 2 2" xfId="213" xr:uid="{00000000-0005-0000-0000-000086010000}"/>
    <cellStyle name="Currency 2 2 2 2" xfId="214" xr:uid="{00000000-0005-0000-0000-000087010000}"/>
    <cellStyle name="Currency 2 2 3" xfId="215" xr:uid="{00000000-0005-0000-0000-000088010000}"/>
    <cellStyle name="Currency 2 2 4" xfId="623" xr:uid="{00000000-0005-0000-0000-000089010000}"/>
    <cellStyle name="Currency 2 3" xfId="216" xr:uid="{00000000-0005-0000-0000-00008A010000}"/>
    <cellStyle name="Currency 2 3 2" xfId="217" xr:uid="{00000000-0005-0000-0000-00008B010000}"/>
    <cellStyle name="Currency 2 3 3" xfId="218" xr:uid="{00000000-0005-0000-0000-00008C010000}"/>
    <cellStyle name="Currency 2 4" xfId="219" xr:uid="{00000000-0005-0000-0000-00008D010000}"/>
    <cellStyle name="Currency 2 4 2" xfId="624" xr:uid="{00000000-0005-0000-0000-00008E010000}"/>
    <cellStyle name="Currency 2 5" xfId="625" xr:uid="{00000000-0005-0000-0000-00008F010000}"/>
    <cellStyle name="Currency 2 6" xfId="626" xr:uid="{00000000-0005-0000-0000-000090010000}"/>
    <cellStyle name="Currency 20" xfId="627" xr:uid="{00000000-0005-0000-0000-000091010000}"/>
    <cellStyle name="Currency 21" xfId="628" xr:uid="{00000000-0005-0000-0000-000092010000}"/>
    <cellStyle name="Currency 22" xfId="629" xr:uid="{00000000-0005-0000-0000-000093010000}"/>
    <cellStyle name="Currency 23" xfId="630" xr:uid="{00000000-0005-0000-0000-000094010000}"/>
    <cellStyle name="Currency 3" xfId="220" xr:uid="{00000000-0005-0000-0000-000095010000}"/>
    <cellStyle name="Currency 3 2" xfId="221" xr:uid="{00000000-0005-0000-0000-000096010000}"/>
    <cellStyle name="Currency 3 2 2" xfId="222" xr:uid="{00000000-0005-0000-0000-000097010000}"/>
    <cellStyle name="Currency 3 2 3" xfId="223" xr:uid="{00000000-0005-0000-0000-000098010000}"/>
    <cellStyle name="Currency 3 3" xfId="224" xr:uid="{00000000-0005-0000-0000-000099010000}"/>
    <cellStyle name="Currency 3 3 2" xfId="225" xr:uid="{00000000-0005-0000-0000-00009A010000}"/>
    <cellStyle name="Currency 3 4" xfId="226" xr:uid="{00000000-0005-0000-0000-00009B010000}"/>
    <cellStyle name="Currency 3 5" xfId="631" xr:uid="{00000000-0005-0000-0000-00009C010000}"/>
    <cellStyle name="Currency 3 6" xfId="632" xr:uid="{00000000-0005-0000-0000-00009D010000}"/>
    <cellStyle name="Currency 4" xfId="227" xr:uid="{00000000-0005-0000-0000-00009E010000}"/>
    <cellStyle name="Currency 4 2" xfId="228" xr:uid="{00000000-0005-0000-0000-00009F010000}"/>
    <cellStyle name="Currency 4 3" xfId="229" xr:uid="{00000000-0005-0000-0000-0000A0010000}"/>
    <cellStyle name="Currency 5" xfId="230" xr:uid="{00000000-0005-0000-0000-0000A1010000}"/>
    <cellStyle name="Currency 5 2" xfId="231" xr:uid="{00000000-0005-0000-0000-0000A2010000}"/>
    <cellStyle name="Currency 5 3" xfId="232" xr:uid="{00000000-0005-0000-0000-0000A3010000}"/>
    <cellStyle name="Currency 5 4" xfId="233" xr:uid="{00000000-0005-0000-0000-0000A4010000}"/>
    <cellStyle name="Currency 6" xfId="234" xr:uid="{00000000-0005-0000-0000-0000A5010000}"/>
    <cellStyle name="Currency 6 2" xfId="235" xr:uid="{00000000-0005-0000-0000-0000A6010000}"/>
    <cellStyle name="Currency 7" xfId="236" xr:uid="{00000000-0005-0000-0000-0000A7010000}"/>
    <cellStyle name="Currency 7 2" xfId="237" xr:uid="{00000000-0005-0000-0000-0000A8010000}"/>
    <cellStyle name="Currency 7 3" xfId="633" xr:uid="{00000000-0005-0000-0000-0000A9010000}"/>
    <cellStyle name="Currency 7 4" xfId="634" xr:uid="{00000000-0005-0000-0000-0000AA010000}"/>
    <cellStyle name="Currency 7 5" xfId="635" xr:uid="{00000000-0005-0000-0000-0000AB010000}"/>
    <cellStyle name="Currency 8" xfId="238" xr:uid="{00000000-0005-0000-0000-0000AC010000}"/>
    <cellStyle name="Currency 8 2" xfId="239" xr:uid="{00000000-0005-0000-0000-0000AD010000}"/>
    <cellStyle name="Currency 8 2 2" xfId="636" xr:uid="{00000000-0005-0000-0000-0000AE010000}"/>
    <cellStyle name="Currency 8 3" xfId="637" xr:uid="{00000000-0005-0000-0000-0000AF010000}"/>
    <cellStyle name="Currency 8 4" xfId="638" xr:uid="{00000000-0005-0000-0000-0000B0010000}"/>
    <cellStyle name="Currency 9" xfId="240" xr:uid="{00000000-0005-0000-0000-0000B1010000}"/>
    <cellStyle name="Currency 9 2" xfId="241" xr:uid="{00000000-0005-0000-0000-0000B2010000}"/>
    <cellStyle name="Currency 9 3" xfId="639" xr:uid="{00000000-0005-0000-0000-0000B3010000}"/>
    <cellStyle name="Currency0" xfId="242" xr:uid="{00000000-0005-0000-0000-0000B4010000}"/>
    <cellStyle name="Currency0 2" xfId="243" xr:uid="{00000000-0005-0000-0000-0000B5010000}"/>
    <cellStyle name="Currency0 2 2" xfId="244" xr:uid="{00000000-0005-0000-0000-0000B6010000}"/>
    <cellStyle name="Currency0 3" xfId="245" xr:uid="{00000000-0005-0000-0000-0000B7010000}"/>
    <cellStyle name="Currency0 3 2" xfId="640" xr:uid="{00000000-0005-0000-0000-0000B8010000}"/>
    <cellStyle name="Currency0 4" xfId="246" xr:uid="{00000000-0005-0000-0000-0000B9010000}"/>
    <cellStyle name="Currency0 4 2" xfId="641" xr:uid="{00000000-0005-0000-0000-0000BA010000}"/>
    <cellStyle name="Currency0 4 3" xfId="642" xr:uid="{00000000-0005-0000-0000-0000BB010000}"/>
    <cellStyle name="Currency0 5" xfId="643" xr:uid="{00000000-0005-0000-0000-0000BC010000}"/>
    <cellStyle name="Currency0 5 2" xfId="644" xr:uid="{00000000-0005-0000-0000-0000BD010000}"/>
    <cellStyle name="Currency0 6" xfId="645" xr:uid="{00000000-0005-0000-0000-0000BE010000}"/>
    <cellStyle name="Currency0 6 2" xfId="646" xr:uid="{00000000-0005-0000-0000-0000BF010000}"/>
    <cellStyle name="custom" xfId="247" xr:uid="{00000000-0005-0000-0000-0000C0010000}"/>
    <cellStyle name="Date" xfId="248" xr:uid="{00000000-0005-0000-0000-0000C1010000}"/>
    <cellStyle name="Date 2" xfId="249" xr:uid="{00000000-0005-0000-0000-0000C2010000}"/>
    <cellStyle name="Date 2 2" xfId="250" xr:uid="{00000000-0005-0000-0000-0000C3010000}"/>
    <cellStyle name="Date 3" xfId="251" xr:uid="{00000000-0005-0000-0000-0000C4010000}"/>
    <cellStyle name="Date 3 2" xfId="647" xr:uid="{00000000-0005-0000-0000-0000C5010000}"/>
    <cellStyle name="Date 4" xfId="252" xr:uid="{00000000-0005-0000-0000-0000C6010000}"/>
    <cellStyle name="Date 4 2" xfId="648" xr:uid="{00000000-0005-0000-0000-0000C7010000}"/>
    <cellStyle name="Date 4 3" xfId="649" xr:uid="{00000000-0005-0000-0000-0000C8010000}"/>
    <cellStyle name="Date 5" xfId="650" xr:uid="{00000000-0005-0000-0000-0000C9010000}"/>
    <cellStyle name="Date 5 2" xfId="651" xr:uid="{00000000-0005-0000-0000-0000CA010000}"/>
    <cellStyle name="Date 6" xfId="652" xr:uid="{00000000-0005-0000-0000-0000CB010000}"/>
    <cellStyle name="Date 6 2" xfId="653" xr:uid="{00000000-0005-0000-0000-0000CC010000}"/>
    <cellStyle name="Euro" xfId="253" xr:uid="{00000000-0005-0000-0000-0000CD010000}"/>
    <cellStyle name="Euro 2" xfId="254" xr:uid="{00000000-0005-0000-0000-0000CE010000}"/>
    <cellStyle name="Euro 2 2" xfId="654" xr:uid="{00000000-0005-0000-0000-0000CF010000}"/>
    <cellStyle name="Euro 3" xfId="655" xr:uid="{00000000-0005-0000-0000-0000D0010000}"/>
    <cellStyle name="Euro 4" xfId="656" xr:uid="{00000000-0005-0000-0000-0000D1010000}"/>
    <cellStyle name="Euro 4 2" xfId="657" xr:uid="{00000000-0005-0000-0000-0000D2010000}"/>
    <cellStyle name="Explanatory Text 2" xfId="255" xr:uid="{00000000-0005-0000-0000-0000D3010000}"/>
    <cellStyle name="Explanatory Text 2 2" xfId="256" xr:uid="{00000000-0005-0000-0000-0000D4010000}"/>
    <cellStyle name="Explanatory Text 2 3" xfId="257" xr:uid="{00000000-0005-0000-0000-0000D5010000}"/>
    <cellStyle name="Explanatory Text 2 4" xfId="658" xr:uid="{00000000-0005-0000-0000-0000D6010000}"/>
    <cellStyle name="Explanatory Text 3" xfId="258" xr:uid="{00000000-0005-0000-0000-0000D7010000}"/>
    <cellStyle name="Explanatory Text 3 2" xfId="659" xr:uid="{00000000-0005-0000-0000-0000D8010000}"/>
    <cellStyle name="Explanatory Text 4" xfId="660" xr:uid="{00000000-0005-0000-0000-0000D9010000}"/>
    <cellStyle name="Fixed" xfId="259" xr:uid="{00000000-0005-0000-0000-0000DA010000}"/>
    <cellStyle name="Fixed 2" xfId="260" xr:uid="{00000000-0005-0000-0000-0000DB010000}"/>
    <cellStyle name="Fixed 2 2" xfId="261" xr:uid="{00000000-0005-0000-0000-0000DC010000}"/>
    <cellStyle name="Fixed 3" xfId="262" xr:uid="{00000000-0005-0000-0000-0000DD010000}"/>
    <cellStyle name="Fixed 3 2" xfId="661" xr:uid="{00000000-0005-0000-0000-0000DE010000}"/>
    <cellStyle name="Fixed 4" xfId="263" xr:uid="{00000000-0005-0000-0000-0000DF010000}"/>
    <cellStyle name="Fixed 4 2" xfId="662" xr:uid="{00000000-0005-0000-0000-0000E0010000}"/>
    <cellStyle name="Fixed 4 3" xfId="663" xr:uid="{00000000-0005-0000-0000-0000E1010000}"/>
    <cellStyle name="Fixed 5" xfId="664" xr:uid="{00000000-0005-0000-0000-0000E2010000}"/>
    <cellStyle name="Fixed 5 2" xfId="665" xr:uid="{00000000-0005-0000-0000-0000E3010000}"/>
    <cellStyle name="Fixed 6" xfId="666" xr:uid="{00000000-0005-0000-0000-0000E4010000}"/>
    <cellStyle name="Fixed 6 2" xfId="667" xr:uid="{00000000-0005-0000-0000-0000E5010000}"/>
    <cellStyle name="Good 2" xfId="264" xr:uid="{00000000-0005-0000-0000-0000E6010000}"/>
    <cellStyle name="Good 2 2" xfId="265" xr:uid="{00000000-0005-0000-0000-0000E7010000}"/>
    <cellStyle name="Good 2 3" xfId="266" xr:uid="{00000000-0005-0000-0000-0000E8010000}"/>
    <cellStyle name="Good 2 4" xfId="668" xr:uid="{00000000-0005-0000-0000-0000E9010000}"/>
    <cellStyle name="Good 3" xfId="267" xr:uid="{00000000-0005-0000-0000-0000EA010000}"/>
    <cellStyle name="Good 3 2" xfId="268" xr:uid="{00000000-0005-0000-0000-0000EB010000}"/>
    <cellStyle name="Good 3 2 2" xfId="669" xr:uid="{00000000-0005-0000-0000-0000EC010000}"/>
    <cellStyle name="Good 3 3" xfId="670" xr:uid="{00000000-0005-0000-0000-0000ED010000}"/>
    <cellStyle name="Good 4" xfId="671" xr:uid="{00000000-0005-0000-0000-0000EE010000}"/>
    <cellStyle name="Grey" xfId="269" xr:uid="{00000000-0005-0000-0000-0000EF010000}"/>
    <cellStyle name="Grey 2" xfId="270" xr:uid="{00000000-0005-0000-0000-0000F0010000}"/>
    <cellStyle name="header" xfId="271" xr:uid="{00000000-0005-0000-0000-0000F1010000}"/>
    <cellStyle name="Header1" xfId="272" xr:uid="{00000000-0005-0000-0000-0000F2010000}"/>
    <cellStyle name="Header2" xfId="273" xr:uid="{00000000-0005-0000-0000-0000F3010000}"/>
    <cellStyle name="Heading 1 2" xfId="274" xr:uid="{00000000-0005-0000-0000-0000F4010000}"/>
    <cellStyle name="Heading 1 2 2" xfId="275" xr:uid="{00000000-0005-0000-0000-0000F5010000}"/>
    <cellStyle name="Heading 1 2 2 2" xfId="672" xr:uid="{00000000-0005-0000-0000-0000F6010000}"/>
    <cellStyle name="Heading 1 2 3" xfId="276" xr:uid="{00000000-0005-0000-0000-0000F7010000}"/>
    <cellStyle name="Heading 1 3" xfId="277" xr:uid="{00000000-0005-0000-0000-0000F8010000}"/>
    <cellStyle name="Heading 1 3 2" xfId="278" xr:uid="{00000000-0005-0000-0000-0000F9010000}"/>
    <cellStyle name="Heading 1 3 3" xfId="673" xr:uid="{00000000-0005-0000-0000-0000FA010000}"/>
    <cellStyle name="Heading 1 4" xfId="279" xr:uid="{00000000-0005-0000-0000-0000FB010000}"/>
    <cellStyle name="Heading 2 2" xfId="280" xr:uid="{00000000-0005-0000-0000-0000FC010000}"/>
    <cellStyle name="Heading 2 2 2" xfId="281" xr:uid="{00000000-0005-0000-0000-0000FD010000}"/>
    <cellStyle name="Heading 2 2 2 2" xfId="674" xr:uid="{00000000-0005-0000-0000-0000FE010000}"/>
    <cellStyle name="Heading 2 2 3" xfId="282" xr:uid="{00000000-0005-0000-0000-0000FF010000}"/>
    <cellStyle name="Heading 2 3" xfId="283" xr:uid="{00000000-0005-0000-0000-000000020000}"/>
    <cellStyle name="Heading 2 3 2" xfId="284" xr:uid="{00000000-0005-0000-0000-000001020000}"/>
    <cellStyle name="Heading 2 3 3" xfId="675" xr:uid="{00000000-0005-0000-0000-000002020000}"/>
    <cellStyle name="Heading 2 4" xfId="285" xr:uid="{00000000-0005-0000-0000-000003020000}"/>
    <cellStyle name="Heading 3 2" xfId="286" xr:uid="{00000000-0005-0000-0000-000004020000}"/>
    <cellStyle name="Heading 3 2 2" xfId="287" xr:uid="{00000000-0005-0000-0000-000005020000}"/>
    <cellStyle name="Heading 3 2 3" xfId="288" xr:uid="{00000000-0005-0000-0000-000006020000}"/>
    <cellStyle name="Heading 3 2 4" xfId="676" xr:uid="{00000000-0005-0000-0000-000007020000}"/>
    <cellStyle name="Heading 3 3" xfId="289" xr:uid="{00000000-0005-0000-0000-000008020000}"/>
    <cellStyle name="Heading 3 3 2" xfId="677" xr:uid="{00000000-0005-0000-0000-000009020000}"/>
    <cellStyle name="Heading 3 4" xfId="678" xr:uid="{00000000-0005-0000-0000-00000A020000}"/>
    <cellStyle name="Heading 4 2" xfId="290" xr:uid="{00000000-0005-0000-0000-00000B020000}"/>
    <cellStyle name="Heading 4 2 2" xfId="291" xr:uid="{00000000-0005-0000-0000-00000C020000}"/>
    <cellStyle name="Heading 4 2 3" xfId="292" xr:uid="{00000000-0005-0000-0000-00000D020000}"/>
    <cellStyle name="Heading 4 2 4" xfId="679" xr:uid="{00000000-0005-0000-0000-00000E020000}"/>
    <cellStyle name="Heading 4 3" xfId="293" xr:uid="{00000000-0005-0000-0000-00000F020000}"/>
    <cellStyle name="Heading 4 3 2" xfId="680" xr:uid="{00000000-0005-0000-0000-000010020000}"/>
    <cellStyle name="Heading 4 4" xfId="681" xr:uid="{00000000-0005-0000-0000-000011020000}"/>
    <cellStyle name="Hyperlink 2" xfId="294" xr:uid="{00000000-0005-0000-0000-000012020000}"/>
    <cellStyle name="Hyperlink 2 2" xfId="295" xr:uid="{00000000-0005-0000-0000-000013020000}"/>
    <cellStyle name="Hyperlink 3" xfId="296" xr:uid="{00000000-0005-0000-0000-000014020000}"/>
    <cellStyle name="Hyperlink 3 2" xfId="297" xr:uid="{00000000-0005-0000-0000-000015020000}"/>
    <cellStyle name="Hyperlink 4" xfId="298" xr:uid="{00000000-0005-0000-0000-000016020000}"/>
    <cellStyle name="Hyperlink 6" xfId="299" xr:uid="{00000000-0005-0000-0000-000017020000}"/>
    <cellStyle name="Hyperlink 7" xfId="682" xr:uid="{00000000-0005-0000-0000-000018020000}"/>
    <cellStyle name="Input [yellow]" xfId="300" xr:uid="{00000000-0005-0000-0000-000019020000}"/>
    <cellStyle name="Input [yellow] 2" xfId="301" xr:uid="{00000000-0005-0000-0000-00001A020000}"/>
    <cellStyle name="Input 10" xfId="683" xr:uid="{00000000-0005-0000-0000-00001B020000}"/>
    <cellStyle name="Input 11" xfId="684" xr:uid="{00000000-0005-0000-0000-00001C020000}"/>
    <cellStyle name="Input 12" xfId="685" xr:uid="{00000000-0005-0000-0000-00001D020000}"/>
    <cellStyle name="Input 13" xfId="686" xr:uid="{00000000-0005-0000-0000-00001E020000}"/>
    <cellStyle name="Input 14" xfId="687" xr:uid="{00000000-0005-0000-0000-00001F020000}"/>
    <cellStyle name="Input 15" xfId="688" xr:uid="{00000000-0005-0000-0000-000020020000}"/>
    <cellStyle name="Input 16" xfId="689" xr:uid="{00000000-0005-0000-0000-000021020000}"/>
    <cellStyle name="Input 17" xfId="690" xr:uid="{00000000-0005-0000-0000-000022020000}"/>
    <cellStyle name="Input 18" xfId="691" xr:uid="{00000000-0005-0000-0000-000023020000}"/>
    <cellStyle name="Input 19" xfId="692" xr:uid="{00000000-0005-0000-0000-000024020000}"/>
    <cellStyle name="Input 2" xfId="302" xr:uid="{00000000-0005-0000-0000-000025020000}"/>
    <cellStyle name="Input 2 2" xfId="303" xr:uid="{00000000-0005-0000-0000-000026020000}"/>
    <cellStyle name="Input 2 3" xfId="304" xr:uid="{00000000-0005-0000-0000-000027020000}"/>
    <cellStyle name="Input 2 4" xfId="693" xr:uid="{00000000-0005-0000-0000-000028020000}"/>
    <cellStyle name="Input 20" xfId="694" xr:uid="{00000000-0005-0000-0000-000029020000}"/>
    <cellStyle name="Input 3" xfId="305" xr:uid="{00000000-0005-0000-0000-00002A020000}"/>
    <cellStyle name="Input 3 2" xfId="306" xr:uid="{00000000-0005-0000-0000-00002B020000}"/>
    <cellStyle name="Input 3 3" xfId="307" xr:uid="{00000000-0005-0000-0000-00002C020000}"/>
    <cellStyle name="Input 4" xfId="308" xr:uid="{00000000-0005-0000-0000-00002D020000}"/>
    <cellStyle name="Input 4 2" xfId="309" xr:uid="{00000000-0005-0000-0000-00002E020000}"/>
    <cellStyle name="Input 4 3" xfId="695" xr:uid="{00000000-0005-0000-0000-00002F020000}"/>
    <cellStyle name="Input 5" xfId="310" xr:uid="{00000000-0005-0000-0000-000030020000}"/>
    <cellStyle name="Input 5 2" xfId="696" xr:uid="{00000000-0005-0000-0000-000031020000}"/>
    <cellStyle name="Input 6" xfId="697" xr:uid="{00000000-0005-0000-0000-000032020000}"/>
    <cellStyle name="Input 7" xfId="698" xr:uid="{00000000-0005-0000-0000-000033020000}"/>
    <cellStyle name="Input 8" xfId="699" xr:uid="{00000000-0005-0000-0000-000034020000}"/>
    <cellStyle name="Input 9" xfId="700" xr:uid="{00000000-0005-0000-0000-000035020000}"/>
    <cellStyle name="Linked Cell 2" xfId="311" xr:uid="{00000000-0005-0000-0000-000036020000}"/>
    <cellStyle name="Linked Cell 2 2" xfId="312" xr:uid="{00000000-0005-0000-0000-000037020000}"/>
    <cellStyle name="Linked Cell 2 3" xfId="313" xr:uid="{00000000-0005-0000-0000-000038020000}"/>
    <cellStyle name="Linked Cell 2 4" xfId="701" xr:uid="{00000000-0005-0000-0000-000039020000}"/>
    <cellStyle name="Linked Cell 3" xfId="314" xr:uid="{00000000-0005-0000-0000-00003A020000}"/>
    <cellStyle name="Linked Cell 3 2" xfId="702" xr:uid="{00000000-0005-0000-0000-00003B020000}"/>
    <cellStyle name="Linked Cell 4" xfId="703" xr:uid="{00000000-0005-0000-0000-00003C020000}"/>
    <cellStyle name="M" xfId="315" xr:uid="{00000000-0005-0000-0000-00003D020000}"/>
    <cellStyle name="M 2" xfId="316" xr:uid="{00000000-0005-0000-0000-00003E020000}"/>
    <cellStyle name="M 2 2" xfId="317" xr:uid="{00000000-0005-0000-0000-00003F020000}"/>
    <cellStyle name="M 3" xfId="318" xr:uid="{00000000-0005-0000-0000-000040020000}"/>
    <cellStyle name="M 3 2" xfId="704" xr:uid="{00000000-0005-0000-0000-000041020000}"/>
    <cellStyle name="M 4" xfId="319" xr:uid="{00000000-0005-0000-0000-000042020000}"/>
    <cellStyle name="M 4 2" xfId="705" xr:uid="{00000000-0005-0000-0000-000043020000}"/>
    <cellStyle name="M 4 3" xfId="706" xr:uid="{00000000-0005-0000-0000-000044020000}"/>
    <cellStyle name="M 5" xfId="707" xr:uid="{00000000-0005-0000-0000-000045020000}"/>
    <cellStyle name="M 5 2" xfId="708" xr:uid="{00000000-0005-0000-0000-000046020000}"/>
    <cellStyle name="M 6" xfId="709" xr:uid="{00000000-0005-0000-0000-000047020000}"/>
    <cellStyle name="M 6 2" xfId="710" xr:uid="{00000000-0005-0000-0000-000048020000}"/>
    <cellStyle name="M.00" xfId="320" xr:uid="{00000000-0005-0000-0000-000049020000}"/>
    <cellStyle name="M.00 2" xfId="321" xr:uid="{00000000-0005-0000-0000-00004A020000}"/>
    <cellStyle name="M.00 2 2" xfId="322" xr:uid="{00000000-0005-0000-0000-00004B020000}"/>
    <cellStyle name="M.00 3" xfId="323" xr:uid="{00000000-0005-0000-0000-00004C020000}"/>
    <cellStyle name="M.00 3 2" xfId="711" xr:uid="{00000000-0005-0000-0000-00004D020000}"/>
    <cellStyle name="M.00 4" xfId="324" xr:uid="{00000000-0005-0000-0000-00004E020000}"/>
    <cellStyle name="M.00 4 2" xfId="712" xr:uid="{00000000-0005-0000-0000-00004F020000}"/>
    <cellStyle name="M.00 4 3" xfId="713" xr:uid="{00000000-0005-0000-0000-000050020000}"/>
    <cellStyle name="M.00 5" xfId="714" xr:uid="{00000000-0005-0000-0000-000051020000}"/>
    <cellStyle name="M.00 5 2" xfId="715" xr:uid="{00000000-0005-0000-0000-000052020000}"/>
    <cellStyle name="M.00 6" xfId="716" xr:uid="{00000000-0005-0000-0000-000053020000}"/>
    <cellStyle name="M.00 6 2" xfId="717" xr:uid="{00000000-0005-0000-0000-000054020000}"/>
    <cellStyle name="M_2. 2011-2014  Rev_ FCast_IRM 2012_COS2013_Ongoing Operations_with CDM" xfId="325" xr:uid="{00000000-0005-0000-0000-000055020000}"/>
    <cellStyle name="M_2. 2011-2014  Rev_ FCast_IRM 2012_COS2013_Ongoing Operations_with CDM_1. Creation and Assumptions Budget_Revised with CDM" xfId="326" xr:uid="{00000000-0005-0000-0000-000056020000}"/>
    <cellStyle name="M_Oct 2010 SM PILs Recognition" xfId="327" xr:uid="{00000000-0005-0000-0000-000057020000}"/>
    <cellStyle name="Neutral 2" xfId="328" xr:uid="{00000000-0005-0000-0000-000058020000}"/>
    <cellStyle name="Neutral 2 2" xfId="329" xr:uid="{00000000-0005-0000-0000-000059020000}"/>
    <cellStyle name="Neutral 2 3" xfId="330" xr:uid="{00000000-0005-0000-0000-00005A020000}"/>
    <cellStyle name="Neutral 2 4" xfId="718" xr:uid="{00000000-0005-0000-0000-00005B020000}"/>
    <cellStyle name="Neutral 3" xfId="331" xr:uid="{00000000-0005-0000-0000-00005C020000}"/>
    <cellStyle name="Neutral 3 2" xfId="719" xr:uid="{00000000-0005-0000-0000-00005D020000}"/>
    <cellStyle name="Neutral 4" xfId="720" xr:uid="{00000000-0005-0000-0000-00005E020000}"/>
    <cellStyle name="Normal" xfId="0" builtinId="0"/>
    <cellStyle name="Normal - Style1" xfId="332" xr:uid="{00000000-0005-0000-0000-000060020000}"/>
    <cellStyle name="Normal - Style1 2" xfId="333" xr:uid="{00000000-0005-0000-0000-000061020000}"/>
    <cellStyle name="Normal - Style1 2 2" xfId="334" xr:uid="{00000000-0005-0000-0000-000062020000}"/>
    <cellStyle name="Normal - Style1 3" xfId="335" xr:uid="{00000000-0005-0000-0000-000063020000}"/>
    <cellStyle name="Normal - Style1 3 2" xfId="721" xr:uid="{00000000-0005-0000-0000-000064020000}"/>
    <cellStyle name="Normal - Style1 4" xfId="336" xr:uid="{00000000-0005-0000-0000-000065020000}"/>
    <cellStyle name="Normal - Style1 4 2" xfId="722" xr:uid="{00000000-0005-0000-0000-000066020000}"/>
    <cellStyle name="Normal - Style1 4 3" xfId="723" xr:uid="{00000000-0005-0000-0000-000067020000}"/>
    <cellStyle name="Normal - Style1 5" xfId="724" xr:uid="{00000000-0005-0000-0000-000068020000}"/>
    <cellStyle name="Normal - Style1 5 2" xfId="725" xr:uid="{00000000-0005-0000-0000-000069020000}"/>
    <cellStyle name="Normal - Style1 6" xfId="726" xr:uid="{00000000-0005-0000-0000-00006A020000}"/>
    <cellStyle name="Normal - Style1 6 2" xfId="727" xr:uid="{00000000-0005-0000-0000-00006B020000}"/>
    <cellStyle name="Normal - Style1_1595 FIT Support" xfId="337" xr:uid="{00000000-0005-0000-0000-00006C020000}"/>
    <cellStyle name="Normal 10" xfId="338" xr:uid="{00000000-0005-0000-0000-00006D020000}"/>
    <cellStyle name="Normal 10 2" xfId="339" xr:uid="{00000000-0005-0000-0000-00006E020000}"/>
    <cellStyle name="Normal 11" xfId="340" xr:uid="{00000000-0005-0000-0000-00006F020000}"/>
    <cellStyle name="Normal 11 2" xfId="728" xr:uid="{00000000-0005-0000-0000-000070020000}"/>
    <cellStyle name="Normal 12" xfId="341" xr:uid="{00000000-0005-0000-0000-000071020000}"/>
    <cellStyle name="Normal 12 2" xfId="729" xr:uid="{00000000-0005-0000-0000-000072020000}"/>
    <cellStyle name="Normal 13" xfId="342" xr:uid="{00000000-0005-0000-0000-000073020000}"/>
    <cellStyle name="Normal 13 2" xfId="730" xr:uid="{00000000-0005-0000-0000-000074020000}"/>
    <cellStyle name="Normal 14" xfId="343" xr:uid="{00000000-0005-0000-0000-000075020000}"/>
    <cellStyle name="Normal 14 2" xfId="731" xr:uid="{00000000-0005-0000-0000-000076020000}"/>
    <cellStyle name="Normal 15" xfId="344" xr:uid="{00000000-0005-0000-0000-000077020000}"/>
    <cellStyle name="Normal 15 2" xfId="732" xr:uid="{00000000-0005-0000-0000-000078020000}"/>
    <cellStyle name="Normal 15 3" xfId="733" xr:uid="{00000000-0005-0000-0000-000079020000}"/>
    <cellStyle name="Normal 16" xfId="345" xr:uid="{00000000-0005-0000-0000-00007A020000}"/>
    <cellStyle name="Normal 16 2" xfId="734" xr:uid="{00000000-0005-0000-0000-00007B020000}"/>
    <cellStyle name="Normal 17" xfId="346" xr:uid="{00000000-0005-0000-0000-00007C020000}"/>
    <cellStyle name="Normal 18" xfId="440" xr:uid="{00000000-0005-0000-0000-00007D020000}"/>
    <cellStyle name="Normal 19" xfId="735" xr:uid="{00000000-0005-0000-0000-00007E020000}"/>
    <cellStyle name="Normal 2" xfId="2" xr:uid="{00000000-0005-0000-0000-00007F020000}"/>
    <cellStyle name="Normal 2 2" xfId="347" xr:uid="{00000000-0005-0000-0000-000080020000}"/>
    <cellStyle name="Normal 2 2 2" xfId="348" xr:uid="{00000000-0005-0000-0000-000081020000}"/>
    <cellStyle name="Normal 2 2 2 2" xfId="349" xr:uid="{00000000-0005-0000-0000-000082020000}"/>
    <cellStyle name="Normal 2 2 3" xfId="350" xr:uid="{00000000-0005-0000-0000-000083020000}"/>
    <cellStyle name="Normal 2 2 4" xfId="351" xr:uid="{00000000-0005-0000-0000-000084020000}"/>
    <cellStyle name="Normal 2 2 5" xfId="877" xr:uid="{00000000-0005-0000-0000-000085020000}"/>
    <cellStyle name="Normal 2 3" xfId="352" xr:uid="{00000000-0005-0000-0000-000086020000}"/>
    <cellStyle name="Normal 2 3 2" xfId="736" xr:uid="{00000000-0005-0000-0000-000087020000}"/>
    <cellStyle name="Normal 2 4" xfId="353" xr:uid="{00000000-0005-0000-0000-000088020000}"/>
    <cellStyle name="Normal 2 4 2" xfId="737" xr:uid="{00000000-0005-0000-0000-000089020000}"/>
    <cellStyle name="Normal 2 5" xfId="738" xr:uid="{00000000-0005-0000-0000-00008A020000}"/>
    <cellStyle name="Normal 20" xfId="739" xr:uid="{00000000-0005-0000-0000-00008B020000}"/>
    <cellStyle name="Normal 21" xfId="740" xr:uid="{00000000-0005-0000-0000-00008C020000}"/>
    <cellStyle name="Normal 22" xfId="741" xr:uid="{00000000-0005-0000-0000-00008D020000}"/>
    <cellStyle name="Normal 23" xfId="742" xr:uid="{00000000-0005-0000-0000-00008E020000}"/>
    <cellStyle name="Normal 24" xfId="354" xr:uid="{00000000-0005-0000-0000-00008F020000}"/>
    <cellStyle name="Normal 25" xfId="743" xr:uid="{00000000-0005-0000-0000-000090020000}"/>
    <cellStyle name="Normal 26" xfId="744" xr:uid="{00000000-0005-0000-0000-000091020000}"/>
    <cellStyle name="Normal 27" xfId="745" xr:uid="{00000000-0005-0000-0000-000092020000}"/>
    <cellStyle name="Normal 28" xfId="355" xr:uid="{00000000-0005-0000-0000-000093020000}"/>
    <cellStyle name="Normal 29" xfId="746" xr:uid="{00000000-0005-0000-0000-000094020000}"/>
    <cellStyle name="Normal 3" xfId="6" xr:uid="{00000000-0005-0000-0000-000095020000}"/>
    <cellStyle name="Normal 3 2" xfId="356" xr:uid="{00000000-0005-0000-0000-000096020000}"/>
    <cellStyle name="Normal 3 2 2" xfId="357" xr:uid="{00000000-0005-0000-0000-000097020000}"/>
    <cellStyle name="Normal 3 2 3" xfId="358" xr:uid="{00000000-0005-0000-0000-000098020000}"/>
    <cellStyle name="Normal 3 3" xfId="359" xr:uid="{00000000-0005-0000-0000-000099020000}"/>
    <cellStyle name="Normal 3 4" xfId="360" xr:uid="{00000000-0005-0000-0000-00009A020000}"/>
    <cellStyle name="Normal 3 5" xfId="747" xr:uid="{00000000-0005-0000-0000-00009B020000}"/>
    <cellStyle name="Normal 3 6" xfId="748" xr:uid="{00000000-0005-0000-0000-00009C020000}"/>
    <cellStyle name="Normal 30" xfId="749" xr:uid="{00000000-0005-0000-0000-00009D020000}"/>
    <cellStyle name="Normal 31" xfId="750" xr:uid="{00000000-0005-0000-0000-00009E020000}"/>
    <cellStyle name="Normal 32" xfId="751" xr:uid="{00000000-0005-0000-0000-00009F020000}"/>
    <cellStyle name="Normal 33" xfId="752" xr:uid="{00000000-0005-0000-0000-0000A0020000}"/>
    <cellStyle name="Normal 34" xfId="753" xr:uid="{00000000-0005-0000-0000-0000A1020000}"/>
    <cellStyle name="Normal 35" xfId="754" xr:uid="{00000000-0005-0000-0000-0000A2020000}"/>
    <cellStyle name="Normal 36" xfId="755" xr:uid="{00000000-0005-0000-0000-0000A3020000}"/>
    <cellStyle name="Normal 37" xfId="756" xr:uid="{00000000-0005-0000-0000-0000A4020000}"/>
    <cellStyle name="Normal 38" xfId="757" xr:uid="{00000000-0005-0000-0000-0000A5020000}"/>
    <cellStyle name="Normal 39" xfId="758" xr:uid="{00000000-0005-0000-0000-0000A6020000}"/>
    <cellStyle name="Normal 4" xfId="361" xr:uid="{00000000-0005-0000-0000-0000A7020000}"/>
    <cellStyle name="Normal 4 2" xfId="362" xr:uid="{00000000-0005-0000-0000-0000A8020000}"/>
    <cellStyle name="Normal 4 2 2" xfId="363" xr:uid="{00000000-0005-0000-0000-0000A9020000}"/>
    <cellStyle name="Normal 4 3" xfId="364" xr:uid="{00000000-0005-0000-0000-0000AA020000}"/>
    <cellStyle name="Normal 4 4" xfId="759" xr:uid="{00000000-0005-0000-0000-0000AB020000}"/>
    <cellStyle name="Normal 4 5" xfId="760" xr:uid="{00000000-0005-0000-0000-0000AC020000}"/>
    <cellStyle name="Normal 40" xfId="761" xr:uid="{00000000-0005-0000-0000-0000AD020000}"/>
    <cellStyle name="Normal 41" xfId="762" xr:uid="{00000000-0005-0000-0000-0000AE020000}"/>
    <cellStyle name="Normal 42" xfId="763" xr:uid="{00000000-0005-0000-0000-0000AF020000}"/>
    <cellStyle name="Normal 43" xfId="764" xr:uid="{00000000-0005-0000-0000-0000B0020000}"/>
    <cellStyle name="Normal 44" xfId="765" xr:uid="{00000000-0005-0000-0000-0000B1020000}"/>
    <cellStyle name="Normal 45" xfId="766" xr:uid="{00000000-0005-0000-0000-0000B2020000}"/>
    <cellStyle name="Normal 46" xfId="767" xr:uid="{00000000-0005-0000-0000-0000B3020000}"/>
    <cellStyle name="Normal 47" xfId="768" xr:uid="{00000000-0005-0000-0000-0000B4020000}"/>
    <cellStyle name="Normal 48" xfId="769" xr:uid="{00000000-0005-0000-0000-0000B5020000}"/>
    <cellStyle name="Normal 49" xfId="770" xr:uid="{00000000-0005-0000-0000-0000B6020000}"/>
    <cellStyle name="Normal 5" xfId="365" xr:uid="{00000000-0005-0000-0000-0000B7020000}"/>
    <cellStyle name="Normal 5 2" xfId="366" xr:uid="{00000000-0005-0000-0000-0000B8020000}"/>
    <cellStyle name="Normal 5 2 2" xfId="771" xr:uid="{00000000-0005-0000-0000-0000B9020000}"/>
    <cellStyle name="Normal 5 3" xfId="367" xr:uid="{00000000-0005-0000-0000-0000BA020000}"/>
    <cellStyle name="Normal 5 4" xfId="772" xr:uid="{00000000-0005-0000-0000-0000BB020000}"/>
    <cellStyle name="Normal 50" xfId="773" xr:uid="{00000000-0005-0000-0000-0000BC020000}"/>
    <cellStyle name="Normal 51" xfId="774" xr:uid="{00000000-0005-0000-0000-0000BD020000}"/>
    <cellStyle name="Normal 52" xfId="775" xr:uid="{00000000-0005-0000-0000-0000BE020000}"/>
    <cellStyle name="Normal 53" xfId="776" xr:uid="{00000000-0005-0000-0000-0000BF020000}"/>
    <cellStyle name="Normal 54" xfId="777" xr:uid="{00000000-0005-0000-0000-0000C0020000}"/>
    <cellStyle name="Normal 55" xfId="778" xr:uid="{00000000-0005-0000-0000-0000C1020000}"/>
    <cellStyle name="Normal 56" xfId="876" xr:uid="{00000000-0005-0000-0000-0000C2020000}"/>
    <cellStyle name="Normal 6" xfId="368" xr:uid="{00000000-0005-0000-0000-0000C3020000}"/>
    <cellStyle name="Normal 6 2" xfId="369" xr:uid="{00000000-0005-0000-0000-0000C4020000}"/>
    <cellStyle name="Normal 6 2 2" xfId="779" xr:uid="{00000000-0005-0000-0000-0000C5020000}"/>
    <cellStyle name="Normal 6 3" xfId="780" xr:uid="{00000000-0005-0000-0000-0000C6020000}"/>
    <cellStyle name="Normal 6 4" xfId="781" xr:uid="{00000000-0005-0000-0000-0000C7020000}"/>
    <cellStyle name="Normal 7" xfId="370" xr:uid="{00000000-0005-0000-0000-0000C8020000}"/>
    <cellStyle name="Normal 7 2" xfId="371" xr:uid="{00000000-0005-0000-0000-0000C9020000}"/>
    <cellStyle name="Normal 7 3" xfId="782" xr:uid="{00000000-0005-0000-0000-0000CA020000}"/>
    <cellStyle name="Normal 7 4" xfId="783" xr:uid="{00000000-0005-0000-0000-0000CB020000}"/>
    <cellStyle name="Normal 8" xfId="372" xr:uid="{00000000-0005-0000-0000-0000CC020000}"/>
    <cellStyle name="Normal 8 2" xfId="373" xr:uid="{00000000-0005-0000-0000-0000CD020000}"/>
    <cellStyle name="Normal 8 3" xfId="784" xr:uid="{00000000-0005-0000-0000-0000CE020000}"/>
    <cellStyle name="Normal 8 4" xfId="785" xr:uid="{00000000-0005-0000-0000-0000CF020000}"/>
    <cellStyle name="Normal 9" xfId="374" xr:uid="{00000000-0005-0000-0000-0000D0020000}"/>
    <cellStyle name="Normal 9 2" xfId="375" xr:uid="{00000000-0005-0000-0000-0000D1020000}"/>
    <cellStyle name="Note 10" xfId="786" xr:uid="{00000000-0005-0000-0000-0000D2020000}"/>
    <cellStyle name="Note 10 2" xfId="787" xr:uid="{00000000-0005-0000-0000-0000D3020000}"/>
    <cellStyle name="Note 11" xfId="788" xr:uid="{00000000-0005-0000-0000-0000D4020000}"/>
    <cellStyle name="Note 2" xfId="376" xr:uid="{00000000-0005-0000-0000-0000D5020000}"/>
    <cellStyle name="Note 2 2" xfId="377" xr:uid="{00000000-0005-0000-0000-0000D6020000}"/>
    <cellStyle name="Note 2 2 2" xfId="789" xr:uid="{00000000-0005-0000-0000-0000D7020000}"/>
    <cellStyle name="Note 2 2 3" xfId="790" xr:uid="{00000000-0005-0000-0000-0000D8020000}"/>
    <cellStyle name="Note 2 3" xfId="378" xr:uid="{00000000-0005-0000-0000-0000D9020000}"/>
    <cellStyle name="Note 2 3 2" xfId="791" xr:uid="{00000000-0005-0000-0000-0000DA020000}"/>
    <cellStyle name="Note 2 3 3" xfId="792" xr:uid="{00000000-0005-0000-0000-0000DB020000}"/>
    <cellStyle name="Note 2 4" xfId="379" xr:uid="{00000000-0005-0000-0000-0000DC020000}"/>
    <cellStyle name="Note 2 5" xfId="793" xr:uid="{00000000-0005-0000-0000-0000DD020000}"/>
    <cellStyle name="Note 3" xfId="380" xr:uid="{00000000-0005-0000-0000-0000DE020000}"/>
    <cellStyle name="Note 3 2" xfId="381" xr:uid="{00000000-0005-0000-0000-0000DF020000}"/>
    <cellStyle name="Note 3 3" xfId="794" xr:uid="{00000000-0005-0000-0000-0000E0020000}"/>
    <cellStyle name="Note 4" xfId="382" xr:uid="{00000000-0005-0000-0000-0000E1020000}"/>
    <cellStyle name="Note 4 2" xfId="383" xr:uid="{00000000-0005-0000-0000-0000E2020000}"/>
    <cellStyle name="Note 5" xfId="384" xr:uid="{00000000-0005-0000-0000-0000E3020000}"/>
    <cellStyle name="Note 5 2" xfId="795" xr:uid="{00000000-0005-0000-0000-0000E4020000}"/>
    <cellStyle name="Note 5 2 2" xfId="796" xr:uid="{00000000-0005-0000-0000-0000E5020000}"/>
    <cellStyle name="Note 5 2 3" xfId="797" xr:uid="{00000000-0005-0000-0000-0000E6020000}"/>
    <cellStyle name="Note 5 2 3 2" xfId="798" xr:uid="{00000000-0005-0000-0000-0000E7020000}"/>
    <cellStyle name="Note 5 3" xfId="799" xr:uid="{00000000-0005-0000-0000-0000E8020000}"/>
    <cellStyle name="Note 5 4" xfId="800" xr:uid="{00000000-0005-0000-0000-0000E9020000}"/>
    <cellStyle name="Note 6" xfId="385" xr:uid="{00000000-0005-0000-0000-0000EA020000}"/>
    <cellStyle name="Note 6 2" xfId="801" xr:uid="{00000000-0005-0000-0000-0000EB020000}"/>
    <cellStyle name="Note 6 3" xfId="802" xr:uid="{00000000-0005-0000-0000-0000EC020000}"/>
    <cellStyle name="Note 6 4" xfId="803" xr:uid="{00000000-0005-0000-0000-0000ED020000}"/>
    <cellStyle name="Note 6 4 2" xfId="804" xr:uid="{00000000-0005-0000-0000-0000EE020000}"/>
    <cellStyle name="Note 6 5" xfId="805" xr:uid="{00000000-0005-0000-0000-0000EF020000}"/>
    <cellStyle name="Note 7" xfId="386" xr:uid="{00000000-0005-0000-0000-0000F0020000}"/>
    <cellStyle name="Note 7 2" xfId="806" xr:uid="{00000000-0005-0000-0000-0000F1020000}"/>
    <cellStyle name="Note 8" xfId="807" xr:uid="{00000000-0005-0000-0000-0000F2020000}"/>
    <cellStyle name="Note 8 2" xfId="808" xr:uid="{00000000-0005-0000-0000-0000F3020000}"/>
    <cellStyle name="Note 9" xfId="809" xr:uid="{00000000-0005-0000-0000-0000F4020000}"/>
    <cellStyle name="Note 9 2" xfId="810" xr:uid="{00000000-0005-0000-0000-0000F5020000}"/>
    <cellStyle name="Output 2" xfId="387" xr:uid="{00000000-0005-0000-0000-0000F6020000}"/>
    <cellStyle name="Output 2 2" xfId="388" xr:uid="{00000000-0005-0000-0000-0000F7020000}"/>
    <cellStyle name="Output 2 3" xfId="389" xr:uid="{00000000-0005-0000-0000-0000F8020000}"/>
    <cellStyle name="Output 2 4" xfId="811" xr:uid="{00000000-0005-0000-0000-0000F9020000}"/>
    <cellStyle name="Output 3" xfId="390" xr:uid="{00000000-0005-0000-0000-0000FA020000}"/>
    <cellStyle name="Output 3 2" xfId="812" xr:uid="{00000000-0005-0000-0000-0000FB020000}"/>
    <cellStyle name="Output 4" xfId="813" xr:uid="{00000000-0005-0000-0000-0000FC020000}"/>
    <cellStyle name="Output Line Items" xfId="391" xr:uid="{00000000-0005-0000-0000-0000FD020000}"/>
    <cellStyle name="Percent" xfId="4" builtinId="5"/>
    <cellStyle name="Percent [2]" xfId="392" xr:uid="{00000000-0005-0000-0000-0000FF020000}"/>
    <cellStyle name="Percent [2] 2" xfId="393" xr:uid="{00000000-0005-0000-0000-000000030000}"/>
    <cellStyle name="Percent [2] 2 2" xfId="394" xr:uid="{00000000-0005-0000-0000-000001030000}"/>
    <cellStyle name="Percent [2] 3" xfId="395" xr:uid="{00000000-0005-0000-0000-000002030000}"/>
    <cellStyle name="Percent [2] 3 2" xfId="814" xr:uid="{00000000-0005-0000-0000-000003030000}"/>
    <cellStyle name="Percent [2] 4" xfId="396" xr:uid="{00000000-0005-0000-0000-000004030000}"/>
    <cellStyle name="Percent [2] 4 2" xfId="815" xr:uid="{00000000-0005-0000-0000-000005030000}"/>
    <cellStyle name="Percent [2] 4 3" xfId="816" xr:uid="{00000000-0005-0000-0000-000006030000}"/>
    <cellStyle name="Percent [2] 5" xfId="817" xr:uid="{00000000-0005-0000-0000-000007030000}"/>
    <cellStyle name="Percent [2] 5 2" xfId="818" xr:uid="{00000000-0005-0000-0000-000008030000}"/>
    <cellStyle name="Percent [2] 6" xfId="819" xr:uid="{00000000-0005-0000-0000-000009030000}"/>
    <cellStyle name="Percent [2] 6 2" xfId="820" xr:uid="{00000000-0005-0000-0000-00000A030000}"/>
    <cellStyle name="Percent 10" xfId="397" xr:uid="{00000000-0005-0000-0000-00000B030000}"/>
    <cellStyle name="Percent 10 2" xfId="398" xr:uid="{00000000-0005-0000-0000-00000C030000}"/>
    <cellStyle name="Percent 10 3" xfId="821" xr:uid="{00000000-0005-0000-0000-00000D030000}"/>
    <cellStyle name="Percent 11" xfId="399" xr:uid="{00000000-0005-0000-0000-00000E030000}"/>
    <cellStyle name="Percent 11 2" xfId="822" xr:uid="{00000000-0005-0000-0000-00000F030000}"/>
    <cellStyle name="Percent 11 3" xfId="823" xr:uid="{00000000-0005-0000-0000-000010030000}"/>
    <cellStyle name="Percent 12" xfId="400" xr:uid="{00000000-0005-0000-0000-000011030000}"/>
    <cellStyle name="Percent 12 2" xfId="824" xr:uid="{00000000-0005-0000-0000-000012030000}"/>
    <cellStyle name="Percent 12 3" xfId="825" xr:uid="{00000000-0005-0000-0000-000013030000}"/>
    <cellStyle name="Percent 13" xfId="401" xr:uid="{00000000-0005-0000-0000-000014030000}"/>
    <cellStyle name="Percent 13 2" xfId="826" xr:uid="{00000000-0005-0000-0000-000015030000}"/>
    <cellStyle name="Percent 13 3" xfId="827" xr:uid="{00000000-0005-0000-0000-000016030000}"/>
    <cellStyle name="Percent 14" xfId="402" xr:uid="{00000000-0005-0000-0000-000017030000}"/>
    <cellStyle name="Percent 14 2" xfId="828" xr:uid="{00000000-0005-0000-0000-000018030000}"/>
    <cellStyle name="Percent 15" xfId="403" xr:uid="{00000000-0005-0000-0000-000019030000}"/>
    <cellStyle name="Percent 15 2" xfId="829" xr:uid="{00000000-0005-0000-0000-00001A030000}"/>
    <cellStyle name="Percent 16" xfId="404" xr:uid="{00000000-0005-0000-0000-00001B030000}"/>
    <cellStyle name="Percent 16 2" xfId="830" xr:uid="{00000000-0005-0000-0000-00001C030000}"/>
    <cellStyle name="Percent 16 3" xfId="831" xr:uid="{00000000-0005-0000-0000-00001D030000}"/>
    <cellStyle name="Percent 17" xfId="405" xr:uid="{00000000-0005-0000-0000-00001E030000}"/>
    <cellStyle name="Percent 17 2" xfId="832" xr:uid="{00000000-0005-0000-0000-00001F030000}"/>
    <cellStyle name="Percent 17 3" xfId="833" xr:uid="{00000000-0005-0000-0000-000020030000}"/>
    <cellStyle name="Percent 18" xfId="834" xr:uid="{00000000-0005-0000-0000-000021030000}"/>
    <cellStyle name="Percent 18 2" xfId="835" xr:uid="{00000000-0005-0000-0000-000022030000}"/>
    <cellStyle name="Percent 19" xfId="836" xr:uid="{00000000-0005-0000-0000-000023030000}"/>
    <cellStyle name="Percent 19 2" xfId="837" xr:uid="{00000000-0005-0000-0000-000024030000}"/>
    <cellStyle name="Percent 2" xfId="3" xr:uid="{00000000-0005-0000-0000-000025030000}"/>
    <cellStyle name="Percent 2 2" xfId="406" xr:uid="{00000000-0005-0000-0000-000026030000}"/>
    <cellStyle name="Percent 2 2 2" xfId="407" xr:uid="{00000000-0005-0000-0000-000027030000}"/>
    <cellStyle name="Percent 2 2 3" xfId="408" xr:uid="{00000000-0005-0000-0000-000028030000}"/>
    <cellStyle name="Percent 2 2 4" xfId="838" xr:uid="{00000000-0005-0000-0000-000029030000}"/>
    <cellStyle name="Percent 2 3" xfId="409" xr:uid="{00000000-0005-0000-0000-00002A030000}"/>
    <cellStyle name="Percent 20" xfId="839" xr:uid="{00000000-0005-0000-0000-00002B030000}"/>
    <cellStyle name="Percent 20 2" xfId="840" xr:uid="{00000000-0005-0000-0000-00002C030000}"/>
    <cellStyle name="Percent 21" xfId="841" xr:uid="{00000000-0005-0000-0000-00002D030000}"/>
    <cellStyle name="Percent 22" xfId="842" xr:uid="{00000000-0005-0000-0000-00002E030000}"/>
    <cellStyle name="Percent 23" xfId="843" xr:uid="{00000000-0005-0000-0000-00002F030000}"/>
    <cellStyle name="Percent 23 2" xfId="844" xr:uid="{00000000-0005-0000-0000-000030030000}"/>
    <cellStyle name="Percent 24" xfId="845" xr:uid="{00000000-0005-0000-0000-000031030000}"/>
    <cellStyle name="Percent 25" xfId="846" xr:uid="{00000000-0005-0000-0000-000032030000}"/>
    <cellStyle name="Percent 26" xfId="847" xr:uid="{00000000-0005-0000-0000-000033030000}"/>
    <cellStyle name="Percent 27" xfId="848" xr:uid="{00000000-0005-0000-0000-000034030000}"/>
    <cellStyle name="Percent 28" xfId="849" xr:uid="{00000000-0005-0000-0000-000035030000}"/>
    <cellStyle name="Percent 29" xfId="850" xr:uid="{00000000-0005-0000-0000-000036030000}"/>
    <cellStyle name="Percent 3" xfId="410" xr:uid="{00000000-0005-0000-0000-000037030000}"/>
    <cellStyle name="Percent 3 2" xfId="411" xr:uid="{00000000-0005-0000-0000-000038030000}"/>
    <cellStyle name="Percent 3 2 2" xfId="412" xr:uid="{00000000-0005-0000-0000-000039030000}"/>
    <cellStyle name="Percent 3 3" xfId="413" xr:uid="{00000000-0005-0000-0000-00003A030000}"/>
    <cellStyle name="Percent 3 4" xfId="851" xr:uid="{00000000-0005-0000-0000-00003B030000}"/>
    <cellStyle name="Percent 30" xfId="852" xr:uid="{00000000-0005-0000-0000-00003C030000}"/>
    <cellStyle name="Percent 31" xfId="853" xr:uid="{00000000-0005-0000-0000-00003D030000}"/>
    <cellStyle name="Percent 4" xfId="414" xr:uid="{00000000-0005-0000-0000-00003E030000}"/>
    <cellStyle name="Percent 4 2" xfId="415" xr:uid="{00000000-0005-0000-0000-00003F030000}"/>
    <cellStyle name="Percent 4 3" xfId="416" xr:uid="{00000000-0005-0000-0000-000040030000}"/>
    <cellStyle name="Percent 5" xfId="417" xr:uid="{00000000-0005-0000-0000-000041030000}"/>
    <cellStyle name="Percent 5 2" xfId="418" xr:uid="{00000000-0005-0000-0000-000042030000}"/>
    <cellStyle name="Percent 6" xfId="419" xr:uid="{00000000-0005-0000-0000-000043030000}"/>
    <cellStyle name="Percent 6 2" xfId="420" xr:uid="{00000000-0005-0000-0000-000044030000}"/>
    <cellStyle name="Percent 6 3" xfId="421" xr:uid="{00000000-0005-0000-0000-000045030000}"/>
    <cellStyle name="Percent 7" xfId="422" xr:uid="{00000000-0005-0000-0000-000046030000}"/>
    <cellStyle name="Percent 7 2" xfId="423" xr:uid="{00000000-0005-0000-0000-000047030000}"/>
    <cellStyle name="Percent 7 2 2" xfId="854" xr:uid="{00000000-0005-0000-0000-000048030000}"/>
    <cellStyle name="Percent 7 3" xfId="855" xr:uid="{00000000-0005-0000-0000-000049030000}"/>
    <cellStyle name="Percent 7 4" xfId="856" xr:uid="{00000000-0005-0000-0000-00004A030000}"/>
    <cellStyle name="Percent 8" xfId="424" xr:uid="{00000000-0005-0000-0000-00004B030000}"/>
    <cellStyle name="Percent 8 2" xfId="425" xr:uid="{00000000-0005-0000-0000-00004C030000}"/>
    <cellStyle name="Percent 8 3" xfId="857" xr:uid="{00000000-0005-0000-0000-00004D030000}"/>
    <cellStyle name="Percent 9" xfId="426" xr:uid="{00000000-0005-0000-0000-00004E030000}"/>
    <cellStyle name="Percent 9 2" xfId="427" xr:uid="{00000000-0005-0000-0000-00004F030000}"/>
    <cellStyle name="Percent 9 3" xfId="858" xr:uid="{00000000-0005-0000-0000-000050030000}"/>
    <cellStyle name="Title 2" xfId="428" xr:uid="{00000000-0005-0000-0000-000051030000}"/>
    <cellStyle name="Title 2 2" xfId="859" xr:uid="{00000000-0005-0000-0000-000052030000}"/>
    <cellStyle name="Title 3" xfId="860" xr:uid="{00000000-0005-0000-0000-000053030000}"/>
    <cellStyle name="Total 2" xfId="429" xr:uid="{00000000-0005-0000-0000-000054030000}"/>
    <cellStyle name="Total 2 2" xfId="430" xr:uid="{00000000-0005-0000-0000-000055030000}"/>
    <cellStyle name="Total 2 2 2" xfId="861" xr:uid="{00000000-0005-0000-0000-000056030000}"/>
    <cellStyle name="Total 2 3" xfId="431" xr:uid="{00000000-0005-0000-0000-000057030000}"/>
    <cellStyle name="Total 2 4" xfId="862" xr:uid="{00000000-0005-0000-0000-000058030000}"/>
    <cellStyle name="Total 3" xfId="432" xr:uid="{00000000-0005-0000-0000-000059030000}"/>
    <cellStyle name="Total 3 2" xfId="433" xr:uid="{00000000-0005-0000-0000-00005A030000}"/>
    <cellStyle name="Total 4" xfId="434" xr:uid="{00000000-0005-0000-0000-00005B030000}"/>
    <cellStyle name="Total 4 2" xfId="863" xr:uid="{00000000-0005-0000-0000-00005C030000}"/>
    <cellStyle name="Total 5" xfId="435" xr:uid="{00000000-0005-0000-0000-00005D030000}"/>
    <cellStyle name="Total 5 2" xfId="864" xr:uid="{00000000-0005-0000-0000-00005E030000}"/>
    <cellStyle name="Total 5 3" xfId="865" xr:uid="{00000000-0005-0000-0000-00005F030000}"/>
    <cellStyle name="Total 6" xfId="866" xr:uid="{00000000-0005-0000-0000-000060030000}"/>
    <cellStyle name="Total 7" xfId="867" xr:uid="{00000000-0005-0000-0000-000061030000}"/>
    <cellStyle name="Total 7 2" xfId="868" xr:uid="{00000000-0005-0000-0000-000062030000}"/>
    <cellStyle name="Total 8" xfId="869" xr:uid="{00000000-0005-0000-0000-000063030000}"/>
    <cellStyle name="Total 8 2" xfId="870" xr:uid="{00000000-0005-0000-0000-000064030000}"/>
    <cellStyle name="Total 9" xfId="871" xr:uid="{00000000-0005-0000-0000-000065030000}"/>
    <cellStyle name="Total 9 2" xfId="872" xr:uid="{00000000-0005-0000-0000-000066030000}"/>
    <cellStyle name="Warning Text 2" xfId="436" xr:uid="{00000000-0005-0000-0000-000067030000}"/>
    <cellStyle name="Warning Text 2 2" xfId="437" xr:uid="{00000000-0005-0000-0000-000068030000}"/>
    <cellStyle name="Warning Text 2 3" xfId="438" xr:uid="{00000000-0005-0000-0000-000069030000}"/>
    <cellStyle name="Warning Text 2 4" xfId="873" xr:uid="{00000000-0005-0000-0000-00006A030000}"/>
    <cellStyle name="Warning Text 3" xfId="439" xr:uid="{00000000-0005-0000-0000-00006B030000}"/>
    <cellStyle name="Warning Text 3 2" xfId="874" xr:uid="{00000000-0005-0000-0000-00006C030000}"/>
    <cellStyle name="Warning Text 4" xfId="875" xr:uid="{00000000-0005-0000-0000-00006D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42950" y="6286499"/>
          <a:ext cx="10115550" cy="130492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Enersource RZ </a:t>
          </a:r>
          <a:r>
            <a:rPr lang="en-CA" sz="1100" baseline="0">
              <a:solidFill>
                <a:schemeClr val="dk1"/>
              </a:solidFill>
              <a:effectLst/>
              <a:latin typeface="+mn-lt"/>
              <a:ea typeface="+mn-ea"/>
              <a:cs typeface="+mn-cs"/>
            </a:rPr>
            <a:t>bills customers based on the GA first estimate, and the IESO charges GA based on actual GA rates.  Enersource RZ applies GA first estimate on all billing and unbilled revenue transactions for non-RPP Class B customers in each customer class. </a:t>
          </a:r>
          <a:endParaRPr lang="en-CA">
            <a:effectLst/>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23900" y="23117175"/>
          <a:ext cx="1007745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9525</xdr:colOff>
      <xdr:row>0</xdr:row>
      <xdr:rowOff>19050</xdr:rowOff>
    </xdr:from>
    <xdr:to>
      <xdr:col>4</xdr:col>
      <xdr:colOff>1170745</xdr:colOff>
      <xdr:row>9</xdr:row>
      <xdr:rowOff>19050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5" y="19050"/>
          <a:ext cx="7704895"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7620000"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66676</xdr:rowOff>
    </xdr:from>
    <xdr:to>
      <xdr:col>8</xdr:col>
      <xdr:colOff>85725</xdr:colOff>
      <xdr:row>7</xdr:row>
      <xdr:rowOff>42334</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639175" y="428626"/>
          <a:ext cx="2247900" cy="88053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vpoonja$\My%20Documents\SYSTEM\System%202000\Proj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users$\ramar\My%20Documents\BY%20APPLICATION\EXCEL\RATES\2004\2004%20Budget%20rev.%20before%204_1_04%20Adj\2004%20Det%20Bud%20Calend%20BEFORE4_1%20Adj.%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20JohnB\2008%20Rates\Models\Rate%20Riders\scenario%20for%20Roland\EDR%202008%20Model%20recreat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vpoonja$\POONJA\EXCEL\RPCAP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users$\ramar\My%20Documents\BY%20APPLICATION\EXCEL\Financial%20Analysis\2004\November%202004\Hydro%20Revenue%20Nov%202004%20v2%20fr%20M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mbenum\My%20Documents\Rates\Rates%20Reporting\OEB%20Quarterly%20Submissions\July%202004\Carrying%20Charg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vpoonja$\POONJA\EXCEL\MCOST\OPTIMU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Rates\_Alectra\RRR%20Reporting\2017%20Annual%20RRR%20Filing\2.1.5.4%20Demand%20and%20Revenue\ERZ\1.%20Annual%20Consumption%20by%20Rate%20Class%20kwh%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1\Project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a%20workform%20part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yan\AppData\Local\Microsoft\Windows\Temporary%20Internet%20Files\Content.Outlook\IITTCTNW\GA%20Workform%20Support%20(Unbille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ates\_Alectra\Rate%20Applications\Rate%20Applications\2018%20EDR%20Application\Technical%20Conference\Enersource%20Rate%20Zone\ERZ-JT-Staff-2_Attachment%20GA%20Work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2\Project%20Summary%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vpoonja$\USERS\POONJA\FORECAST\96FRC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Common\Finance\Budget\Bud2010\Internal%20Budget\7.%202009%20APPENDIX%20C%20HYDRO\Appendix%20C-7%20-%20Capital%20Program\2010%20Final%20Capital%20Budget%20Propo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vpoonja$\POONJA\EXCEL\CAPACITY\RPCAP96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vpoonja$\My%20Documents\SYSTEM\PROJ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vpoonja$\POONJA\EXCEL\MCOST\GLOB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0"/>
      <sheetData sheetId="1" refreshError="1"/>
      <sheetData sheetId="2"/>
      <sheetData sheetId="3" refreshError="1"/>
      <sheetData sheetId="4" refreshError="1"/>
      <sheetData sheetId="5"/>
      <sheetData sheetId="6"/>
      <sheetData sheetId="7" refreshError="1">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 xml:space="preserve">Unit </v>
          </cell>
          <cell r="G6" t="str">
            <v>Capacity</v>
          </cell>
          <cell r="I6" t="str">
            <v>Capital</v>
          </cell>
          <cell r="J6" t="str">
            <v xml:space="preserve">Unit </v>
          </cell>
          <cell r="K6" t="str">
            <v>Capacity</v>
          </cell>
          <cell r="M6" t="str">
            <v>Capital</v>
          </cell>
          <cell r="N6" t="str">
            <v xml:space="preserve">Unit </v>
          </cell>
          <cell r="O6" t="str">
            <v>Capacity</v>
          </cell>
          <cell r="Q6" t="str">
            <v>Capital</v>
          </cell>
          <cell r="R6" t="str">
            <v xml:space="preserve">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94.117647058823536</v>
          </cell>
          <cell r="K9">
            <v>20</v>
          </cell>
          <cell r="M9">
            <v>1630000</v>
          </cell>
          <cell r="N9">
            <v>81.5</v>
          </cell>
          <cell r="O9">
            <v>86</v>
          </cell>
          <cell r="Q9">
            <v>2865000</v>
          </cell>
          <cell r="R9">
            <v>33.313953488372093</v>
          </cell>
        </row>
        <row r="10">
          <cell r="B10" t="str">
            <v xml:space="preserve"> - kM of Conductors</v>
          </cell>
          <cell r="D10">
            <v>64.7</v>
          </cell>
          <cell r="H10">
            <v>57.5</v>
          </cell>
          <cell r="L10">
            <v>60</v>
          </cell>
          <cell r="P10">
            <v>80</v>
          </cell>
        </row>
        <row r="11">
          <cell r="B11" t="str">
            <v xml:space="preserve">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76.666666666666671</v>
          </cell>
          <cell r="K14">
            <v>13</v>
          </cell>
          <cell r="M14">
            <v>950000</v>
          </cell>
          <cell r="N14">
            <v>73.07692307692308</v>
          </cell>
          <cell r="O14">
            <v>10</v>
          </cell>
          <cell r="Q14">
            <v>810000</v>
          </cell>
          <cell r="R14">
            <v>81</v>
          </cell>
        </row>
        <row r="15">
          <cell r="B15" t="str">
            <v xml:space="preserve"> - kM of Conductors</v>
          </cell>
          <cell r="D15">
            <v>53.3</v>
          </cell>
          <cell r="H15">
            <v>18.2</v>
          </cell>
          <cell r="L15">
            <v>22</v>
          </cell>
          <cell r="P15">
            <v>47.8</v>
          </cell>
        </row>
        <row r="16">
          <cell r="B16" t="str">
            <v xml:space="preserve"> - No. of Poles</v>
          </cell>
          <cell r="D16">
            <v>50</v>
          </cell>
          <cell r="H16">
            <v>65</v>
          </cell>
          <cell r="L16">
            <v>55</v>
          </cell>
          <cell r="P16">
            <v>61</v>
          </cell>
        </row>
        <row r="19">
          <cell r="B19" t="str">
            <v>Substations (Transformation)</v>
          </cell>
          <cell r="C19">
            <v>30</v>
          </cell>
          <cell r="E19">
            <v>2037000</v>
          </cell>
          <cell r="F19">
            <v>67.900000000000006</v>
          </cell>
          <cell r="G19">
            <v>40</v>
          </cell>
          <cell r="I19">
            <v>2800000</v>
          </cell>
          <cell r="J19">
            <v>70</v>
          </cell>
          <cell r="K19">
            <v>50</v>
          </cell>
          <cell r="M19">
            <v>3287000</v>
          </cell>
          <cell r="N19">
            <v>65.739999999999995</v>
          </cell>
          <cell r="O19">
            <v>60</v>
          </cell>
          <cell r="Q19">
            <v>3050000</v>
          </cell>
          <cell r="R19">
            <v>50.833333333333336</v>
          </cell>
        </row>
        <row r="22">
          <cell r="B22" t="str">
            <v>Subdivision Rebuilds</v>
          </cell>
          <cell r="C22">
            <v>7</v>
          </cell>
          <cell r="E22">
            <v>5744000</v>
          </cell>
          <cell r="F22">
            <v>820.57142857142856</v>
          </cell>
          <cell r="G22">
            <v>5</v>
          </cell>
          <cell r="I22">
            <v>5200000</v>
          </cell>
          <cell r="J22">
            <v>1040</v>
          </cell>
          <cell r="K22">
            <v>5</v>
          </cell>
          <cell r="M22">
            <v>3600000</v>
          </cell>
          <cell r="N22">
            <v>720</v>
          </cell>
          <cell r="O22">
            <v>7</v>
          </cell>
          <cell r="Q22">
            <v>2500000</v>
          </cell>
          <cell r="R22">
            <v>357.14285714285717</v>
          </cell>
        </row>
        <row r="23">
          <cell r="B23" t="str">
            <v xml:space="preserve"> - No. of Homes</v>
          </cell>
          <cell r="D23">
            <v>600</v>
          </cell>
          <cell r="F23">
            <v>9573.3333333333339</v>
          </cell>
          <cell r="H23">
            <v>700</v>
          </cell>
          <cell r="J23">
            <v>7428.5714285714284</v>
          </cell>
          <cell r="L23">
            <v>500</v>
          </cell>
          <cell r="N23">
            <v>7200</v>
          </cell>
          <cell r="P23">
            <v>500</v>
          </cell>
          <cell r="R23">
            <v>5000</v>
          </cell>
        </row>
        <row r="26">
          <cell r="B26" t="str">
            <v>Road Relocations</v>
          </cell>
        </row>
        <row r="27">
          <cell r="B27" t="str">
            <v xml:space="preserve"> - kM of Conductors</v>
          </cell>
          <cell r="C27">
            <v>0</v>
          </cell>
          <cell r="D27">
            <v>41.1</v>
          </cell>
          <cell r="E27">
            <v>1561000</v>
          </cell>
          <cell r="F27">
            <v>37980.53527980535</v>
          </cell>
          <cell r="G27">
            <v>0</v>
          </cell>
          <cell r="H27">
            <v>18.899999999999999</v>
          </cell>
          <cell r="I27">
            <v>1400000</v>
          </cell>
          <cell r="J27">
            <v>74074.074074074073</v>
          </cell>
          <cell r="K27">
            <v>0</v>
          </cell>
          <cell r="L27">
            <v>17</v>
          </cell>
          <cell r="M27">
            <v>1200000</v>
          </cell>
          <cell r="N27">
            <v>70588.23529411765</v>
          </cell>
          <cell r="O27">
            <v>0</v>
          </cell>
          <cell r="P27">
            <v>23</v>
          </cell>
          <cell r="Q27">
            <v>1600000</v>
          </cell>
          <cell r="R27">
            <v>69565.217391304352</v>
          </cell>
        </row>
        <row r="30">
          <cell r="B30" t="str">
            <v>Industrial &amp; Commercial Services</v>
          </cell>
          <cell r="C30">
            <v>0</v>
          </cell>
          <cell r="G30">
            <v>0</v>
          </cell>
          <cell r="K30">
            <v>0</v>
          </cell>
          <cell r="O30">
            <v>0</v>
          </cell>
        </row>
        <row r="31">
          <cell r="B31" t="str">
            <v xml:space="preserve">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xml:space="preserve"> - Wood &amp; Concrete Pole Replacements</v>
          </cell>
        </row>
        <row r="37">
          <cell r="B37" t="str">
            <v xml:space="preserve">     - Number of Poles</v>
          </cell>
          <cell r="D37">
            <v>42</v>
          </cell>
          <cell r="E37">
            <v>307000</v>
          </cell>
          <cell r="F37">
            <v>7309.5238095238092</v>
          </cell>
          <cell r="H37">
            <v>70</v>
          </cell>
          <cell r="I37">
            <v>460000</v>
          </cell>
          <cell r="J37">
            <v>6571.4285714285716</v>
          </cell>
          <cell r="L37">
            <v>65</v>
          </cell>
          <cell r="M37">
            <v>420000</v>
          </cell>
          <cell r="N37">
            <v>6461.5384615384619</v>
          </cell>
          <cell r="P37">
            <v>65</v>
          </cell>
          <cell r="Q37">
            <v>325000</v>
          </cell>
          <cell r="R37">
            <v>5000</v>
          </cell>
        </row>
        <row r="39">
          <cell r="B39" t="str">
            <v xml:space="preserve"> - Overhead Switch Replacement</v>
          </cell>
        </row>
        <row r="40">
          <cell r="B40" t="str">
            <v xml:space="preserve">     - Number of Switches</v>
          </cell>
          <cell r="D40">
            <v>17</v>
          </cell>
          <cell r="E40">
            <v>325000</v>
          </cell>
          <cell r="F40">
            <v>19117.647058823528</v>
          </cell>
          <cell r="H40">
            <v>24</v>
          </cell>
          <cell r="I40">
            <v>435000</v>
          </cell>
          <cell r="J40">
            <v>18125</v>
          </cell>
          <cell r="L40">
            <v>17</v>
          </cell>
          <cell r="M40">
            <v>200000</v>
          </cell>
          <cell r="N40">
            <v>11764.705882352941</v>
          </cell>
          <cell r="P40">
            <v>16</v>
          </cell>
          <cell r="Q40">
            <v>275000</v>
          </cell>
          <cell r="R40">
            <v>17187.5</v>
          </cell>
        </row>
        <row r="41">
          <cell r="B41" t="str">
            <v xml:space="preserve">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xml:space="preserve"> - Feeder Overhauls</v>
          </cell>
        </row>
        <row r="44">
          <cell r="B44" t="str">
            <v xml:space="preserve">     - kM of Circuits</v>
          </cell>
          <cell r="D44">
            <v>13</v>
          </cell>
          <cell r="E44">
            <v>625000</v>
          </cell>
          <cell r="F44">
            <v>48076.923076923078</v>
          </cell>
          <cell r="H44">
            <v>8</v>
          </cell>
          <cell r="I44">
            <v>370000</v>
          </cell>
          <cell r="J44">
            <v>46250</v>
          </cell>
          <cell r="L44">
            <v>6.5</v>
          </cell>
          <cell r="M44">
            <v>300000</v>
          </cell>
          <cell r="N44">
            <v>46153.846153846156</v>
          </cell>
          <cell r="P44">
            <v>6</v>
          </cell>
          <cell r="Q44">
            <v>275000</v>
          </cell>
          <cell r="R44">
            <v>45833.333333333336</v>
          </cell>
        </row>
        <row r="46">
          <cell r="B46" t="str">
            <v xml:space="preserve"> - Overhead Rebuilds</v>
          </cell>
        </row>
        <row r="47">
          <cell r="B47" t="str">
            <v xml:space="preserve">     - Number of Homes</v>
          </cell>
          <cell r="D47">
            <v>512</v>
          </cell>
          <cell r="E47">
            <v>865000</v>
          </cell>
          <cell r="F47">
            <v>1689.453125</v>
          </cell>
          <cell r="H47">
            <v>435</v>
          </cell>
          <cell r="I47">
            <v>685000</v>
          </cell>
          <cell r="J47">
            <v>1574.7126436781609</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 xml:space="preserve">Unit </v>
          </cell>
          <cell r="G55" t="str">
            <v>Capacity</v>
          </cell>
          <cell r="I55" t="str">
            <v>Capital</v>
          </cell>
          <cell r="J55" t="str">
            <v xml:space="preserve">Unit </v>
          </cell>
          <cell r="K55" t="str">
            <v>Capacity</v>
          </cell>
          <cell r="M55" t="str">
            <v>Capital</v>
          </cell>
          <cell r="N55" t="str">
            <v xml:space="preserve">Unit </v>
          </cell>
          <cell r="O55" t="str">
            <v>Capacity</v>
          </cell>
          <cell r="Q55" t="str">
            <v>Capital</v>
          </cell>
          <cell r="R55" t="str">
            <v xml:space="preserve">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xml:space="preserve"> - Primary Distribution Equipment Replacement</v>
          </cell>
        </row>
        <row r="61">
          <cell r="B61" t="str">
            <v xml:space="preserve">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xml:space="preserve">     - Number of Elbows</v>
          </cell>
          <cell r="D62">
            <v>85</v>
          </cell>
          <cell r="E62">
            <v>38000</v>
          </cell>
          <cell r="F62">
            <v>447.05882352941177</v>
          </cell>
          <cell r="H62">
            <v>475</v>
          </cell>
          <cell r="I62">
            <v>200000</v>
          </cell>
          <cell r="J62">
            <v>421.05263157894734</v>
          </cell>
          <cell r="L62">
            <v>950</v>
          </cell>
          <cell r="M62">
            <v>385000</v>
          </cell>
          <cell r="N62">
            <v>405.26315789473682</v>
          </cell>
          <cell r="P62">
            <v>850</v>
          </cell>
          <cell r="Q62">
            <v>285000</v>
          </cell>
          <cell r="R62">
            <v>335.29411764705884</v>
          </cell>
        </row>
        <row r="63">
          <cell r="B63" t="str">
            <v xml:space="preserve">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714.28571428571433</v>
          </cell>
        </row>
        <row r="64">
          <cell r="B64" t="str">
            <v xml:space="preserve">     - Number of Terminations</v>
          </cell>
          <cell r="D64">
            <v>225</v>
          </cell>
          <cell r="E64">
            <v>165000</v>
          </cell>
          <cell r="F64">
            <v>733.33333333333337</v>
          </cell>
        </row>
        <row r="66">
          <cell r="B66" t="str">
            <v xml:space="preserve"> - U/ground Cable and Splice Replacement</v>
          </cell>
        </row>
        <row r="67">
          <cell r="B67" t="str">
            <v xml:space="preserve">     - Number of Cable Sections</v>
          </cell>
          <cell r="D67">
            <v>10</v>
          </cell>
          <cell r="E67">
            <v>703000</v>
          </cell>
          <cell r="F67">
            <v>70300</v>
          </cell>
          <cell r="H67">
            <v>6</v>
          </cell>
          <cell r="I67">
            <v>425000</v>
          </cell>
          <cell r="J67">
            <v>70833.333333333328</v>
          </cell>
          <cell r="L67">
            <v>7</v>
          </cell>
          <cell r="M67">
            <v>495000</v>
          </cell>
          <cell r="N67">
            <v>70714.28571428571</v>
          </cell>
          <cell r="P67">
            <v>5</v>
          </cell>
          <cell r="Q67">
            <v>325000</v>
          </cell>
          <cell r="R67">
            <v>65000</v>
          </cell>
        </row>
        <row r="68">
          <cell r="B68" t="str">
            <v xml:space="preserve">     - Number of Splices</v>
          </cell>
          <cell r="D68">
            <v>140</v>
          </cell>
          <cell r="E68">
            <v>310000</v>
          </cell>
          <cell r="F68">
            <v>2214.2857142857142</v>
          </cell>
          <cell r="H68">
            <v>165</v>
          </cell>
          <cell r="I68">
            <v>400000</v>
          </cell>
          <cell r="J68">
            <v>2424.242424242424</v>
          </cell>
          <cell r="L68">
            <v>205</v>
          </cell>
          <cell r="M68">
            <v>480000</v>
          </cell>
          <cell r="N68">
            <v>2341.4634146341464</v>
          </cell>
          <cell r="P68">
            <v>200</v>
          </cell>
          <cell r="Q68">
            <v>450000</v>
          </cell>
          <cell r="R68">
            <v>2250</v>
          </cell>
        </row>
        <row r="70">
          <cell r="B70" t="str">
            <v xml:space="preserve"> - Meter Base Replacement</v>
          </cell>
        </row>
        <row r="71">
          <cell r="B71" t="str">
            <v xml:space="preserve">     - Number of Meterbases</v>
          </cell>
          <cell r="D71">
            <v>82</v>
          </cell>
          <cell r="E71">
            <v>66000</v>
          </cell>
          <cell r="F71">
            <v>804.8780487804878</v>
          </cell>
          <cell r="H71">
            <v>70</v>
          </cell>
          <cell r="I71">
            <v>55000</v>
          </cell>
          <cell r="J71">
            <v>785.71428571428567</v>
          </cell>
          <cell r="L71">
            <v>72</v>
          </cell>
          <cell r="M71">
            <v>55000</v>
          </cell>
          <cell r="N71">
            <v>763.88888888888891</v>
          </cell>
          <cell r="P71">
            <v>70</v>
          </cell>
          <cell r="Q71">
            <v>50000</v>
          </cell>
          <cell r="R71">
            <v>714.28571428571433</v>
          </cell>
        </row>
        <row r="73">
          <cell r="B73" t="str">
            <v xml:space="preserve"> - Secondary Cable Replacement</v>
          </cell>
        </row>
        <row r="74">
          <cell r="B74" t="str">
            <v xml:space="preserve">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xml:space="preserve"> - U/ground Transformer Replacement</v>
          </cell>
          <cell r="D79">
            <v>68</v>
          </cell>
          <cell r="E79">
            <v>398000</v>
          </cell>
          <cell r="F79">
            <v>5852.9411764705883</v>
          </cell>
          <cell r="H79">
            <v>75</v>
          </cell>
          <cell r="I79">
            <v>398000</v>
          </cell>
          <cell r="J79">
            <v>5306.666666666667</v>
          </cell>
          <cell r="L79">
            <v>97</v>
          </cell>
          <cell r="M79">
            <v>510000</v>
          </cell>
          <cell r="N79">
            <v>5257.7319587628863</v>
          </cell>
          <cell r="P79">
            <v>60</v>
          </cell>
          <cell r="Q79">
            <v>300000</v>
          </cell>
          <cell r="R79">
            <v>5000</v>
          </cell>
        </row>
        <row r="80">
          <cell r="B80" t="str">
            <v xml:space="preserve"> - Overhead Transformer Replacement</v>
          </cell>
          <cell r="D80">
            <v>57</v>
          </cell>
          <cell r="E80">
            <v>198000</v>
          </cell>
          <cell r="F80">
            <v>3473.6842105263158</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34285.714285714283</v>
          </cell>
        </row>
        <row r="84">
          <cell r="B84" t="str">
            <v xml:space="preserve">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6.6349999999999992E-2</v>
          </cell>
        </row>
        <row r="4">
          <cell r="E4">
            <v>7.0993515947131894E-2</v>
          </cell>
        </row>
        <row r="5">
          <cell r="E5">
            <v>7.0999999999999994E-2</v>
          </cell>
        </row>
        <row r="6">
          <cell r="E6">
            <v>5.7654322927226255E-2</v>
          </cell>
        </row>
        <row r="7">
          <cell r="E7">
            <v>4.6186384399659976E-2</v>
          </cell>
        </row>
        <row r="8">
          <cell r="E8">
            <v>5.5249352929579949E-2</v>
          </cell>
        </row>
        <row r="9">
          <cell r="E9">
            <v>6.2162928349367326E-2</v>
          </cell>
        </row>
        <row r="10">
          <cell r="E10">
            <v>6.8674858086432061E-2</v>
          </cell>
        </row>
        <row r="11">
          <cell r="E11">
            <v>6.1087524223463772E-2</v>
          </cell>
        </row>
        <row r="12">
          <cell r="E12">
            <v>6.1087524223463772E-2</v>
          </cell>
        </row>
        <row r="13">
          <cell r="E13">
            <v>5.3984779069158426E-2</v>
          </cell>
        </row>
        <row r="14">
          <cell r="E14">
            <v>5.8228434687110149E-2</v>
          </cell>
        </row>
      </sheetData>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1</v>
          </cell>
          <cell r="C15"/>
          <cell r="D15" t="str">
            <v>RESIDENTIAL</v>
          </cell>
          <cell r="F15"/>
          <cell r="G15" t="str">
            <v>X</v>
          </cell>
        </row>
        <row r="16">
          <cell r="B16">
            <v>2</v>
          </cell>
          <cell r="C16" t="str">
            <v>RESIDENTIAL</v>
          </cell>
          <cell r="D16" t="str">
            <v>Regular</v>
          </cell>
          <cell r="E16" t="str">
            <v>A</v>
          </cell>
          <cell r="F16" t="str">
            <v>X</v>
          </cell>
          <cell r="G16" t="str">
            <v>X</v>
          </cell>
          <cell r="H16">
            <v>1.0999999999999999E-2</v>
          </cell>
          <cell r="I16">
            <v>6.1999999999999998E-3</v>
          </cell>
          <cell r="J16">
            <v>7.0000000000000001E-3</v>
          </cell>
          <cell r="K16">
            <v>2.4199999999999999E-2</v>
          </cell>
          <cell r="L16">
            <v>2.4199999999999996E-2</v>
          </cell>
          <cell r="M16">
            <v>0</v>
          </cell>
          <cell r="Q16">
            <v>0</v>
          </cell>
          <cell r="R16">
            <v>5.2999999999999999E-2</v>
          </cell>
          <cell r="S16">
            <v>6.2E-2</v>
          </cell>
          <cell r="T16">
            <v>1.0432999999999999</v>
          </cell>
          <cell r="U16">
            <v>1.0432999999999999</v>
          </cell>
          <cell r="V16">
            <v>1.3899999999999999E-2</v>
          </cell>
          <cell r="W16">
            <v>0</v>
          </cell>
          <cell r="X16">
            <v>12.33</v>
          </cell>
          <cell r="Y16">
            <v>1.21E-2</v>
          </cell>
          <cell r="Z16">
            <v>0</v>
          </cell>
          <cell r="AA16">
            <v>11.31</v>
          </cell>
          <cell r="AB16">
            <v>2.8E-3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cell r="G17"/>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row>
        <row r="18">
          <cell r="B18">
            <v>4</v>
          </cell>
          <cell r="C18" t="str">
            <v>RESIDENTIAL</v>
          </cell>
          <cell r="D18" t="str">
            <v>Regular</v>
          </cell>
          <cell r="E18" t="str">
            <v>C</v>
          </cell>
          <cell r="F18"/>
          <cell r="G18"/>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row>
        <row r="19">
          <cell r="B19">
            <v>5</v>
          </cell>
          <cell r="C19" t="str">
            <v>RESIDENTIAL</v>
          </cell>
          <cell r="D19" t="str">
            <v>Regular</v>
          </cell>
          <cell r="E19" t="str">
            <v>D</v>
          </cell>
          <cell r="F19"/>
          <cell r="G19"/>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row>
        <row r="20">
          <cell r="B20">
            <v>6</v>
          </cell>
          <cell r="C20" t="str">
            <v>RESIDENTIAL</v>
          </cell>
          <cell r="D20" t="str">
            <v>Time of Use</v>
          </cell>
          <cell r="E20" t="str">
            <v>A</v>
          </cell>
          <cell r="F20"/>
          <cell r="G20"/>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row>
        <row r="21">
          <cell r="B21">
            <v>7</v>
          </cell>
          <cell r="C21" t="str">
            <v>RESIDENTIAL</v>
          </cell>
          <cell r="D21" t="str">
            <v>Time of Use</v>
          </cell>
          <cell r="E21" t="str">
            <v>B</v>
          </cell>
          <cell r="F21"/>
          <cell r="G21"/>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row>
        <row r="22">
          <cell r="B22">
            <v>8</v>
          </cell>
          <cell r="C22" t="str">
            <v>RESIDENTIAL</v>
          </cell>
          <cell r="D22" t="str">
            <v>Time of Use</v>
          </cell>
          <cell r="E22" t="str">
            <v>C</v>
          </cell>
          <cell r="F22"/>
          <cell r="G22"/>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row>
        <row r="23">
          <cell r="B23">
            <v>9</v>
          </cell>
          <cell r="C23" t="str">
            <v>RESIDENTIAL</v>
          </cell>
          <cell r="D23" t="str">
            <v>Time of Use</v>
          </cell>
          <cell r="E23" t="str">
            <v>D</v>
          </cell>
          <cell r="F23"/>
          <cell r="G23"/>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row>
        <row r="24">
          <cell r="B24">
            <v>10</v>
          </cell>
          <cell r="C24" t="str">
            <v>RESIDENTIAL</v>
          </cell>
          <cell r="D24" t="str">
            <v>Urban</v>
          </cell>
          <cell r="E24" t="str">
            <v>A</v>
          </cell>
          <cell r="F24"/>
          <cell r="G24"/>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row>
        <row r="25">
          <cell r="B25">
            <v>11</v>
          </cell>
          <cell r="C25" t="str">
            <v>RESIDENTIAL</v>
          </cell>
          <cell r="D25" t="str">
            <v>Urban</v>
          </cell>
          <cell r="E25" t="str">
            <v>B</v>
          </cell>
          <cell r="F25"/>
          <cell r="G25"/>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row>
        <row r="26">
          <cell r="B26">
            <v>12</v>
          </cell>
          <cell r="C26" t="str">
            <v>RESIDENTIAL</v>
          </cell>
          <cell r="D26" t="str">
            <v>Urban</v>
          </cell>
          <cell r="E26" t="str">
            <v>C</v>
          </cell>
          <cell r="F26"/>
          <cell r="G26"/>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row>
        <row r="27">
          <cell r="B27">
            <v>13</v>
          </cell>
          <cell r="C27" t="str">
            <v>RESIDENTIAL</v>
          </cell>
          <cell r="D27" t="str">
            <v>Urban</v>
          </cell>
          <cell r="E27" t="str">
            <v>D</v>
          </cell>
          <cell r="F27"/>
          <cell r="G27"/>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row>
        <row r="28">
          <cell r="B28">
            <v>14</v>
          </cell>
          <cell r="C28" t="str">
            <v>RESIDENTIAL</v>
          </cell>
          <cell r="D28" t="str">
            <v>Suburban</v>
          </cell>
          <cell r="E28" t="str">
            <v>A</v>
          </cell>
          <cell r="F28"/>
          <cell r="G28"/>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row>
        <row r="29">
          <cell r="B29">
            <v>15</v>
          </cell>
          <cell r="C29" t="str">
            <v>RESIDENTIAL</v>
          </cell>
          <cell r="D29" t="str">
            <v>Suburban</v>
          </cell>
          <cell r="E29" t="str">
            <v>B</v>
          </cell>
          <cell r="F29"/>
          <cell r="G29"/>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row>
        <row r="30">
          <cell r="B30">
            <v>16</v>
          </cell>
          <cell r="C30" t="str">
            <v>RESIDENTIAL</v>
          </cell>
          <cell r="D30" t="str">
            <v>Suburban</v>
          </cell>
          <cell r="E30" t="str">
            <v>C</v>
          </cell>
          <cell r="F30"/>
          <cell r="G30"/>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row>
        <row r="31">
          <cell r="B31">
            <v>17</v>
          </cell>
          <cell r="C31" t="str">
            <v>RESIDENTIAL</v>
          </cell>
          <cell r="D31" t="str">
            <v>Suburban</v>
          </cell>
          <cell r="E31" t="str">
            <v>D</v>
          </cell>
          <cell r="F31"/>
          <cell r="G31"/>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row>
        <row r="32">
          <cell r="B32">
            <v>18</v>
          </cell>
          <cell r="C32" t="str">
            <v>RESIDENTIAL</v>
          </cell>
          <cell r="D32" t="str">
            <v>Other (specify) . . . . . . . .</v>
          </cell>
          <cell r="E32" t="str">
            <v>A</v>
          </cell>
          <cell r="F32"/>
          <cell r="G32"/>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row>
        <row r="33">
          <cell r="B33">
            <v>19</v>
          </cell>
          <cell r="C33" t="str">
            <v>RESIDENTIAL</v>
          </cell>
          <cell r="D33" t="str">
            <v>Other (specify) . . . . . . . .</v>
          </cell>
          <cell r="E33" t="str">
            <v>B</v>
          </cell>
          <cell r="F33"/>
          <cell r="G33"/>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row>
        <row r="34">
          <cell r="B34">
            <v>20</v>
          </cell>
          <cell r="C34" t="str">
            <v>RESIDENTIAL</v>
          </cell>
          <cell r="D34" t="str">
            <v>Other (specify) . . . . . . . .</v>
          </cell>
          <cell r="E34" t="str">
            <v>C</v>
          </cell>
          <cell r="F34"/>
          <cell r="G34"/>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row>
        <row r="35">
          <cell r="B35">
            <v>21</v>
          </cell>
          <cell r="C35" t="str">
            <v>RESIDENTIAL</v>
          </cell>
          <cell r="D35" t="str">
            <v>Other (specify) . . . . . . . .</v>
          </cell>
          <cell r="E35" t="str">
            <v>D</v>
          </cell>
          <cell r="F35"/>
          <cell r="G35"/>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row>
        <row r="36">
          <cell r="B36">
            <v>22</v>
          </cell>
          <cell r="C36" t="str">
            <v>RESIDENTIAL</v>
          </cell>
          <cell r="D36" t="str">
            <v>Other (specify) . . . . . . . .</v>
          </cell>
          <cell r="E36" t="str">
            <v>A</v>
          </cell>
          <cell r="F36"/>
          <cell r="G36"/>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row>
        <row r="37">
          <cell r="B37">
            <v>23</v>
          </cell>
          <cell r="C37" t="str">
            <v>RESIDENTIAL</v>
          </cell>
          <cell r="D37" t="str">
            <v>Other (specify) . . . . . . . .</v>
          </cell>
          <cell r="E37" t="str">
            <v>B</v>
          </cell>
          <cell r="F37"/>
          <cell r="G37"/>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row>
        <row r="38">
          <cell r="B38">
            <v>24</v>
          </cell>
          <cell r="C38" t="str">
            <v>RESIDENTIAL</v>
          </cell>
          <cell r="D38" t="str">
            <v>Other (specify) . . . . . . . .</v>
          </cell>
          <cell r="E38" t="str">
            <v>C</v>
          </cell>
          <cell r="F38"/>
          <cell r="G38"/>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row>
        <row r="39">
          <cell r="B39">
            <v>25</v>
          </cell>
          <cell r="C39" t="str">
            <v>RESIDENTIAL</v>
          </cell>
          <cell r="D39" t="str">
            <v>Other (specify) . . . . . . . .</v>
          </cell>
          <cell r="E39" t="str">
            <v>D</v>
          </cell>
          <cell r="F39"/>
          <cell r="G39"/>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row>
        <row r="40">
          <cell r="B40">
            <v>26</v>
          </cell>
          <cell r="C40" t="str">
            <v>RESIDENTIAL</v>
          </cell>
          <cell r="D40" t="str">
            <v>Other (specify) . . . . . . . .</v>
          </cell>
          <cell r="E40" t="str">
            <v>A</v>
          </cell>
          <cell r="F40"/>
          <cell r="G40"/>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row>
        <row r="41">
          <cell r="B41">
            <v>27</v>
          </cell>
          <cell r="C41" t="str">
            <v>RESIDENTIAL</v>
          </cell>
          <cell r="D41" t="str">
            <v>Other (specify) . . . . . . . .</v>
          </cell>
          <cell r="E41" t="str">
            <v>B</v>
          </cell>
          <cell r="F41"/>
          <cell r="G41"/>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row>
        <row r="42">
          <cell r="B42">
            <v>28</v>
          </cell>
          <cell r="C42" t="str">
            <v>RESIDENTIAL</v>
          </cell>
          <cell r="D42" t="str">
            <v>Other (specify) . . . . . . . .</v>
          </cell>
          <cell r="E42" t="str">
            <v>C</v>
          </cell>
          <cell r="F42"/>
          <cell r="G42"/>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row>
        <row r="43">
          <cell r="B43">
            <v>29</v>
          </cell>
          <cell r="C43" t="str">
            <v>RESIDENTIAL</v>
          </cell>
          <cell r="D43" t="str">
            <v>Other (specify) . . . . . . . .</v>
          </cell>
          <cell r="E43" t="str">
            <v>D</v>
          </cell>
          <cell r="F43"/>
          <cell r="G43"/>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row>
        <row r="44">
          <cell r="B44">
            <v>30</v>
          </cell>
          <cell r="C44" t="str">
            <v>RESIDENTIAL</v>
          </cell>
          <cell r="D44" t="str">
            <v>Other (specify) . . . . . . . .</v>
          </cell>
          <cell r="E44" t="str">
            <v>A</v>
          </cell>
          <cell r="F44"/>
          <cell r="G44"/>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row>
        <row r="45">
          <cell r="B45">
            <v>31</v>
          </cell>
          <cell r="C45" t="str">
            <v>RESIDENTIAL</v>
          </cell>
          <cell r="D45" t="str">
            <v>Other (specify) . . . . . . . .</v>
          </cell>
          <cell r="E45" t="str">
            <v>B</v>
          </cell>
          <cell r="F45"/>
          <cell r="G45"/>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row>
        <row r="46">
          <cell r="B46">
            <v>32</v>
          </cell>
          <cell r="C46" t="str">
            <v>RESIDENTIAL</v>
          </cell>
          <cell r="D46" t="str">
            <v>Other (specify) . . . . . . . .</v>
          </cell>
          <cell r="E46" t="str">
            <v>C</v>
          </cell>
          <cell r="F46"/>
          <cell r="G46"/>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row>
        <row r="47">
          <cell r="B47">
            <v>33</v>
          </cell>
          <cell r="C47" t="str">
            <v>RESIDENTIAL</v>
          </cell>
          <cell r="D47" t="str">
            <v>Other (specify) . . . . . . . .</v>
          </cell>
          <cell r="E47" t="str">
            <v>D</v>
          </cell>
          <cell r="F47"/>
          <cell r="G47"/>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row>
        <row r="48">
          <cell r="B48">
            <v>34</v>
          </cell>
          <cell r="C48" t="str">
            <v>RESIDENTIAL</v>
          </cell>
          <cell r="D48" t="str">
            <v>Other (specify) . . . . . . . .</v>
          </cell>
          <cell r="E48" t="str">
            <v>A</v>
          </cell>
          <cell r="F48"/>
          <cell r="G48"/>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row>
        <row r="49">
          <cell r="B49">
            <v>35</v>
          </cell>
          <cell r="C49" t="str">
            <v>RESIDENTIAL</v>
          </cell>
          <cell r="D49" t="str">
            <v>Other (specify) . . . . . . . .</v>
          </cell>
          <cell r="E49" t="str">
            <v>B</v>
          </cell>
          <cell r="F49"/>
          <cell r="G49"/>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row>
        <row r="50">
          <cell r="B50">
            <v>36</v>
          </cell>
          <cell r="C50" t="str">
            <v>RESIDENTIAL</v>
          </cell>
          <cell r="D50" t="str">
            <v>Other (specify) . . . . . . . .</v>
          </cell>
          <cell r="E50" t="str">
            <v>C</v>
          </cell>
          <cell r="F50"/>
          <cell r="G50"/>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row>
        <row r="51">
          <cell r="B51">
            <v>37</v>
          </cell>
          <cell r="C51" t="str">
            <v>RESIDENTIAL</v>
          </cell>
          <cell r="D51" t="str">
            <v>Other (specify) . . . . . . . .</v>
          </cell>
          <cell r="E51" t="str">
            <v>D</v>
          </cell>
          <cell r="F51"/>
          <cell r="G51"/>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row>
        <row r="52">
          <cell r="B52">
            <v>38</v>
          </cell>
          <cell r="C52"/>
          <cell r="D52"/>
          <cell r="F52"/>
          <cell r="G52"/>
          <cell r="AQ52">
            <v>0</v>
          </cell>
          <cell r="AR52">
            <v>0</v>
          </cell>
          <cell r="AS52"/>
        </row>
        <row r="53">
          <cell r="B53">
            <v>39</v>
          </cell>
          <cell r="C53"/>
          <cell r="D53" t="str">
            <v>GENERAL SERVICE</v>
          </cell>
          <cell r="F53"/>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9.8999999999999991E-3</v>
          </cell>
          <cell r="I54">
            <v>6.1999999999999998E-3</v>
          </cell>
          <cell r="J54">
            <v>7.0000000000000001E-3</v>
          </cell>
          <cell r="K54">
            <v>2.3099999999999999E-2</v>
          </cell>
          <cell r="L54">
            <v>2.3100000000000002E-2</v>
          </cell>
          <cell r="M54">
            <v>0</v>
          </cell>
          <cell r="Q54">
            <v>0</v>
          </cell>
          <cell r="R54">
            <v>5.2999999999999999E-2</v>
          </cell>
          <cell r="S54">
            <v>6.2E-2</v>
          </cell>
          <cell r="T54">
            <v>1.0432999999999999</v>
          </cell>
          <cell r="U54">
            <v>1.0432999999999999</v>
          </cell>
          <cell r="V54">
            <v>1.6E-2</v>
          </cell>
          <cell r="W54">
            <v>0</v>
          </cell>
          <cell r="X54">
            <v>29.93</v>
          </cell>
          <cell r="Y54">
            <v>1.4800000000000001E-2</v>
          </cell>
          <cell r="Z54">
            <v>0</v>
          </cell>
          <cell r="AA54">
            <v>28.84</v>
          </cell>
          <cell r="AB54">
            <v>1.1000000000000001E-3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cell r="G55"/>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row>
        <row r="56">
          <cell r="B56">
            <v>42</v>
          </cell>
          <cell r="C56" t="str">
            <v>GENERAL SERVICE</v>
          </cell>
          <cell r="D56" t="str">
            <v>Less than 50 kW</v>
          </cell>
          <cell r="E56" t="str">
            <v>C</v>
          </cell>
          <cell r="F56"/>
          <cell r="G56"/>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row>
        <row r="57">
          <cell r="B57">
            <v>43</v>
          </cell>
          <cell r="C57" t="str">
            <v>GENERAL SERVICE</v>
          </cell>
          <cell r="D57" t="str">
            <v>Less than 50 kW</v>
          </cell>
          <cell r="E57" t="str">
            <v>D</v>
          </cell>
          <cell r="F57"/>
          <cell r="G57"/>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row>
        <row r="58">
          <cell r="B58">
            <v>44</v>
          </cell>
          <cell r="C58" t="str">
            <v>GENERAL SERVICE</v>
          </cell>
          <cell r="D58" t="str">
            <v>Less than 50 kW Time of Use</v>
          </cell>
          <cell r="E58" t="str">
            <v>A</v>
          </cell>
          <cell r="F58"/>
          <cell r="G58"/>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row>
        <row r="59">
          <cell r="B59">
            <v>45</v>
          </cell>
          <cell r="C59" t="str">
            <v>GENERAL SERVICE</v>
          </cell>
          <cell r="D59" t="str">
            <v>Less than 50 kW Time of Use</v>
          </cell>
          <cell r="E59" t="str">
            <v>B</v>
          </cell>
          <cell r="F59"/>
          <cell r="G59"/>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row>
        <row r="60">
          <cell r="B60">
            <v>46</v>
          </cell>
          <cell r="C60" t="str">
            <v>GENERAL SERVICE</v>
          </cell>
          <cell r="D60" t="str">
            <v>Less than 50 kW Time of Use</v>
          </cell>
          <cell r="E60" t="str">
            <v>C</v>
          </cell>
          <cell r="F60"/>
          <cell r="G60"/>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row>
        <row r="61">
          <cell r="B61">
            <v>47</v>
          </cell>
          <cell r="C61" t="str">
            <v>GENERAL SERVICE</v>
          </cell>
          <cell r="D61" t="str">
            <v>Less than 50 kW Time of Use</v>
          </cell>
          <cell r="E61" t="str">
            <v>D</v>
          </cell>
          <cell r="F61"/>
          <cell r="G61"/>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row>
        <row r="62">
          <cell r="B62">
            <v>48</v>
          </cell>
          <cell r="C62" t="str">
            <v>GENERAL SERVICE</v>
          </cell>
          <cell r="D62" t="str">
            <v>Other &lt; 50 kW (specify) .Small Commercial</v>
          </cell>
          <cell r="E62" t="str">
            <v>A</v>
          </cell>
          <cell r="F62" t="str">
            <v>X</v>
          </cell>
          <cell r="G62" t="str">
            <v>X</v>
          </cell>
          <cell r="H62">
            <v>9.8999999999999991E-3</v>
          </cell>
          <cell r="I62">
            <v>6.1999999999999998E-3</v>
          </cell>
          <cell r="J62">
            <v>7.0000000000000001E-3</v>
          </cell>
          <cell r="K62">
            <v>2.3099999999999999E-2</v>
          </cell>
          <cell r="L62">
            <v>2.3100000000000002E-2</v>
          </cell>
          <cell r="M62">
            <v>0</v>
          </cell>
          <cell r="Q62">
            <v>0</v>
          </cell>
          <cell r="R62">
            <v>5.2999999999999999E-2</v>
          </cell>
          <cell r="S62">
            <v>6.2E-2</v>
          </cell>
          <cell r="T62">
            <v>1.0432999999999999</v>
          </cell>
          <cell r="U62">
            <v>1.0432999999999999</v>
          </cell>
          <cell r="V62">
            <v>2.6499999999999999E-2</v>
          </cell>
          <cell r="W62">
            <v>0</v>
          </cell>
          <cell r="X62">
            <v>14.04</v>
          </cell>
          <cell r="Y62">
            <v>2.5600000000000001E-2</v>
          </cell>
          <cell r="Z62">
            <v>0</v>
          </cell>
          <cell r="AA62">
            <v>14.29</v>
          </cell>
          <cell r="AB62">
            <v>8.0000000000000004E-4</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cell r="G63"/>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row>
        <row r="64">
          <cell r="B64">
            <v>50</v>
          </cell>
          <cell r="C64" t="str">
            <v>GENERAL SERVICE</v>
          </cell>
          <cell r="D64" t="str">
            <v>Other &lt; 50 kW (specify) .Small Commercial</v>
          </cell>
          <cell r="E64" t="str">
            <v>C</v>
          </cell>
          <cell r="F64"/>
          <cell r="G64"/>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row>
        <row r="65">
          <cell r="B65">
            <v>51</v>
          </cell>
          <cell r="C65" t="str">
            <v>GENERAL SERVICE</v>
          </cell>
          <cell r="D65" t="str">
            <v>Other &lt; 50 kW (specify) .Small Commercial</v>
          </cell>
          <cell r="E65" t="str">
            <v>D</v>
          </cell>
          <cell r="F65"/>
          <cell r="G65"/>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row>
        <row r="66">
          <cell r="B66">
            <v>52</v>
          </cell>
          <cell r="C66" t="str">
            <v>GENERAL SERVICE</v>
          </cell>
          <cell r="D66" t="str">
            <v>Greater than 50 kW (to 3000 kW)</v>
          </cell>
          <cell r="E66" t="str">
            <v>A</v>
          </cell>
          <cell r="F66"/>
          <cell r="G66"/>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row>
        <row r="67">
          <cell r="B67">
            <v>53</v>
          </cell>
          <cell r="C67" t="str">
            <v>GENERAL SERVICE</v>
          </cell>
          <cell r="D67" t="str">
            <v>Greater than 50 kW (to 3000 kW)</v>
          </cell>
          <cell r="E67" t="str">
            <v>B</v>
          </cell>
          <cell r="F67"/>
          <cell r="G67"/>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row>
        <row r="68">
          <cell r="B68">
            <v>54</v>
          </cell>
          <cell r="C68" t="str">
            <v>GENERAL SERVICE</v>
          </cell>
          <cell r="D68" t="str">
            <v>Greater than 50 kW (to 3000 kW)</v>
          </cell>
          <cell r="E68" t="str">
            <v>C</v>
          </cell>
          <cell r="F68"/>
          <cell r="G68"/>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row>
        <row r="69">
          <cell r="B69">
            <v>55</v>
          </cell>
          <cell r="C69" t="str">
            <v>GENERAL SERVICE</v>
          </cell>
          <cell r="D69" t="str">
            <v>Greater than 50 kW (to 3000 kW)</v>
          </cell>
          <cell r="E69" t="str">
            <v>D</v>
          </cell>
          <cell r="F69"/>
          <cell r="G69"/>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row>
        <row r="70">
          <cell r="B70">
            <v>56</v>
          </cell>
          <cell r="C70" t="str">
            <v>GENERAL SERVICE</v>
          </cell>
          <cell r="D70" t="str">
            <v>Greater than 50 kW Time of Use</v>
          </cell>
          <cell r="E70" t="str">
            <v>A</v>
          </cell>
          <cell r="F70"/>
          <cell r="G70"/>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row>
        <row r="71">
          <cell r="B71">
            <v>57</v>
          </cell>
          <cell r="C71" t="str">
            <v>GENERAL SERVICE</v>
          </cell>
          <cell r="D71" t="str">
            <v>Greater than 50 kW Time of Use</v>
          </cell>
          <cell r="E71" t="str">
            <v>B</v>
          </cell>
          <cell r="F71"/>
          <cell r="G71"/>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row>
        <row r="72">
          <cell r="B72">
            <v>58</v>
          </cell>
          <cell r="C72" t="str">
            <v>GENERAL SERVICE</v>
          </cell>
          <cell r="D72" t="str">
            <v>Greater than 50 kW Time of Use</v>
          </cell>
          <cell r="E72" t="str">
            <v>C</v>
          </cell>
          <cell r="F72"/>
          <cell r="G72"/>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row>
        <row r="73">
          <cell r="B73">
            <v>59</v>
          </cell>
          <cell r="C73" t="str">
            <v>GENERAL SERVICE</v>
          </cell>
          <cell r="D73" t="str">
            <v>Greater than 50 kW Time of Use</v>
          </cell>
          <cell r="E73" t="str">
            <v>D</v>
          </cell>
          <cell r="F73"/>
          <cell r="G73"/>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row>
        <row r="74">
          <cell r="B74">
            <v>60</v>
          </cell>
          <cell r="C74" t="str">
            <v>GENERAL SERVICE</v>
          </cell>
          <cell r="D74" t="str">
            <v>Other &gt; 50 kW (specify) .50 kW - 499 kW</v>
          </cell>
          <cell r="E74" t="str">
            <v>A</v>
          </cell>
          <cell r="F74" t="str">
            <v>X</v>
          </cell>
          <cell r="G74" t="str">
            <v>X</v>
          </cell>
          <cell r="H74">
            <v>0</v>
          </cell>
          <cell r="I74">
            <v>6.1999999999999998E-3</v>
          </cell>
          <cell r="J74">
            <v>7.0000000000000001E-3</v>
          </cell>
          <cell r="K74">
            <v>1.32E-2</v>
          </cell>
          <cell r="L74">
            <v>1.32E-2</v>
          </cell>
          <cell r="M74">
            <v>3.9245000000000001</v>
          </cell>
          <cell r="P74">
            <v>3.9245000000000001</v>
          </cell>
          <cell r="Q74">
            <v>3.9245000000000001</v>
          </cell>
          <cell r="R74">
            <v>5.2999999999999999E-2</v>
          </cell>
          <cell r="S74">
            <v>6.2E-2</v>
          </cell>
          <cell r="T74">
            <v>1.0432999999999999</v>
          </cell>
          <cell r="U74">
            <v>1.0432999999999999</v>
          </cell>
          <cell r="V74">
            <v>0</v>
          </cell>
          <cell r="W74">
            <v>4.7192999999999996</v>
          </cell>
          <cell r="X74">
            <v>74.239999999999995</v>
          </cell>
          <cell r="Y74">
            <v>0</v>
          </cell>
          <cell r="Z74">
            <v>4.3715000000000002</v>
          </cell>
          <cell r="AA74">
            <v>72.959999999999994</v>
          </cell>
          <cell r="AB74">
            <v>0.32929999999999998</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cell r="G75"/>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row>
        <row r="76">
          <cell r="B76">
            <v>62</v>
          </cell>
          <cell r="C76" t="str">
            <v>GENERAL SERVICE</v>
          </cell>
          <cell r="D76" t="str">
            <v>Other &gt; 50 kW (specify) .50 kW - 499 kW</v>
          </cell>
          <cell r="E76" t="str">
            <v>C</v>
          </cell>
          <cell r="F76"/>
          <cell r="G76"/>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row>
        <row r="77">
          <cell r="B77">
            <v>63</v>
          </cell>
          <cell r="C77" t="str">
            <v>GENERAL SERVICE</v>
          </cell>
          <cell r="D77" t="str">
            <v>Other &gt; 50 kW (specify) .50 kW - 499 kW</v>
          </cell>
          <cell r="E77" t="str">
            <v>D</v>
          </cell>
          <cell r="F77"/>
          <cell r="G77"/>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row>
        <row r="78">
          <cell r="B78">
            <v>64</v>
          </cell>
          <cell r="C78" t="str">
            <v>GENERAL SERVICE</v>
          </cell>
          <cell r="D78" t="str">
            <v>Other &gt; 50 kW (specify) .500 kW - 4999 kW</v>
          </cell>
          <cell r="E78" t="str">
            <v>A</v>
          </cell>
          <cell r="F78" t="str">
            <v>X</v>
          </cell>
          <cell r="G78" t="str">
            <v>X</v>
          </cell>
          <cell r="H78">
            <v>0</v>
          </cell>
          <cell r="I78">
            <v>6.1999999999999998E-3</v>
          </cell>
          <cell r="J78">
            <v>7.0000000000000001E-3</v>
          </cell>
          <cell r="K78">
            <v>1.32E-2</v>
          </cell>
          <cell r="L78">
            <v>1.32E-2</v>
          </cell>
          <cell r="M78">
            <v>3.8168000000000002</v>
          </cell>
          <cell r="P78">
            <v>3.8168000000000002</v>
          </cell>
          <cell r="Q78">
            <v>3.8168000000000002</v>
          </cell>
          <cell r="R78">
            <v>5.2999999999999999E-2</v>
          </cell>
          <cell r="S78">
            <v>6.2E-2</v>
          </cell>
          <cell r="T78">
            <v>1.0432999999999999</v>
          </cell>
          <cell r="U78">
            <v>1.0432999999999999</v>
          </cell>
          <cell r="V78">
            <v>0</v>
          </cell>
          <cell r="W78">
            <v>1.6684000000000001</v>
          </cell>
          <cell r="X78">
            <v>1240.76</v>
          </cell>
          <cell r="Y78">
            <v>0</v>
          </cell>
          <cell r="Z78">
            <v>1.6835</v>
          </cell>
          <cell r="AA78">
            <v>1234.56</v>
          </cell>
          <cell r="AB78">
            <v>-2.2200000000000001E-2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cell r="G79"/>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row>
        <row r="80">
          <cell r="B80">
            <v>66</v>
          </cell>
          <cell r="C80" t="str">
            <v>GENERAL SERVICE</v>
          </cell>
          <cell r="D80" t="str">
            <v>Other &gt; 50 kW (specify) .500 kW - 4999 kW</v>
          </cell>
          <cell r="E80" t="str">
            <v>C</v>
          </cell>
          <cell r="F80"/>
          <cell r="G80"/>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row>
        <row r="81">
          <cell r="B81">
            <v>67</v>
          </cell>
          <cell r="C81" t="str">
            <v>GENERAL SERVICE</v>
          </cell>
          <cell r="D81" t="str">
            <v>Other &gt; 50 kW (specify) .500 kW - 4999 kW</v>
          </cell>
          <cell r="E81" t="str">
            <v>D</v>
          </cell>
          <cell r="F81"/>
          <cell r="G81"/>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row>
        <row r="82">
          <cell r="B82">
            <v>68</v>
          </cell>
          <cell r="C82" t="str">
            <v>GENERAL SERVICE</v>
          </cell>
          <cell r="D82" t="str">
            <v>Other &gt; 50 kW (specify) .</v>
          </cell>
          <cell r="E82" t="str">
            <v>A</v>
          </cell>
          <cell r="F82"/>
          <cell r="G82"/>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row>
        <row r="83">
          <cell r="B83">
            <v>69</v>
          </cell>
          <cell r="C83" t="str">
            <v>GENERAL SERVICE</v>
          </cell>
          <cell r="D83" t="str">
            <v>Other &gt; 50 kW (specify) .</v>
          </cell>
          <cell r="E83" t="str">
            <v>B</v>
          </cell>
          <cell r="F83"/>
          <cell r="G83"/>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row>
        <row r="84">
          <cell r="B84">
            <v>70</v>
          </cell>
          <cell r="C84" t="str">
            <v>GENERAL SERVICE</v>
          </cell>
          <cell r="D84" t="str">
            <v>Other &gt; 50 kW (specify) .</v>
          </cell>
          <cell r="E84" t="str">
            <v>C</v>
          </cell>
          <cell r="F84"/>
          <cell r="G84"/>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row>
        <row r="85">
          <cell r="B85">
            <v>71</v>
          </cell>
          <cell r="C85" t="str">
            <v>GENERAL SERVICE</v>
          </cell>
          <cell r="D85" t="str">
            <v>Other &gt; 50 kW (specify) .</v>
          </cell>
          <cell r="E85" t="str">
            <v>D</v>
          </cell>
          <cell r="F85"/>
          <cell r="G85"/>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row>
        <row r="86">
          <cell r="B86">
            <v>72</v>
          </cell>
          <cell r="C86" t="str">
            <v>GENERAL SERVICE</v>
          </cell>
          <cell r="D86" t="str">
            <v>Intermediate Use  (3000 - 5000 kW)</v>
          </cell>
          <cell r="E86" t="str">
            <v>A</v>
          </cell>
          <cell r="F86"/>
          <cell r="G86"/>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row>
        <row r="87">
          <cell r="B87">
            <v>73</v>
          </cell>
          <cell r="C87" t="str">
            <v>GENERAL SERVICE</v>
          </cell>
          <cell r="D87" t="str">
            <v xml:space="preserve">Intermediate Use </v>
          </cell>
          <cell r="E87" t="str">
            <v>B</v>
          </cell>
          <cell r="F87"/>
          <cell r="G87"/>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row>
        <row r="88">
          <cell r="B88">
            <v>74</v>
          </cell>
          <cell r="C88" t="str">
            <v>GENERAL SERVICE</v>
          </cell>
          <cell r="D88" t="str">
            <v xml:space="preserve">Intermediate Use </v>
          </cell>
          <cell r="E88" t="str">
            <v>C</v>
          </cell>
          <cell r="F88"/>
          <cell r="G88"/>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row>
        <row r="89">
          <cell r="B89">
            <v>75</v>
          </cell>
          <cell r="C89" t="str">
            <v>GENERAL SERVICE</v>
          </cell>
          <cell r="D89" t="str">
            <v xml:space="preserve">Intermediate Use </v>
          </cell>
          <cell r="E89" t="str">
            <v>D</v>
          </cell>
          <cell r="F89"/>
          <cell r="G89"/>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4.0743999999999998</v>
          </cell>
          <cell r="P90">
            <v>4.0743999999999998</v>
          </cell>
          <cell r="Q90">
            <v>4.0743999999999998</v>
          </cell>
          <cell r="R90">
            <v>5.2999999999999999E-2</v>
          </cell>
          <cell r="S90">
            <v>6.2E-2</v>
          </cell>
          <cell r="T90">
            <v>1.01</v>
          </cell>
          <cell r="U90">
            <v>1.01</v>
          </cell>
          <cell r="V90">
            <v>0</v>
          </cell>
          <cell r="W90">
            <v>2.8079999999999998</v>
          </cell>
          <cell r="X90">
            <v>13247.54</v>
          </cell>
          <cell r="Y90">
            <v>0</v>
          </cell>
          <cell r="Z90">
            <v>2.7818999999999998</v>
          </cell>
          <cell r="AA90">
            <v>13190.7</v>
          </cell>
          <cell r="AB90">
            <v>1.43E-2</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cell r="G91"/>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row>
        <row r="92">
          <cell r="B92">
            <v>78</v>
          </cell>
          <cell r="C92" t="str">
            <v>GENERAL SERVICE</v>
          </cell>
          <cell r="D92" t="str">
            <v>Large Use (&gt; 5000 kW)</v>
          </cell>
          <cell r="E92" t="str">
            <v>C</v>
          </cell>
          <cell r="F92"/>
          <cell r="G92"/>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row>
        <row r="93">
          <cell r="B93">
            <v>79</v>
          </cell>
          <cell r="C93" t="str">
            <v>GENERAL SERVICE</v>
          </cell>
          <cell r="D93" t="str">
            <v>Large Use (&gt; 5000 kW)</v>
          </cell>
          <cell r="E93" t="str">
            <v>D</v>
          </cell>
          <cell r="F93"/>
          <cell r="G93"/>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row>
        <row r="94">
          <cell r="B94">
            <v>80</v>
          </cell>
          <cell r="C94" t="str">
            <v>GENERAL SERVICE</v>
          </cell>
          <cell r="D94" t="str">
            <v>Unmetered Scattered Load</v>
          </cell>
          <cell r="E94" t="str">
            <v>A</v>
          </cell>
          <cell r="F94"/>
          <cell r="G94"/>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row>
        <row r="95">
          <cell r="B95">
            <v>81</v>
          </cell>
          <cell r="C95" t="str">
            <v>GENERAL SERVICE</v>
          </cell>
          <cell r="D95" t="str">
            <v>Unmetered Scattered Load</v>
          </cell>
          <cell r="E95" t="str">
            <v>B</v>
          </cell>
          <cell r="F95"/>
          <cell r="G95"/>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row>
        <row r="96">
          <cell r="B96">
            <v>82</v>
          </cell>
          <cell r="C96" t="str">
            <v>GENERAL SERVICE</v>
          </cell>
          <cell r="D96" t="str">
            <v>Unmetered Scattered Load</v>
          </cell>
          <cell r="E96" t="str">
            <v>C</v>
          </cell>
          <cell r="F96"/>
          <cell r="G96"/>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row>
        <row r="97">
          <cell r="B97">
            <v>83</v>
          </cell>
          <cell r="C97" t="str">
            <v>GENERAL SERVICE</v>
          </cell>
          <cell r="D97" t="str">
            <v>Unmetered Scattered Load</v>
          </cell>
          <cell r="E97" t="str">
            <v>D</v>
          </cell>
          <cell r="F97"/>
          <cell r="G97"/>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row>
        <row r="98">
          <cell r="B98">
            <v>84</v>
          </cell>
          <cell r="C98"/>
          <cell r="D98"/>
          <cell r="F98"/>
          <cell r="G98"/>
          <cell r="AQ98">
            <v>0</v>
          </cell>
          <cell r="AR98">
            <v>0</v>
          </cell>
          <cell r="AS98"/>
        </row>
        <row r="99">
          <cell r="B99">
            <v>85</v>
          </cell>
          <cell r="C99"/>
          <cell r="D99" t="str">
            <v>Sentinel Lighting</v>
          </cell>
          <cell r="E99" t="str">
            <v>A</v>
          </cell>
          <cell r="F99"/>
          <cell r="G99"/>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row>
        <row r="100">
          <cell r="B100">
            <v>86</v>
          </cell>
          <cell r="C100"/>
          <cell r="D100" t="str">
            <v>Sentinel Lighting</v>
          </cell>
          <cell r="E100" t="str">
            <v>B</v>
          </cell>
          <cell r="F100"/>
          <cell r="G100"/>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row>
        <row r="101">
          <cell r="B101">
            <v>87</v>
          </cell>
          <cell r="C101"/>
          <cell r="D101" t="str">
            <v>Sentinel Lighting</v>
          </cell>
          <cell r="E101" t="str">
            <v>C</v>
          </cell>
          <cell r="F101"/>
          <cell r="G101"/>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row>
        <row r="102">
          <cell r="B102">
            <v>88</v>
          </cell>
          <cell r="C102"/>
          <cell r="D102" t="str">
            <v>Sentinel Lighting</v>
          </cell>
          <cell r="E102" t="str">
            <v>D</v>
          </cell>
          <cell r="F102"/>
          <cell r="G102"/>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row>
        <row r="103">
          <cell r="B103">
            <v>89</v>
          </cell>
          <cell r="C103"/>
          <cell r="D103" t="str">
            <v>Street Lighting</v>
          </cell>
          <cell r="E103" t="str">
            <v>A</v>
          </cell>
          <cell r="F103" t="str">
            <v>X</v>
          </cell>
          <cell r="G103" t="str">
            <v>X</v>
          </cell>
          <cell r="H103">
            <v>0</v>
          </cell>
          <cell r="I103">
            <v>6.1999999999999998E-3</v>
          </cell>
          <cell r="J103">
            <v>7.0000000000000001E-3</v>
          </cell>
          <cell r="K103">
            <v>1.32E-2</v>
          </cell>
          <cell r="L103">
            <v>1.32E-2</v>
          </cell>
          <cell r="M103">
            <v>2.7730999999999999</v>
          </cell>
          <cell r="P103">
            <v>2.7730999999999999</v>
          </cell>
          <cell r="Q103">
            <v>2.7730999999999999</v>
          </cell>
          <cell r="R103">
            <v>5.2999999999999999E-2</v>
          </cell>
          <cell r="S103">
            <v>6.2E-2</v>
          </cell>
          <cell r="T103">
            <v>1.0432999999999999</v>
          </cell>
          <cell r="U103">
            <v>1.0432999999999999</v>
          </cell>
          <cell r="V103">
            <v>0</v>
          </cell>
          <cell r="W103">
            <v>2.9765999999999999</v>
          </cell>
          <cell r="X103">
            <v>0.36</v>
          </cell>
          <cell r="Y103">
            <v>0</v>
          </cell>
          <cell r="Z103">
            <v>2.7345999999999999</v>
          </cell>
          <cell r="AA103">
            <v>0.36</v>
          </cell>
          <cell r="AB103">
            <v>0.23039999999999999</v>
          </cell>
          <cell r="AC103">
            <v>150</v>
          </cell>
          <cell r="AD103">
            <v>0.5</v>
          </cell>
          <cell r="AQ103">
            <v>1</v>
          </cell>
          <cell r="AR103" t="str">
            <v>kW</v>
          </cell>
          <cell r="AS103" t="str">
            <v>X</v>
          </cell>
        </row>
        <row r="104">
          <cell r="B104">
            <v>90</v>
          </cell>
          <cell r="C104"/>
          <cell r="D104" t="str">
            <v>Street Lighting</v>
          </cell>
          <cell r="E104" t="str">
            <v>B</v>
          </cell>
          <cell r="F104"/>
          <cell r="G104"/>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row>
        <row r="105">
          <cell r="B105">
            <v>91</v>
          </cell>
          <cell r="C105"/>
          <cell r="D105" t="str">
            <v>Street Lighting</v>
          </cell>
          <cell r="E105" t="str">
            <v>C</v>
          </cell>
          <cell r="F105"/>
          <cell r="G105"/>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row>
        <row r="106">
          <cell r="B106">
            <v>92</v>
          </cell>
          <cell r="C106"/>
          <cell r="D106" t="str">
            <v>Street Lighting</v>
          </cell>
          <cell r="E106" t="str">
            <v>D</v>
          </cell>
          <cell r="F106"/>
          <cell r="G106"/>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row>
        <row r="107">
          <cell r="B107">
            <v>93</v>
          </cell>
          <cell r="C107"/>
          <cell r="D107" t="str">
            <v>Back-up/Standby Power</v>
          </cell>
          <cell r="E107" t="str">
            <v>A</v>
          </cell>
          <cell r="F107"/>
          <cell r="G107"/>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row>
        <row r="108">
          <cell r="B108">
            <v>94</v>
          </cell>
          <cell r="C108"/>
          <cell r="D108" t="str">
            <v>Back-up/Standby Power</v>
          </cell>
          <cell r="E108" t="str">
            <v>B</v>
          </cell>
          <cell r="F108"/>
          <cell r="G108"/>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row>
        <row r="109">
          <cell r="B109">
            <v>95</v>
          </cell>
          <cell r="C109"/>
          <cell r="D109" t="str">
            <v>Back-up/Standby Power</v>
          </cell>
          <cell r="E109" t="str">
            <v>C</v>
          </cell>
          <cell r="F109"/>
          <cell r="G109"/>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row>
        <row r="110">
          <cell r="B110">
            <v>96</v>
          </cell>
          <cell r="C110"/>
          <cell r="D110" t="str">
            <v>Back-up/Standby Power</v>
          </cell>
          <cell r="E110" t="str">
            <v>D</v>
          </cell>
          <cell r="F110"/>
          <cell r="G110"/>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row>
        <row r="111">
          <cell r="B111">
            <v>97</v>
          </cell>
          <cell r="C111"/>
          <cell r="D111" t="str">
            <v>Other (specify) . . . . . . . .</v>
          </cell>
          <cell r="E111" t="str">
            <v>A</v>
          </cell>
          <cell r="F111"/>
          <cell r="G111"/>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row>
        <row r="112">
          <cell r="B112">
            <v>98</v>
          </cell>
          <cell r="C112"/>
          <cell r="D112" t="str">
            <v>Other (specify) . . . . . . . .</v>
          </cell>
          <cell r="E112" t="str">
            <v>B</v>
          </cell>
          <cell r="F112"/>
          <cell r="G112"/>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row>
        <row r="113">
          <cell r="B113">
            <v>99</v>
          </cell>
          <cell r="C113"/>
          <cell r="D113" t="str">
            <v>Other (specify) . . . . . . . .</v>
          </cell>
          <cell r="E113" t="str">
            <v>C</v>
          </cell>
          <cell r="F113"/>
          <cell r="G113"/>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row>
        <row r="114">
          <cell r="B114">
            <v>100</v>
          </cell>
          <cell r="C114"/>
          <cell r="D114" t="str">
            <v>Other (specify) . . . . . . . .</v>
          </cell>
          <cell r="E114" t="str">
            <v>D</v>
          </cell>
          <cell r="F114"/>
          <cell r="G114"/>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row>
        <row r="115">
          <cell r="B115">
            <v>101</v>
          </cell>
          <cell r="C115"/>
          <cell r="D115" t="str">
            <v>Other (specify) . . . . . . . .</v>
          </cell>
          <cell r="E115" t="str">
            <v>A</v>
          </cell>
          <cell r="F115"/>
          <cell r="G115"/>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row>
        <row r="116">
          <cell r="B116">
            <v>102</v>
          </cell>
          <cell r="C116"/>
          <cell r="D116" t="str">
            <v>Other (specify) . . . . . . . .</v>
          </cell>
          <cell r="E116" t="str">
            <v>B</v>
          </cell>
          <cell r="F116"/>
          <cell r="G116"/>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row>
        <row r="117">
          <cell r="B117">
            <v>103</v>
          </cell>
          <cell r="C117"/>
          <cell r="D117" t="str">
            <v>Other (specify) . . . . . . . .</v>
          </cell>
          <cell r="E117" t="str">
            <v>C</v>
          </cell>
          <cell r="F117"/>
          <cell r="G117"/>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row>
        <row r="118">
          <cell r="B118">
            <v>104</v>
          </cell>
          <cell r="C118"/>
          <cell r="D118" t="str">
            <v>Other (specify) . . . . . . . .</v>
          </cell>
          <cell r="E118" t="str">
            <v>D</v>
          </cell>
          <cell r="F118"/>
          <cell r="G118"/>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H14">
            <v>1</v>
          </cell>
          <cell r="I14">
            <v>1.29</v>
          </cell>
          <cell r="J14">
            <v>67</v>
          </cell>
          <cell r="K14">
            <v>111.49470000000001</v>
          </cell>
          <cell r="L14">
            <v>378488.29302144004</v>
          </cell>
          <cell r="M14">
            <v>33316.136255750404</v>
          </cell>
          <cell r="N14" t="str">
            <v>50F1</v>
          </cell>
          <cell r="O14">
            <v>240</v>
          </cell>
          <cell r="P14">
            <v>0</v>
          </cell>
          <cell r="Q14">
            <v>13.8</v>
          </cell>
          <cell r="R14">
            <v>3.2</v>
          </cell>
          <cell r="S14">
            <v>21.061140480000002</v>
          </cell>
          <cell r="T14">
            <v>71495.731271172117</v>
          </cell>
          <cell r="U14">
            <v>0.2</v>
          </cell>
          <cell r="V14">
            <v>6293.3558808910248</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35871.990169042947</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51.418800000000019</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19155.599999999999</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96094.768224000029</v>
          </cell>
          <cell r="M18">
            <v>8458.6668878400014</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62.500922568000007</v>
          </cell>
          <cell r="T19">
            <v>212170.33181870994</v>
          </cell>
          <cell r="U19">
            <v>0.2</v>
          </cell>
          <cell r="V19">
            <v>18676.127675894852</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37702.827037532174</v>
          </cell>
          <cell r="U20">
            <v>0.2</v>
          </cell>
          <cell r="V20">
            <v>3318.7618903136263</v>
          </cell>
          <cell r="W20" t="str">
            <v>58F1</v>
          </cell>
          <cell r="X20">
            <v>200</v>
          </cell>
          <cell r="Y20">
            <v>380</v>
          </cell>
          <cell r="Z20">
            <v>0</v>
          </cell>
          <cell r="AA20">
            <v>0.42</v>
          </cell>
          <cell r="AB20">
            <v>0.26</v>
          </cell>
          <cell r="AC20">
            <v>1</v>
          </cell>
          <cell r="AD20">
            <v>1.26</v>
          </cell>
          <cell r="AE20">
            <v>994</v>
          </cell>
          <cell r="AF20">
            <v>25048.799999999999</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72.534787199999997</v>
          </cell>
          <cell r="T21">
            <v>246232.04324511744</v>
          </cell>
          <cell r="U21">
            <v>0.2</v>
          </cell>
          <cell r="V21">
            <v>21674.383209579111</v>
          </cell>
          <cell r="W21" t="str">
            <v>58F1</v>
          </cell>
          <cell r="X21">
            <v>200</v>
          </cell>
          <cell r="Y21">
            <v>660</v>
          </cell>
          <cell r="Z21">
            <v>1</v>
          </cell>
          <cell r="AA21">
            <v>0.82</v>
          </cell>
          <cell r="AB21">
            <v>0.26</v>
          </cell>
          <cell r="AC21">
            <v>2</v>
          </cell>
          <cell r="AD21">
            <v>2.2599999999999998</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72729.218822400027</v>
          </cell>
          <cell r="U22">
            <v>0.2</v>
          </cell>
          <cell r="V22">
            <v>6401.9326587840023</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39520.993853889609</v>
          </cell>
          <cell r="N24" t="str">
            <v>57F1</v>
          </cell>
          <cell r="O24">
            <v>280</v>
          </cell>
          <cell r="P24">
            <v>1</v>
          </cell>
          <cell r="Q24">
            <v>13.8</v>
          </cell>
          <cell r="R24">
            <v>2.7</v>
          </cell>
          <cell r="S24">
            <v>24.187403520000004</v>
          </cell>
          <cell r="T24">
            <v>82108.378881736717</v>
          </cell>
          <cell r="U24">
            <v>0.2</v>
          </cell>
          <cell r="V24">
            <v>7227.5258944607858</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49.362048000000001</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57.044016720000009</v>
          </cell>
          <cell r="T26">
            <v>193645.90886776938</v>
          </cell>
          <cell r="U26">
            <v>0.2</v>
          </cell>
          <cell r="V26">
            <v>17045.529819971929</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31282.052100000001</v>
          </cell>
          <cell r="N28" t="str">
            <v>58F1</v>
          </cell>
          <cell r="O28">
            <v>200</v>
          </cell>
          <cell r="P28">
            <v>0</v>
          </cell>
          <cell r="Q28">
            <v>13.8</v>
          </cell>
          <cell r="R28">
            <v>3.5</v>
          </cell>
          <cell r="S28">
            <v>15.99696</v>
          </cell>
          <cell r="T28">
            <v>54304.483387392007</v>
          </cell>
          <cell r="U28">
            <v>0.2</v>
          </cell>
          <cell r="V28">
            <v>4780.1097185587205</v>
          </cell>
          <cell r="W28" t="str">
            <v>50F1</v>
          </cell>
          <cell r="X28">
            <v>240</v>
          </cell>
          <cell r="Y28">
            <v>440</v>
          </cell>
          <cell r="Z28">
            <v>0</v>
          </cell>
          <cell r="AA28">
            <v>1.31</v>
          </cell>
          <cell r="AB28">
            <v>2.3199999999999998</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9369.0150483750913</v>
          </cell>
          <cell r="W29" t="str">
            <v>60F1</v>
          </cell>
          <cell r="X29">
            <v>100</v>
          </cell>
          <cell r="Y29">
            <v>380</v>
          </cell>
          <cell r="Z29">
            <v>0</v>
          </cell>
          <cell r="AA29">
            <v>0.38</v>
          </cell>
          <cell r="AB29">
            <v>0.15</v>
          </cell>
          <cell r="AC29">
            <v>1</v>
          </cell>
          <cell r="AD29">
            <v>1.1499999999999999</v>
          </cell>
          <cell r="AE29">
            <v>33</v>
          </cell>
          <cell r="AF29">
            <v>752.40000000000009</v>
          </cell>
        </row>
        <row r="30">
          <cell r="H30">
            <v>0</v>
          </cell>
          <cell r="M30">
            <v>0</v>
          </cell>
          <cell r="N30" t="str">
            <v>58F3</v>
          </cell>
          <cell r="O30">
            <v>130</v>
          </cell>
          <cell r="P30">
            <v>0</v>
          </cell>
          <cell r="Q30">
            <v>13.8</v>
          </cell>
          <cell r="R30">
            <v>3.5</v>
          </cell>
          <cell r="S30">
            <v>6.7587156000000022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4106.7765561715214</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0.93499999999999994</v>
          </cell>
          <cell r="J32">
            <v>67</v>
          </cell>
          <cell r="K32">
            <v>58.573074999999996</v>
          </cell>
          <cell r="L32">
            <v>198836.56509024001</v>
          </cell>
          <cell r="M32">
            <v>17502.433278158402</v>
          </cell>
          <cell r="N32" t="str">
            <v>59F1</v>
          </cell>
          <cell r="O32">
            <v>200</v>
          </cell>
          <cell r="P32">
            <v>0</v>
          </cell>
          <cell r="Q32">
            <v>13.8</v>
          </cell>
          <cell r="R32">
            <v>3.2</v>
          </cell>
          <cell r="S32">
            <v>14.625792000000002</v>
          </cell>
          <cell r="T32">
            <v>49649.813382758417</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93869.178426777624</v>
          </cell>
          <cell r="U33">
            <v>0.2</v>
          </cell>
          <cell r="V33">
            <v>8262.7610849372177</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44.791488000000008</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0.55000000000000004</v>
          </cell>
          <cell r="J36">
            <v>67</v>
          </cell>
          <cell r="K36">
            <v>20.267500000000002</v>
          </cell>
          <cell r="L36">
            <v>68801.579616000017</v>
          </cell>
          <cell r="M36">
            <v>6056.2052865600017</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2.1800000000000002</v>
          </cell>
          <cell r="AB37">
            <v>1.5</v>
          </cell>
          <cell r="AC37">
            <v>2</v>
          </cell>
          <cell r="AD37">
            <v>3.5</v>
          </cell>
          <cell r="AE37">
            <v>4</v>
          </cell>
          <cell r="AF37">
            <v>523.20000000000005</v>
          </cell>
        </row>
        <row r="38">
          <cell r="H38">
            <v>0</v>
          </cell>
          <cell r="M38">
            <v>0</v>
          </cell>
          <cell r="N38" t="str">
            <v>60F3</v>
          </cell>
          <cell r="O38">
            <v>260</v>
          </cell>
          <cell r="P38">
            <v>1</v>
          </cell>
          <cell r="Q38">
            <v>13.8</v>
          </cell>
          <cell r="R38">
            <v>3.2</v>
          </cell>
          <cell r="S38">
            <v>24.717588480000011</v>
          </cell>
          <cell r="T38">
            <v>83908.184616861749</v>
          </cell>
          <cell r="U38">
            <v>0.2</v>
          </cell>
          <cell r="V38">
            <v>7385.9523879901626</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39.724299999999999</v>
          </cell>
          <cell r="L39">
            <v>134851.09604736001</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97313.634230206488</v>
          </cell>
          <cell r="U40">
            <v>0.2</v>
          </cell>
          <cell r="V40">
            <v>8565.9566156572273</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0.58503168000000016</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533.00175000000002</v>
          </cell>
          <cell r="L42">
            <v>1809367.8222816</v>
          </cell>
          <cell r="M42">
            <v>159268.18877985602</v>
          </cell>
          <cell r="N42">
            <v>28</v>
          </cell>
          <cell r="O42">
            <v>7612</v>
          </cell>
          <cell r="P42">
            <v>17</v>
          </cell>
          <cell r="R42">
            <v>3.1285714285714299</v>
          </cell>
          <cell r="S42">
            <v>853.82682778800006</v>
          </cell>
          <cell r="T42">
            <v>2898464.7573865945</v>
          </cell>
          <cell r="U42">
            <v>0.20000000000000009</v>
          </cell>
          <cell r="V42">
            <v>255135.09551037094</v>
          </cell>
          <cell r="X42">
            <v>7535</v>
          </cell>
          <cell r="Y42">
            <v>15147</v>
          </cell>
          <cell r="Z42">
            <v>15</v>
          </cell>
          <cell r="AA42">
            <v>0.76032981872954863</v>
          </cell>
          <cell r="AB42">
            <v>0.92524489689918465</v>
          </cell>
          <cell r="AD42">
            <v>3.6780106996312267</v>
          </cell>
          <cell r="AE42">
            <v>19253</v>
          </cell>
          <cell r="AF42">
            <v>878317.79999999993</v>
          </cell>
        </row>
        <row r="43">
          <cell r="H43">
            <v>0</v>
          </cell>
          <cell r="I43">
            <v>0.85</v>
          </cell>
          <cell r="J43">
            <v>67</v>
          </cell>
          <cell r="K43">
            <v>48.407499999999992</v>
          </cell>
          <cell r="L43">
            <v>164327.73974399999</v>
          </cell>
          <cell r="M43">
            <v>14464.820891039999</v>
          </cell>
          <cell r="N43" t="str">
            <v>13F1</v>
          </cell>
          <cell r="O43">
            <v>175</v>
          </cell>
          <cell r="P43">
            <v>0</v>
          </cell>
          <cell r="Q43">
            <v>13.8</v>
          </cell>
          <cell r="R43">
            <v>5.2</v>
          </cell>
          <cell r="S43">
            <v>18.196542000000001</v>
          </cell>
          <cell r="T43">
            <v>61771.349853158412</v>
          </cell>
          <cell r="U43">
            <v>0.2</v>
          </cell>
          <cell r="V43">
            <v>5437.3748048605448</v>
          </cell>
          <cell r="W43" t="str">
            <v>13F4</v>
          </cell>
          <cell r="X43">
            <v>360</v>
          </cell>
          <cell r="Y43">
            <v>535</v>
          </cell>
          <cell r="Z43">
            <v>1</v>
          </cell>
          <cell r="AA43">
            <v>1.1000000000000001</v>
          </cell>
          <cell r="AB43">
            <v>2.16</v>
          </cell>
          <cell r="AC43">
            <v>2</v>
          </cell>
          <cell r="AD43">
            <v>4.16</v>
          </cell>
          <cell r="AE43">
            <v>1208</v>
          </cell>
          <cell r="AF43">
            <v>79728.000000000015</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37118.400000000001</v>
          </cell>
        </row>
        <row r="45">
          <cell r="H45">
            <v>0</v>
          </cell>
          <cell r="M45">
            <v>0</v>
          </cell>
          <cell r="N45" t="str">
            <v>13F3</v>
          </cell>
          <cell r="O45">
            <v>240</v>
          </cell>
          <cell r="P45">
            <v>0</v>
          </cell>
          <cell r="Q45">
            <v>13.8</v>
          </cell>
          <cell r="R45">
            <v>5.2</v>
          </cell>
          <cell r="S45">
            <v>34.224353280000003</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93576.000000000015</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77.004794880000006</v>
          </cell>
          <cell r="T46">
            <v>261406.267460223</v>
          </cell>
          <cell r="U46">
            <v>0.2</v>
          </cell>
          <cell r="V46">
            <v>23010.082439507809</v>
          </cell>
          <cell r="W46" t="str">
            <v>20F2</v>
          </cell>
          <cell r="X46">
            <v>200</v>
          </cell>
          <cell r="Y46">
            <v>560</v>
          </cell>
          <cell r="Z46">
            <v>1</v>
          </cell>
          <cell r="AA46">
            <v>0.86</v>
          </cell>
          <cell r="AB46">
            <v>4.0599999999999996</v>
          </cell>
          <cell r="AC46">
            <v>4</v>
          </cell>
          <cell r="AD46">
            <v>8.0599999999999987</v>
          </cell>
          <cell r="AE46">
            <v>954</v>
          </cell>
          <cell r="AF46">
            <v>49226.399999999994</v>
          </cell>
        </row>
        <row r="47">
          <cell r="H47">
            <v>0</v>
          </cell>
          <cell r="M47">
            <v>0</v>
          </cell>
          <cell r="N47" t="str">
            <v>13F5</v>
          </cell>
          <cell r="O47">
            <v>330</v>
          </cell>
          <cell r="P47">
            <v>1</v>
          </cell>
          <cell r="Q47">
            <v>13.8</v>
          </cell>
          <cell r="R47">
            <v>5.2</v>
          </cell>
          <cell r="S47">
            <v>64.705417920000016</v>
          </cell>
          <cell r="T47">
            <v>219653.87751865969</v>
          </cell>
          <cell r="U47">
            <v>0.2</v>
          </cell>
          <cell r="V47">
            <v>19334.860938753092</v>
          </cell>
          <cell r="W47" t="str">
            <v>68F3</v>
          </cell>
          <cell r="X47">
            <v>300</v>
          </cell>
          <cell r="Y47">
            <v>630</v>
          </cell>
          <cell r="Z47">
            <v>1</v>
          </cell>
          <cell r="AA47">
            <v>0.12</v>
          </cell>
          <cell r="AB47">
            <v>1.1100000000000001</v>
          </cell>
          <cell r="AC47">
            <v>3</v>
          </cell>
          <cell r="AD47">
            <v>4.1100000000000003</v>
          </cell>
          <cell r="AE47">
            <v>1418</v>
          </cell>
          <cell r="AF47">
            <v>10209.6</v>
          </cell>
        </row>
        <row r="48">
          <cell r="H48">
            <v>0</v>
          </cell>
          <cell r="M48">
            <v>0</v>
          </cell>
          <cell r="N48" t="str">
            <v>13F6</v>
          </cell>
          <cell r="O48">
            <v>425</v>
          </cell>
          <cell r="P48">
            <v>1</v>
          </cell>
          <cell r="Q48">
            <v>13.8</v>
          </cell>
          <cell r="R48">
            <v>5.2</v>
          </cell>
          <cell r="S48">
            <v>107.322462</v>
          </cell>
          <cell r="T48">
            <v>364324.90015434241</v>
          </cell>
          <cell r="U48">
            <v>0.2</v>
          </cell>
          <cell r="V48">
            <v>32069.414665401986</v>
          </cell>
          <cell r="W48" t="str">
            <v>68F4</v>
          </cell>
          <cell r="X48">
            <v>150</v>
          </cell>
          <cell r="Y48">
            <v>575</v>
          </cell>
          <cell r="Z48">
            <v>1</v>
          </cell>
          <cell r="AA48">
            <v>0.46</v>
          </cell>
          <cell r="AB48">
            <v>0.15</v>
          </cell>
          <cell r="AC48">
            <v>1</v>
          </cell>
          <cell r="AD48">
            <v>1.1499999999999999</v>
          </cell>
          <cell r="AE48">
            <v>342</v>
          </cell>
          <cell r="AF48">
            <v>9439.1999999999989</v>
          </cell>
        </row>
        <row r="49">
          <cell r="H49">
            <v>0</v>
          </cell>
          <cell r="I49">
            <v>0.78</v>
          </cell>
          <cell r="J49">
            <v>67</v>
          </cell>
          <cell r="K49">
            <v>40.762800000000006</v>
          </cell>
          <cell r="L49">
            <v>138376.46624256001</v>
          </cell>
          <cell r="M49">
            <v>12180.480318489601</v>
          </cell>
          <cell r="N49" t="str">
            <v>14F1</v>
          </cell>
          <cell r="O49">
            <v>220</v>
          </cell>
          <cell r="P49">
            <v>0</v>
          </cell>
          <cell r="Q49">
            <v>13.8</v>
          </cell>
          <cell r="R49">
            <v>2.8</v>
          </cell>
          <cell r="S49">
            <v>15.485057279999999</v>
          </cell>
          <cell r="T49">
            <v>52566.739918995459</v>
          </cell>
          <cell r="U49">
            <v>0.2</v>
          </cell>
          <cell r="V49">
            <v>4627.1462075648415</v>
          </cell>
          <cell r="W49" t="str">
            <v>14F4</v>
          </cell>
          <cell r="X49">
            <v>200</v>
          </cell>
          <cell r="Y49">
            <v>420</v>
          </cell>
          <cell r="Z49">
            <v>0</v>
          </cell>
          <cell r="AA49">
            <v>0.84</v>
          </cell>
          <cell r="AB49">
            <v>0.42</v>
          </cell>
          <cell r="AC49">
            <v>1</v>
          </cell>
          <cell r="AD49">
            <v>1.42</v>
          </cell>
          <cell r="AE49">
            <v>12</v>
          </cell>
          <cell r="AF49">
            <v>604.79999999999995</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468.45075241875452</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82.550699999999978</v>
          </cell>
          <cell r="L51">
            <v>280232.8140326399</v>
          </cell>
          <cell r="M51">
            <v>24667.274491142394</v>
          </cell>
          <cell r="N51" t="str">
            <v>14F4</v>
          </cell>
          <cell r="O51">
            <v>200</v>
          </cell>
          <cell r="P51">
            <v>0</v>
          </cell>
          <cell r="Q51">
            <v>13.8</v>
          </cell>
          <cell r="R51">
            <v>2.8</v>
          </cell>
          <cell r="S51">
            <v>12.797567999999998</v>
          </cell>
          <cell r="T51">
            <v>43443.586709913601</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39207.837005697038</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0.80999999999999994</v>
          </cell>
          <cell r="J53">
            <v>67</v>
          </cell>
          <cell r="K53">
            <v>43.958699999999993</v>
          </cell>
          <cell r="L53">
            <v>149225.50871423999</v>
          </cell>
          <cell r="M53">
            <v>13135.458804998398</v>
          </cell>
          <cell r="N53" t="str">
            <v>20F1</v>
          </cell>
          <cell r="O53">
            <v>350</v>
          </cell>
          <cell r="P53">
            <v>1</v>
          </cell>
          <cell r="Q53">
            <v>13.8</v>
          </cell>
          <cell r="R53">
            <v>3.8</v>
          </cell>
          <cell r="S53">
            <v>53.189892</v>
          </cell>
          <cell r="T53">
            <v>180562.40726307841</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17.368127999999999</v>
          </cell>
          <cell r="T54">
            <v>58959.153392025597</v>
          </cell>
          <cell r="U54">
            <v>0.2</v>
          </cell>
          <cell r="V54">
            <v>5189.8334087208959</v>
          </cell>
          <cell r="W54" t="str">
            <v>30F5</v>
          </cell>
          <cell r="X54">
            <v>120</v>
          </cell>
          <cell r="Y54">
            <v>320</v>
          </cell>
          <cell r="Z54">
            <v>0</v>
          </cell>
          <cell r="AA54">
            <v>0.02</v>
          </cell>
          <cell r="AB54">
            <v>0.03</v>
          </cell>
          <cell r="AC54">
            <v>1</v>
          </cell>
          <cell r="AD54">
            <v>1.03</v>
          </cell>
          <cell r="AE54">
            <v>727</v>
          </cell>
          <cell r="AF54">
            <v>872.40000000000009</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174136.22940000001</v>
          </cell>
          <cell r="M56">
            <v>15328.205529000001</v>
          </cell>
          <cell r="N56" t="str">
            <v>20F4</v>
          </cell>
          <cell r="O56">
            <v>450</v>
          </cell>
          <cell r="P56">
            <v>1</v>
          </cell>
          <cell r="Q56">
            <v>13.8</v>
          </cell>
          <cell r="R56">
            <v>3.8</v>
          </cell>
          <cell r="S56">
            <v>87.926148000000026</v>
          </cell>
          <cell r="T56">
            <v>298480.71404712973</v>
          </cell>
          <cell r="U56">
            <v>0.2</v>
          </cell>
          <cell r="V56">
            <v>26273.531631649545</v>
          </cell>
          <cell r="W56" t="str">
            <v>30F7</v>
          </cell>
          <cell r="X56">
            <v>280</v>
          </cell>
          <cell r="Y56">
            <v>730</v>
          </cell>
          <cell r="Z56">
            <v>1</v>
          </cell>
          <cell r="AA56">
            <v>0.88</v>
          </cell>
          <cell r="AB56">
            <v>2.78</v>
          </cell>
          <cell r="AC56">
            <v>4</v>
          </cell>
          <cell r="AD56">
            <v>6.7799999999999994</v>
          </cell>
          <cell r="AE56">
            <v>610</v>
          </cell>
          <cell r="AF56">
            <v>32207.999999999996</v>
          </cell>
        </row>
        <row r="57">
          <cell r="H57">
            <v>0</v>
          </cell>
          <cell r="M57">
            <v>0</v>
          </cell>
          <cell r="N57" t="str">
            <v>20F5</v>
          </cell>
          <cell r="O57">
            <v>450</v>
          </cell>
          <cell r="P57">
            <v>1</v>
          </cell>
          <cell r="Q57">
            <v>13.8</v>
          </cell>
          <cell r="R57">
            <v>3.8</v>
          </cell>
          <cell r="S57">
            <v>87.926148000000026</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9052.7999999999993</v>
          </cell>
        </row>
        <row r="58">
          <cell r="H58">
            <v>0</v>
          </cell>
          <cell r="M58">
            <v>0</v>
          </cell>
          <cell r="N58" t="str">
            <v>20F6</v>
          </cell>
          <cell r="O58">
            <v>300</v>
          </cell>
          <cell r="P58">
            <v>1</v>
          </cell>
          <cell r="Q58">
            <v>13.8</v>
          </cell>
          <cell r="R58">
            <v>3.8</v>
          </cell>
          <cell r="S58">
            <v>39.078288000000001</v>
          </cell>
          <cell r="T58">
            <v>132658.09513205761</v>
          </cell>
          <cell r="U58">
            <v>0.2</v>
          </cell>
          <cell r="V58">
            <v>11677.125169622017</v>
          </cell>
          <cell r="W58" t="str">
            <v>20F2</v>
          </cell>
          <cell r="X58">
            <v>200</v>
          </cell>
          <cell r="Y58">
            <v>500</v>
          </cell>
          <cell r="Z58">
            <v>0</v>
          </cell>
          <cell r="AA58">
            <v>0.21</v>
          </cell>
          <cell r="AB58">
            <v>1.1399999999999999</v>
          </cell>
          <cell r="AC58">
            <v>4</v>
          </cell>
          <cell r="AD58">
            <v>5.14</v>
          </cell>
          <cell r="AE58">
            <v>573</v>
          </cell>
          <cell r="AF58">
            <v>7219.8</v>
          </cell>
        </row>
        <row r="59">
          <cell r="H59">
            <v>1</v>
          </cell>
          <cell r="I59">
            <v>1.35</v>
          </cell>
          <cell r="J59">
            <v>67</v>
          </cell>
          <cell r="K59">
            <v>122.10750000000002</v>
          </cell>
          <cell r="L59">
            <v>414515.30198400008</v>
          </cell>
          <cell r="M59">
            <v>36487.385569440004</v>
          </cell>
          <cell r="N59" t="str">
            <v>24F1</v>
          </cell>
          <cell r="O59">
            <v>160</v>
          </cell>
          <cell r="P59">
            <v>0</v>
          </cell>
          <cell r="Q59">
            <v>13.8</v>
          </cell>
          <cell r="R59">
            <v>3.1</v>
          </cell>
          <cell r="S59">
            <v>9.0679910400000026</v>
          </cell>
          <cell r="T59">
            <v>30782.884297310222</v>
          </cell>
          <cell r="U59">
            <v>0.2</v>
          </cell>
          <cell r="V59">
            <v>2709.6393376058586</v>
          </cell>
          <cell r="W59" t="str">
            <v>13F3</v>
          </cell>
          <cell r="X59">
            <v>240</v>
          </cell>
          <cell r="Y59">
            <v>400</v>
          </cell>
          <cell r="Z59">
            <v>0</v>
          </cell>
          <cell r="AA59">
            <v>0.4</v>
          </cell>
          <cell r="AB59">
            <v>0.44</v>
          </cell>
          <cell r="AC59">
            <v>4</v>
          </cell>
          <cell r="AD59">
            <v>4.4400000000000004</v>
          </cell>
          <cell r="AE59">
            <v>222</v>
          </cell>
          <cell r="AF59">
            <v>5328.0000000000009</v>
          </cell>
        </row>
        <row r="60">
          <cell r="H60">
            <v>0</v>
          </cell>
          <cell r="M60">
            <v>0</v>
          </cell>
          <cell r="N60" t="str">
            <v>24F2</v>
          </cell>
          <cell r="O60">
            <v>100</v>
          </cell>
          <cell r="P60">
            <v>0</v>
          </cell>
          <cell r="Q60">
            <v>13.8</v>
          </cell>
          <cell r="R60">
            <v>3.1</v>
          </cell>
          <cell r="S60">
            <v>3.5421840000000002</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38.574383760000011</v>
          </cell>
          <cell r="T61">
            <v>130947.50390535481</v>
          </cell>
          <cell r="U61">
            <v>0.2</v>
          </cell>
          <cell r="V61">
            <v>11526.551713487421</v>
          </cell>
          <cell r="W61" t="str">
            <v>13F4</v>
          </cell>
          <cell r="X61">
            <v>360</v>
          </cell>
          <cell r="Y61">
            <v>690</v>
          </cell>
          <cell r="Z61">
            <v>1</v>
          </cell>
          <cell r="AA61">
            <v>0.25</v>
          </cell>
          <cell r="AB61">
            <v>2.09</v>
          </cell>
          <cell r="AC61">
            <v>3</v>
          </cell>
          <cell r="AD61">
            <v>5.09</v>
          </cell>
          <cell r="AE61">
            <v>1599</v>
          </cell>
          <cell r="AF61">
            <v>23985</v>
          </cell>
        </row>
        <row r="62">
          <cell r="H62">
            <v>0</v>
          </cell>
          <cell r="I62">
            <v>0.64500000000000002</v>
          </cell>
          <cell r="J62">
            <v>67</v>
          </cell>
          <cell r="K62">
            <v>27.873675000000002</v>
          </cell>
          <cell r="L62">
            <v>94622.07325536001</v>
          </cell>
          <cell r="M62">
            <v>8329.0340639376009</v>
          </cell>
          <cell r="N62" t="str">
            <v>30F1</v>
          </cell>
          <cell r="O62">
            <v>280</v>
          </cell>
          <cell r="P62">
            <v>1</v>
          </cell>
          <cell r="Q62">
            <v>13.8</v>
          </cell>
          <cell r="R62">
            <v>4.4000000000000004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2.0099999999999998</v>
          </cell>
          <cell r="AE62">
            <v>2842</v>
          </cell>
          <cell r="AF62">
            <v>0</v>
          </cell>
        </row>
        <row r="63">
          <cell r="H63">
            <v>0</v>
          </cell>
          <cell r="M63">
            <v>0</v>
          </cell>
          <cell r="N63" t="str">
            <v>30F2</v>
          </cell>
          <cell r="O63">
            <v>110</v>
          </cell>
          <cell r="P63">
            <v>0</v>
          </cell>
          <cell r="Q63">
            <v>13.8</v>
          </cell>
          <cell r="R63">
            <v>4.4000000000000004</v>
          </cell>
          <cell r="S63">
            <v>6.0834153600000018</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4.4000000000000004</v>
          </cell>
          <cell r="S64">
            <v>11.312136000000001</v>
          </cell>
          <cell r="T64">
            <v>38401.027538227208</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94432.799999999988</v>
          </cell>
        </row>
        <row r="65">
          <cell r="H65">
            <v>0</v>
          </cell>
          <cell r="I65">
            <v>0.74</v>
          </cell>
          <cell r="J65">
            <v>67</v>
          </cell>
          <cell r="K65">
            <v>36.6892</v>
          </cell>
          <cell r="L65">
            <v>124547.91734784</v>
          </cell>
          <cell r="M65">
            <v>10963.233107174401</v>
          </cell>
          <cell r="N65" t="str">
            <v>30F4</v>
          </cell>
          <cell r="O65">
            <v>380</v>
          </cell>
          <cell r="P65">
            <v>1</v>
          </cell>
          <cell r="Q65">
            <v>13.8</v>
          </cell>
          <cell r="R65">
            <v>4.4000000000000004</v>
          </cell>
          <cell r="S65">
            <v>72.598775040000021</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4.4000000000000004</v>
          </cell>
          <cell r="S66">
            <v>7.2397670400000003</v>
          </cell>
          <cell r="T66">
            <v>24576.65762446541</v>
          </cell>
          <cell r="U66">
            <v>0.2</v>
          </cell>
          <cell r="V66">
            <v>2163.3410840562892</v>
          </cell>
          <cell r="W66" t="str">
            <v>20F2</v>
          </cell>
          <cell r="X66">
            <v>200</v>
          </cell>
          <cell r="Y66">
            <v>320</v>
          </cell>
          <cell r="Z66">
            <v>0</v>
          </cell>
          <cell r="AA66">
            <v>0.28999999999999998</v>
          </cell>
          <cell r="AB66">
            <v>0.13</v>
          </cell>
          <cell r="AC66">
            <v>2</v>
          </cell>
          <cell r="AD66">
            <v>2.13</v>
          </cell>
          <cell r="AE66">
            <v>1180</v>
          </cell>
          <cell r="AF66">
            <v>20532</v>
          </cell>
        </row>
        <row r="67">
          <cell r="H67">
            <v>0</v>
          </cell>
          <cell r="M67">
            <v>0</v>
          </cell>
          <cell r="N67" t="str">
            <v>30F6</v>
          </cell>
          <cell r="O67">
            <v>230</v>
          </cell>
          <cell r="P67">
            <v>0</v>
          </cell>
          <cell r="Q67">
            <v>13.8</v>
          </cell>
          <cell r="R67">
            <v>4.4000000000000004</v>
          </cell>
          <cell r="S67">
            <v>26.596088640000001</v>
          </cell>
          <cell r="T67">
            <v>90285.082523209741</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4.4000000000000004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300950.40000000002</v>
          </cell>
        </row>
        <row r="69">
          <cell r="H69">
            <v>0</v>
          </cell>
          <cell r="I69">
            <v>0.70499999999999996</v>
          </cell>
          <cell r="J69">
            <v>67</v>
          </cell>
          <cell r="K69">
            <v>33.300674999999998</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5656.7476973015437</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8.2355778000000015</v>
          </cell>
          <cell r="T70">
            <v>27957.111715330568</v>
          </cell>
          <cell r="U70">
            <v>0.2</v>
          </cell>
          <cell r="V70">
            <v>2460.9029140365701</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13.034665800000001</v>
          </cell>
          <cell r="T71">
            <v>44248.456731548169</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26.592300000000002</v>
          </cell>
          <cell r="L72">
            <v>90272.221320960016</v>
          </cell>
          <cell r="M72">
            <v>7946.1417462336012</v>
          </cell>
          <cell r="N72" t="str">
            <v>47F4</v>
          </cell>
          <cell r="O72">
            <v>250</v>
          </cell>
          <cell r="P72">
            <v>0</v>
          </cell>
          <cell r="Q72">
            <v>13.8</v>
          </cell>
          <cell r="R72">
            <v>3</v>
          </cell>
          <cell r="S72">
            <v>21.424500000000005</v>
          </cell>
          <cell r="T72">
            <v>72729.218822400027</v>
          </cell>
          <cell r="U72">
            <v>0.2</v>
          </cell>
          <cell r="V72">
            <v>6401.9326587840023</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9425.7067593830434</v>
          </cell>
          <cell r="U73">
            <v>0.2</v>
          </cell>
          <cell r="V73">
            <v>829.69047257840657</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94518.892781591072</v>
          </cell>
          <cell r="U74">
            <v>0.2</v>
          </cell>
          <cell r="V74">
            <v>8319.9516833556881</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34754.869367930893</v>
          </cell>
          <cell r="U75">
            <v>0.2</v>
          </cell>
          <cell r="V75">
            <v>3059.2702198775819</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9369.0150483750913</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54304.483387392007</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67.671675000000008</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1.4397264000000001</v>
          </cell>
          <cell r="T79">
            <v>4887.4035048652804</v>
          </cell>
          <cell r="U79">
            <v>0.2</v>
          </cell>
          <cell r="V79">
            <v>430.20987467028488</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43986.631543787531</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0.85698000000000008</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37702.827037532174</v>
          </cell>
          <cell r="U82">
            <v>0.2</v>
          </cell>
          <cell r="V82">
            <v>3318.7618903136263</v>
          </cell>
          <cell r="W82" t="str">
            <v>47F3</v>
          </cell>
          <cell r="X82">
            <v>195</v>
          </cell>
          <cell r="Y82">
            <v>375</v>
          </cell>
          <cell r="Z82">
            <v>0</v>
          </cell>
          <cell r="AA82">
            <v>0.14000000000000001</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9.9066888000000013</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42008.396791818253</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666.97159999999997</v>
          </cell>
          <cell r="L85">
            <v>2264151.94962432</v>
          </cell>
          <cell r="M85">
            <v>199300.20623685123</v>
          </cell>
          <cell r="N85">
            <v>42</v>
          </cell>
          <cell r="O85">
            <v>9705</v>
          </cell>
          <cell r="P85">
            <v>16</v>
          </cell>
          <cell r="R85">
            <v>3.7214285714285715</v>
          </cell>
          <cell r="S85">
            <v>1216.1960217000001</v>
          </cell>
          <cell r="T85">
            <v>4128590.4732036539</v>
          </cell>
          <cell r="U85">
            <v>0.20000000000000004</v>
          </cell>
          <cell r="V85">
            <v>363415.95046812796</v>
          </cell>
          <cell r="X85">
            <v>9580</v>
          </cell>
          <cell r="Y85">
            <v>19285</v>
          </cell>
          <cell r="Z85">
            <v>17</v>
          </cell>
          <cell r="AA85">
            <v>0.66533238405207495</v>
          </cell>
          <cell r="AB85">
            <v>1.3556171684296177</v>
          </cell>
          <cell r="AD85">
            <v>3.393615541090317</v>
          </cell>
          <cell r="AE85">
            <v>24580</v>
          </cell>
          <cell r="AF85">
            <v>981232.20000000007</v>
          </cell>
        </row>
        <row r="86">
          <cell r="H86">
            <v>0</v>
          </cell>
          <cell r="I86">
            <v>1</v>
          </cell>
          <cell r="J86">
            <v>32</v>
          </cell>
          <cell r="K86">
            <v>32</v>
          </cell>
          <cell r="L86">
            <v>108629.6064</v>
          </cell>
          <cell r="M86">
            <v>9562.0362239999995</v>
          </cell>
          <cell r="N86" t="str">
            <v>5F1</v>
          </cell>
          <cell r="O86">
            <v>80</v>
          </cell>
          <cell r="P86">
            <v>0</v>
          </cell>
          <cell r="Q86">
            <v>4.16</v>
          </cell>
          <cell r="R86">
            <v>1.5</v>
          </cell>
          <cell r="S86">
            <v>1.9936051200000007</v>
          </cell>
          <cell r="T86">
            <v>6767.6418594570268</v>
          </cell>
          <cell r="U86">
            <v>4</v>
          </cell>
          <cell r="V86">
            <v>595.71638668099604</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29.935226879999998</v>
          </cell>
          <cell r="T87">
            <v>101620.37229590937</v>
          </cell>
          <cell r="U87">
            <v>4</v>
          </cell>
          <cell r="V87">
            <v>8945.0538687568278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21.057454079999999</v>
          </cell>
          <cell r="T88">
            <v>71483.217140514811</v>
          </cell>
          <cell r="U88">
            <v>4</v>
          </cell>
          <cell r="V88">
            <v>6292.2543343180187</v>
          </cell>
          <cell r="W88" t="str">
            <v>67F3</v>
          </cell>
          <cell r="X88">
            <v>250</v>
          </cell>
          <cell r="Y88">
            <v>510</v>
          </cell>
          <cell r="Z88">
            <v>1</v>
          </cell>
          <cell r="AA88">
            <v>0</v>
          </cell>
          <cell r="AB88">
            <v>0</v>
          </cell>
          <cell r="AC88">
            <v>0</v>
          </cell>
          <cell r="AD88">
            <v>0</v>
          </cell>
          <cell r="AE88">
            <v>360</v>
          </cell>
          <cell r="AF88">
            <v>0</v>
          </cell>
        </row>
        <row r="89">
          <cell r="H89">
            <v>0</v>
          </cell>
          <cell r="I89">
            <v>0.84000000000000008</v>
          </cell>
          <cell r="J89">
            <v>32</v>
          </cell>
          <cell r="K89">
            <v>22.579200000000004</v>
          </cell>
          <cell r="L89">
            <v>76649.050275840025</v>
          </cell>
          <cell r="M89">
            <v>6746.9727596544017</v>
          </cell>
          <cell r="N89" t="str">
            <v>8F1</v>
          </cell>
          <cell r="O89">
            <v>230</v>
          </cell>
          <cell r="P89">
            <v>0</v>
          </cell>
          <cell r="Q89">
            <v>4.16</v>
          </cell>
          <cell r="R89">
            <v>1.5</v>
          </cell>
          <cell r="S89">
            <v>16.478392319999998</v>
          </cell>
          <cell r="T89">
            <v>55938.789744574467</v>
          </cell>
          <cell r="U89">
            <v>4</v>
          </cell>
          <cell r="V89">
            <v>4923.9682586601057</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951.69963648614396</v>
          </cell>
          <cell r="U90">
            <v>4</v>
          </cell>
          <cell r="V90">
            <v>83.772616877015054</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33.922437119999998</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13.107200000000001</v>
          </cell>
          <cell r="L92">
            <v>44494.686781440003</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930.80685418905614</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52.428800000000003</v>
          </cell>
          <cell r="L95">
            <v>177978.74712576001</v>
          </cell>
          <cell r="M95">
            <v>15666.440149401602</v>
          </cell>
          <cell r="N95" t="str">
            <v>12F1</v>
          </cell>
          <cell r="O95">
            <v>300</v>
          </cell>
          <cell r="P95">
            <v>1</v>
          </cell>
          <cell r="Q95">
            <v>4.16</v>
          </cell>
          <cell r="R95">
            <v>1.6</v>
          </cell>
          <cell r="S95">
            <v>29.904076800000009</v>
          </cell>
          <cell r="T95">
            <v>101514.6278918554</v>
          </cell>
          <cell r="U95">
            <v>4</v>
          </cell>
          <cell r="V95">
            <v>8935.7458002149415</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3971.4425778733071</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16.588799999999999</v>
          </cell>
          <cell r="L98">
            <v>56313.587957760006</v>
          </cell>
          <cell r="M98">
            <v>4956.9595785216006</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5.6153210880000008</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4568.3999999999996</v>
          </cell>
        </row>
        <row r="100">
          <cell r="H100">
            <v>0</v>
          </cell>
          <cell r="I100">
            <v>0.65999999999999992</v>
          </cell>
          <cell r="J100">
            <v>32</v>
          </cell>
          <cell r="K100">
            <v>13.939199999999996</v>
          </cell>
          <cell r="L100">
            <v>47319.056547839988</v>
          </cell>
          <cell r="M100">
            <v>4165.2229791743994</v>
          </cell>
          <cell r="N100" t="str">
            <v>22F1</v>
          </cell>
          <cell r="O100">
            <v>280</v>
          </cell>
          <cell r="P100">
            <v>1</v>
          </cell>
          <cell r="Q100">
            <v>4.16</v>
          </cell>
          <cell r="R100">
            <v>1.8</v>
          </cell>
          <cell r="S100">
            <v>29.305995264</v>
          </cell>
          <cell r="T100">
            <v>99484.335334018266</v>
          </cell>
          <cell r="U100">
            <v>4</v>
          </cell>
          <cell r="V100">
            <v>8757.0308842106406</v>
          </cell>
          <cell r="W100" t="str">
            <v>66F3</v>
          </cell>
          <cell r="X100">
            <v>180</v>
          </cell>
          <cell r="Y100">
            <v>460</v>
          </cell>
          <cell r="Z100">
            <v>0</v>
          </cell>
          <cell r="AA100">
            <v>0.56000000000000005</v>
          </cell>
          <cell r="AB100">
            <v>0.28999999999999998</v>
          </cell>
          <cell r="AC100">
            <v>1</v>
          </cell>
          <cell r="AD100">
            <v>1.29</v>
          </cell>
          <cell r="AE100">
            <v>275</v>
          </cell>
          <cell r="AF100">
            <v>9240.0000000000018</v>
          </cell>
        </row>
        <row r="101">
          <cell r="H101">
            <v>0</v>
          </cell>
          <cell r="M101">
            <v>0</v>
          </cell>
          <cell r="N101" t="str">
            <v>22F2</v>
          </cell>
          <cell r="O101">
            <v>250</v>
          </cell>
          <cell r="P101">
            <v>0</v>
          </cell>
          <cell r="Q101">
            <v>4.16</v>
          </cell>
          <cell r="R101">
            <v>1.8</v>
          </cell>
          <cell r="S101">
            <v>23.362560000000002</v>
          </cell>
          <cell r="T101">
            <v>79308.303040512008</v>
          </cell>
          <cell r="U101">
            <v>4</v>
          </cell>
          <cell r="V101">
            <v>6981.0514064179206</v>
          </cell>
          <cell r="W101" t="str">
            <v>66F2</v>
          </cell>
          <cell r="X101">
            <v>180</v>
          </cell>
          <cell r="Y101">
            <v>430</v>
          </cell>
          <cell r="Z101">
            <v>0</v>
          </cell>
          <cell r="AA101">
            <v>1.48</v>
          </cell>
          <cell r="AB101">
            <v>1.19</v>
          </cell>
          <cell r="AC101">
            <v>2</v>
          </cell>
          <cell r="AD101">
            <v>3.19</v>
          </cell>
          <cell r="AE101">
            <v>408</v>
          </cell>
          <cell r="AF101">
            <v>36230.400000000001</v>
          </cell>
        </row>
        <row r="102">
          <cell r="H102">
            <v>0</v>
          </cell>
          <cell r="M102">
            <v>0</v>
          </cell>
          <cell r="N102" t="str">
            <v>22F3</v>
          </cell>
          <cell r="O102">
            <v>210</v>
          </cell>
          <cell r="P102">
            <v>0</v>
          </cell>
          <cell r="Q102">
            <v>4.16</v>
          </cell>
          <cell r="R102">
            <v>1.8</v>
          </cell>
          <cell r="S102">
            <v>16.484622336000005</v>
          </cell>
          <cell r="T102">
            <v>55959.938625385294</v>
          </cell>
          <cell r="U102">
            <v>4</v>
          </cell>
          <cell r="V102">
            <v>4925.8298723684857</v>
          </cell>
          <cell r="W102" t="str">
            <v>40F2</v>
          </cell>
          <cell r="X102">
            <v>130</v>
          </cell>
          <cell r="Y102">
            <v>340</v>
          </cell>
          <cell r="Z102">
            <v>0</v>
          </cell>
          <cell r="AA102">
            <v>1.23</v>
          </cell>
          <cell r="AB102">
            <v>1.1000000000000001</v>
          </cell>
          <cell r="AC102">
            <v>0</v>
          </cell>
          <cell r="AD102">
            <v>1.1000000000000001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9072.5744077807303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0.94000000000000006</v>
          </cell>
          <cell r="J104">
            <v>32</v>
          </cell>
          <cell r="K104">
            <v>28.275200000000005</v>
          </cell>
          <cell r="L104">
            <v>95985.12021504002</v>
          </cell>
          <cell r="M104">
            <v>8449.0152075264014</v>
          </cell>
          <cell r="N104" t="str">
            <v>23F1</v>
          </cell>
          <cell r="O104">
            <v>390</v>
          </cell>
          <cell r="P104">
            <v>1</v>
          </cell>
          <cell r="Q104">
            <v>4.16</v>
          </cell>
          <cell r="R104">
            <v>2.2000000000000002</v>
          </cell>
          <cell r="S104">
            <v>69.489598463999997</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2.2000000000000002</v>
          </cell>
          <cell r="S105">
            <v>3.7006295040000001</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2.2000000000000002</v>
          </cell>
          <cell r="S106">
            <v>33.305665536000006</v>
          </cell>
          <cell r="T106">
            <v>113061.91681455393</v>
          </cell>
          <cell r="U106">
            <v>4</v>
          </cell>
          <cell r="V106">
            <v>9952.186884989389</v>
          </cell>
          <cell r="W106" t="str">
            <v>23F1</v>
          </cell>
          <cell r="X106">
            <v>390</v>
          </cell>
          <cell r="Y106">
            <v>660</v>
          </cell>
          <cell r="Z106">
            <v>1</v>
          </cell>
          <cell r="AA106">
            <v>0.18</v>
          </cell>
          <cell r="AB106">
            <v>0.12</v>
          </cell>
          <cell r="AC106">
            <v>1</v>
          </cell>
          <cell r="AD106">
            <v>1.1200000000000001</v>
          </cell>
          <cell r="AE106">
            <v>202</v>
          </cell>
          <cell r="AF106">
            <v>2181.6</v>
          </cell>
        </row>
        <row r="107">
          <cell r="H107">
            <v>0</v>
          </cell>
          <cell r="I107">
            <v>0.48</v>
          </cell>
          <cell r="J107">
            <v>32</v>
          </cell>
          <cell r="K107">
            <v>7.3727999999999998</v>
          </cell>
          <cell r="L107">
            <v>25028.261314560001</v>
          </cell>
          <cell r="M107">
            <v>2203.0931460095999</v>
          </cell>
          <cell r="N107" t="str">
            <v>26F1</v>
          </cell>
          <cell r="O107">
            <v>75</v>
          </cell>
          <cell r="P107">
            <v>0</v>
          </cell>
          <cell r="Q107">
            <v>4.16</v>
          </cell>
          <cell r="R107">
            <v>1.3</v>
          </cell>
          <cell r="S107">
            <v>1.5185664000000003</v>
          </cell>
          <cell r="T107">
            <v>5155.0396976332813</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48480.284445297868</v>
          </cell>
          <cell r="U108">
            <v>4</v>
          </cell>
          <cell r="V108">
            <v>4267.4391575054251</v>
          </cell>
          <cell r="W108" t="str">
            <v>5F2</v>
          </cell>
          <cell r="X108">
            <v>310</v>
          </cell>
          <cell r="Y108">
            <v>540</v>
          </cell>
          <cell r="Z108">
            <v>1</v>
          </cell>
          <cell r="AA108">
            <v>0.56000000000000005</v>
          </cell>
          <cell r="AB108">
            <v>0.18</v>
          </cell>
          <cell r="AC108">
            <v>2</v>
          </cell>
          <cell r="AD108">
            <v>2.1800000000000002</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16.588799999999999</v>
          </cell>
          <cell r="L110">
            <v>56313.587957760006</v>
          </cell>
          <cell r="M110">
            <v>4956.9595785216006</v>
          </cell>
          <cell r="N110" t="str">
            <v>29F1</v>
          </cell>
          <cell r="O110">
            <v>195</v>
          </cell>
          <cell r="P110">
            <v>0</v>
          </cell>
          <cell r="Q110">
            <v>4.16</v>
          </cell>
          <cell r="R110">
            <v>1</v>
          </cell>
          <cell r="S110">
            <v>7.8965452799999989</v>
          </cell>
          <cell r="T110">
            <v>26806.206427693051</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14.038302720000001</v>
          </cell>
          <cell r="T111">
            <v>47655.478093676546</v>
          </cell>
          <cell r="U111">
            <v>4</v>
          </cell>
          <cell r="V111">
            <v>4194.8362228786791</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7049.6269369344018</v>
          </cell>
          <cell r="U112">
            <v>4</v>
          </cell>
          <cell r="V112">
            <v>620.53790279270413</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7.3727999999999998</v>
          </cell>
          <cell r="L113">
            <v>25028.261314560001</v>
          </cell>
          <cell r="M113">
            <v>2203.0931460095999</v>
          </cell>
          <cell r="N113" t="str">
            <v>40F1</v>
          </cell>
          <cell r="O113">
            <v>273</v>
          </cell>
          <cell r="P113">
            <v>1</v>
          </cell>
          <cell r="Q113">
            <v>4.16</v>
          </cell>
          <cell r="R113">
            <v>2</v>
          </cell>
          <cell r="S113">
            <v>30.9544574976</v>
          </cell>
          <cell r="T113">
            <v>105080.32919655681</v>
          </cell>
          <cell r="U113">
            <v>4</v>
          </cell>
          <cell r="V113">
            <v>9249.6138714474891</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7.0191513600000004</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4.1533440000000006</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8.3066880000000012</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12.979200000000001</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2.3328000000000002</v>
          </cell>
          <cell r="L119">
            <v>7919.0983065600012</v>
          </cell>
          <cell r="M119">
            <v>697.0724407296002</v>
          </cell>
          <cell r="N119" t="str">
            <v>66F1</v>
          </cell>
          <cell r="O119">
            <v>135</v>
          </cell>
          <cell r="P119">
            <v>0</v>
          </cell>
          <cell r="Q119">
            <v>4.16</v>
          </cell>
          <cell r="R119">
            <v>2</v>
          </cell>
          <cell r="S119">
            <v>7.5694694400000007</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45681.582551334912</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45681.582551334912</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1.1599999999999999</v>
          </cell>
          <cell r="J122">
            <v>32</v>
          </cell>
          <cell r="K122">
            <v>43.059199999999997</v>
          </cell>
          <cell r="L122">
            <v>146171.99837183999</v>
          </cell>
          <cell r="M122">
            <v>12866.675943014399</v>
          </cell>
          <cell r="N122" t="str">
            <v>67F1</v>
          </cell>
          <cell r="O122">
            <v>75</v>
          </cell>
          <cell r="P122">
            <v>0</v>
          </cell>
          <cell r="Q122">
            <v>4.16</v>
          </cell>
          <cell r="R122">
            <v>2.5</v>
          </cell>
          <cell r="S122">
            <v>2.9203200000000007</v>
          </cell>
          <cell r="T122">
            <v>9913.5378800640028</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110150.42088960001</v>
          </cell>
          <cell r="U123">
            <v>4</v>
          </cell>
          <cell r="V123">
            <v>9695.9047311360009</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110150.42088960001</v>
          </cell>
          <cell r="U124">
            <v>4</v>
          </cell>
          <cell r="V124">
            <v>9695.9047311360009</v>
          </cell>
          <cell r="W124" t="str">
            <v>5F3</v>
          </cell>
          <cell r="X124">
            <v>260</v>
          </cell>
          <cell r="Y124">
            <v>510</v>
          </cell>
          <cell r="Z124">
            <v>1</v>
          </cell>
          <cell r="AA124">
            <v>1.33</v>
          </cell>
          <cell r="AB124">
            <v>1.1200000000000001</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0.98000000000000009</v>
          </cell>
          <cell r="J126">
            <v>32</v>
          </cell>
          <cell r="K126">
            <v>30.732800000000005</v>
          </cell>
          <cell r="L126">
            <v>104327.87398656002</v>
          </cell>
          <cell r="M126">
            <v>9183.3795895296025</v>
          </cell>
          <cell r="N126" t="str">
            <v>79F1</v>
          </cell>
          <cell r="O126">
            <v>320</v>
          </cell>
          <cell r="P126">
            <v>1</v>
          </cell>
          <cell r="Q126">
            <v>4.16</v>
          </cell>
          <cell r="R126">
            <v>1.5</v>
          </cell>
          <cell r="S126">
            <v>31.897681920000011</v>
          </cell>
          <cell r="T126">
            <v>108282.26975131243</v>
          </cell>
          <cell r="U126">
            <v>4</v>
          </cell>
          <cell r="V126">
            <v>9531.4621868959366</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19.468800000000002</v>
          </cell>
          <cell r="T127">
            <v>66090.252533760009</v>
          </cell>
          <cell r="U127">
            <v>4</v>
          </cell>
          <cell r="V127">
            <v>5817.5428386816011</v>
          </cell>
          <cell r="W127" t="str">
            <v>5F1</v>
          </cell>
          <cell r="X127">
            <v>80</v>
          </cell>
          <cell r="Y127">
            <v>330</v>
          </cell>
          <cell r="Z127">
            <v>0</v>
          </cell>
          <cell r="AA127">
            <v>0.22</v>
          </cell>
          <cell r="AB127">
            <v>0.05</v>
          </cell>
          <cell r="AC127">
            <v>2</v>
          </cell>
          <cell r="AD127">
            <v>2.0499999999999998</v>
          </cell>
          <cell r="AE127">
            <v>439</v>
          </cell>
          <cell r="AF127">
            <v>5794.8</v>
          </cell>
        </row>
        <row r="128">
          <cell r="H128">
            <v>0</v>
          </cell>
          <cell r="M128">
            <v>0</v>
          </cell>
          <cell r="N128" t="str">
            <v>79F3</v>
          </cell>
          <cell r="O128">
            <v>190</v>
          </cell>
          <cell r="P128">
            <v>0</v>
          </cell>
          <cell r="Q128">
            <v>4.16</v>
          </cell>
          <cell r="R128">
            <v>1.5</v>
          </cell>
          <cell r="S128">
            <v>11.245178879999999</v>
          </cell>
          <cell r="T128">
            <v>38173.729863499779</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292.85759999999999</v>
          </cell>
          <cell r="L129">
            <v>994156.43185151997</v>
          </cell>
          <cell r="M129">
            <v>87509.84311480321</v>
          </cell>
          <cell r="N129">
            <v>43</v>
          </cell>
          <cell r="O129">
            <v>9188</v>
          </cell>
          <cell r="P129">
            <v>15</v>
          </cell>
          <cell r="R129">
            <v>1.6674418604651164</v>
          </cell>
          <cell r="S129">
            <v>830.30808207359985</v>
          </cell>
          <cell r="T129">
            <v>2818626.2545748157</v>
          </cell>
          <cell r="U129">
            <v>4</v>
          </cell>
          <cell r="V129">
            <v>248107.37368336652</v>
          </cell>
          <cell r="X129">
            <v>9545</v>
          </cell>
          <cell r="Y129">
            <v>18733</v>
          </cell>
          <cell r="Z129">
            <v>17</v>
          </cell>
          <cell r="AA129">
            <v>0.20778017427314294</v>
          </cell>
          <cell r="AB129">
            <v>0.14477353118799069</v>
          </cell>
          <cell r="AD129">
            <v>0.73945906306617204</v>
          </cell>
          <cell r="AE129">
            <v>11591</v>
          </cell>
          <cell r="AF129">
            <v>144502.79999999999</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0.81920000000000004</v>
          </cell>
          <cell r="L132">
            <v>2780.9179238400002</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2.5499999999999998</v>
          </cell>
          <cell r="AB133">
            <v>0.4</v>
          </cell>
          <cell r="AC133">
            <v>0</v>
          </cell>
          <cell r="AD133">
            <v>0.4</v>
          </cell>
          <cell r="AE133">
            <v>50</v>
          </cell>
          <cell r="AF133">
            <v>7649.9999999999991</v>
          </cell>
        </row>
        <row r="134">
          <cell r="H134">
            <v>0</v>
          </cell>
          <cell r="M134">
            <v>0</v>
          </cell>
          <cell r="N134" t="str">
            <v>80F3</v>
          </cell>
          <cell r="O134">
            <v>120</v>
          </cell>
          <cell r="P134">
            <v>0</v>
          </cell>
          <cell r="Q134">
            <v>4.16</v>
          </cell>
          <cell r="R134">
            <v>2</v>
          </cell>
          <cell r="S134">
            <v>5.9808153600000002</v>
          </cell>
          <cell r="T134">
            <v>20302.925578371076</v>
          </cell>
          <cell r="U134">
            <v>4</v>
          </cell>
          <cell r="V134">
            <v>1787.1491600429879</v>
          </cell>
          <cell r="W134" t="str">
            <v>81F3</v>
          </cell>
          <cell r="X134">
            <v>400</v>
          </cell>
          <cell r="Y134">
            <v>520</v>
          </cell>
          <cell r="Z134">
            <v>1</v>
          </cell>
          <cell r="AA134">
            <v>2.42</v>
          </cell>
          <cell r="AB134">
            <v>0.33</v>
          </cell>
          <cell r="AC134">
            <v>0</v>
          </cell>
          <cell r="AD134">
            <v>0.33</v>
          </cell>
          <cell r="AE134">
            <v>52</v>
          </cell>
          <cell r="AF134">
            <v>7550.4000000000005</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32.562216960000001</v>
          </cell>
          <cell r="T135">
            <v>110538.1503711314</v>
          </cell>
          <cell r="U135">
            <v>4</v>
          </cell>
          <cell r="V135">
            <v>9730.0343157896004</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4.5183999999999997</v>
          </cell>
          <cell r="L138">
            <v>15338.500423679998</v>
          </cell>
          <cell r="M138">
            <v>1350.1595148288</v>
          </cell>
          <cell r="N138">
            <v>8</v>
          </cell>
          <cell r="O138">
            <v>800</v>
          </cell>
          <cell r="P138">
            <v>1</v>
          </cell>
          <cell r="R138">
            <v>2</v>
          </cell>
          <cell r="S138">
            <v>71.769784320000014</v>
          </cell>
          <cell r="T138">
            <v>243635.10694045288</v>
          </cell>
          <cell r="U138">
            <v>4</v>
          </cell>
          <cell r="V138">
            <v>21445.789920515857</v>
          </cell>
          <cell r="X138">
            <v>1480</v>
          </cell>
          <cell r="Y138">
            <v>2280</v>
          </cell>
          <cell r="Z138">
            <v>1</v>
          </cell>
          <cell r="AA138">
            <v>0.38479076479076479</v>
          </cell>
          <cell r="AB138">
            <v>7.2842712842712834E-2</v>
          </cell>
          <cell r="AD138">
            <v>7.2842712842712834E-2</v>
          </cell>
          <cell r="AE138">
            <v>693</v>
          </cell>
          <cell r="AF138">
            <v>15999.6</v>
          </cell>
        </row>
        <row r="139">
          <cell r="H139">
            <v>0</v>
          </cell>
          <cell r="I139">
            <v>0.26</v>
          </cell>
          <cell r="J139">
            <v>67</v>
          </cell>
          <cell r="K139">
            <v>4.5292000000000003</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34.964784000000002</v>
          </cell>
          <cell r="T140">
            <v>118694.08511815683</v>
          </cell>
          <cell r="U140">
            <v>0.2</v>
          </cell>
          <cell r="V140">
            <v>10447.95409913549</v>
          </cell>
          <cell r="W140" t="str">
            <v>61F4</v>
          </cell>
          <cell r="X140">
            <v>190</v>
          </cell>
          <cell r="Y140">
            <v>490</v>
          </cell>
          <cell r="Z140">
            <v>0</v>
          </cell>
          <cell r="AA140">
            <v>0.41</v>
          </cell>
          <cell r="AB140">
            <v>1.1100000000000001</v>
          </cell>
          <cell r="AC140">
            <v>0</v>
          </cell>
          <cell r="AD140">
            <v>1.1100000000000001</v>
          </cell>
          <cell r="AE140">
            <v>9</v>
          </cell>
          <cell r="AF140">
            <v>221.4</v>
          </cell>
        </row>
        <row r="141">
          <cell r="H141">
            <v>0</v>
          </cell>
          <cell r="I141">
            <v>0.86</v>
          </cell>
          <cell r="J141">
            <v>67</v>
          </cell>
          <cell r="K141">
            <v>49.553199999999997</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3297.0579199488002</v>
          </cell>
          <cell r="U142">
            <v>0.2</v>
          </cell>
          <cell r="V142">
            <v>290.22094719820802</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0.69000000000000006</v>
          </cell>
          <cell r="J143">
            <v>67</v>
          </cell>
          <cell r="K143">
            <v>31.898700000000005</v>
          </cell>
          <cell r="L143">
            <v>108285.72580224002</v>
          </cell>
          <cell r="M143">
            <v>9531.7664030784017</v>
          </cell>
          <cell r="N143" t="str">
            <v>15F1</v>
          </cell>
          <cell r="O143">
            <v>340</v>
          </cell>
          <cell r="P143">
            <v>1</v>
          </cell>
          <cell r="Q143">
            <v>13.8</v>
          </cell>
          <cell r="R143">
            <v>3.4</v>
          </cell>
          <cell r="S143">
            <v>44.910322559999997</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11.227580639999999</v>
          </cell>
          <cell r="T144">
            <v>38113.989554608132</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94.800000000000011</v>
          </cell>
        </row>
        <row r="145">
          <cell r="H145">
            <v>0</v>
          </cell>
          <cell r="I145">
            <v>0.65</v>
          </cell>
          <cell r="J145">
            <v>67</v>
          </cell>
          <cell r="K145">
            <v>28.307500000000005</v>
          </cell>
          <cell r="L145">
            <v>96094.768224000029</v>
          </cell>
          <cell r="M145">
            <v>8458.6668878400014</v>
          </cell>
          <cell r="N145" t="str">
            <v>15F4</v>
          </cell>
          <cell r="O145">
            <v>100</v>
          </cell>
          <cell r="P145">
            <v>0</v>
          </cell>
          <cell r="Q145">
            <v>13.8</v>
          </cell>
          <cell r="R145">
            <v>3.4</v>
          </cell>
          <cell r="S145">
            <v>3.884976</v>
          </cell>
          <cell r="T145">
            <v>13188.231679795201</v>
          </cell>
          <cell r="U145">
            <v>0.2</v>
          </cell>
          <cell r="V145">
            <v>1160.8837887928321</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40388.959519372809</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1.0249999999999999</v>
          </cell>
          <cell r="J147">
            <v>67</v>
          </cell>
          <cell r="K147">
            <v>70.391874999999999</v>
          </cell>
          <cell r="L147">
            <v>238957.552344</v>
          </cell>
          <cell r="M147">
            <v>21034.051832040001</v>
          </cell>
          <cell r="N147" t="str">
            <v>17F1</v>
          </cell>
          <cell r="O147">
            <v>270</v>
          </cell>
          <cell r="P147">
            <v>1</v>
          </cell>
          <cell r="Q147">
            <v>13.8</v>
          </cell>
          <cell r="R147">
            <v>4</v>
          </cell>
          <cell r="S147">
            <v>33.319382400000002</v>
          </cell>
          <cell r="T147">
            <v>113108.48111259651</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96972.291763200017</v>
          </cell>
          <cell r="U148">
            <v>0.2</v>
          </cell>
          <cell r="V148">
            <v>8535.9102117120019</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96.713049599999991</v>
          </cell>
          <cell r="T150">
            <v>328309.39099348994</v>
          </cell>
          <cell r="U150">
            <v>0.2</v>
          </cell>
          <cell r="V150">
            <v>28899.177612772146</v>
          </cell>
          <cell r="W150" t="str">
            <v>43F6</v>
          </cell>
          <cell r="X150">
            <v>270</v>
          </cell>
          <cell r="Y150">
            <v>730</v>
          </cell>
          <cell r="Z150">
            <v>1</v>
          </cell>
          <cell r="AA150">
            <v>0.4</v>
          </cell>
          <cell r="AB150">
            <v>0.06</v>
          </cell>
          <cell r="AC150">
            <v>5</v>
          </cell>
          <cell r="AD150">
            <v>5.0599999999999996</v>
          </cell>
          <cell r="AE150">
            <v>36</v>
          </cell>
          <cell r="AF150">
            <v>864</v>
          </cell>
        </row>
        <row r="151">
          <cell r="H151">
            <v>0</v>
          </cell>
          <cell r="I151">
            <v>0.94000000000000006</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180562.40726307841</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0.83000000000000007</v>
          </cell>
          <cell r="J153">
            <v>67</v>
          </cell>
          <cell r="K153">
            <v>46.156300000000002</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43180.800000000003</v>
          </cell>
        </row>
        <row r="154">
          <cell r="H154">
            <v>0</v>
          </cell>
          <cell r="M154">
            <v>0</v>
          </cell>
          <cell r="N154" t="str">
            <v>19F5</v>
          </cell>
          <cell r="O154">
            <v>280</v>
          </cell>
          <cell r="P154">
            <v>1</v>
          </cell>
          <cell r="Q154">
            <v>13.8</v>
          </cell>
          <cell r="R154">
            <v>3.8</v>
          </cell>
          <cell r="S154">
            <v>34.041530880000003</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0.56500000000000006</v>
          </cell>
          <cell r="J155">
            <v>67</v>
          </cell>
          <cell r="K155">
            <v>21.388075000000008</v>
          </cell>
          <cell r="L155">
            <v>72605.567778240031</v>
          </cell>
          <cell r="M155">
            <v>6391.0483722384033</v>
          </cell>
          <cell r="N155" t="str">
            <v>27F1</v>
          </cell>
          <cell r="O155">
            <v>270</v>
          </cell>
          <cell r="P155">
            <v>1</v>
          </cell>
          <cell r="Q155">
            <v>13.8</v>
          </cell>
          <cell r="R155">
            <v>3.2</v>
          </cell>
          <cell r="S155">
            <v>26.655505920000007</v>
          </cell>
          <cell r="T155">
            <v>90486.784890077208</v>
          </cell>
          <cell r="U155">
            <v>0.2</v>
          </cell>
          <cell r="V155">
            <v>7965.0285367527031</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7.1666380800000011</v>
          </cell>
          <cell r="T156">
            <v>24328.408557551622</v>
          </cell>
          <cell r="U156">
            <v>0.2</v>
          </cell>
          <cell r="V156">
            <v>2141.4891539143068</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0.91411200000000015</v>
          </cell>
          <cell r="T157">
            <v>3103.1133364224011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90486.784890077208</v>
          </cell>
          <cell r="U158">
            <v>0.2</v>
          </cell>
          <cell r="V158">
            <v>7965.0285367527031</v>
          </cell>
          <cell r="W158" t="str">
            <v>27F2</v>
          </cell>
          <cell r="X158">
            <v>140</v>
          </cell>
          <cell r="Y158">
            <v>410</v>
          </cell>
          <cell r="Z158">
            <v>0</v>
          </cell>
          <cell r="AA158">
            <v>1.1399999999999999</v>
          </cell>
          <cell r="AB158">
            <v>2.04</v>
          </cell>
          <cell r="AC158">
            <v>2</v>
          </cell>
          <cell r="AD158">
            <v>4.04</v>
          </cell>
          <cell r="AE158">
            <v>99</v>
          </cell>
          <cell r="AF158">
            <v>6771.5999999999995</v>
          </cell>
        </row>
        <row r="159">
          <cell r="H159">
            <v>0</v>
          </cell>
          <cell r="M159">
            <v>0</v>
          </cell>
          <cell r="N159" t="str">
            <v>27F5</v>
          </cell>
          <cell r="O159">
            <v>370</v>
          </cell>
          <cell r="P159">
            <v>1</v>
          </cell>
          <cell r="Q159">
            <v>13.8</v>
          </cell>
          <cell r="R159">
            <v>3.2</v>
          </cell>
          <cell r="S159">
            <v>50.056773120000017</v>
          </cell>
          <cell r="T159">
            <v>169926.4863024907</v>
          </cell>
          <cell r="U159">
            <v>0.2</v>
          </cell>
          <cell r="V159">
            <v>14957.646182187178</v>
          </cell>
          <cell r="W159" t="str">
            <v>43F1</v>
          </cell>
          <cell r="X159">
            <v>0</v>
          </cell>
          <cell r="Y159">
            <v>370</v>
          </cell>
          <cell r="Z159">
            <v>0</v>
          </cell>
          <cell r="AA159">
            <v>0.04</v>
          </cell>
          <cell r="AB159">
            <v>0.02</v>
          </cell>
          <cell r="AC159">
            <v>5</v>
          </cell>
          <cell r="AD159">
            <v>5.0199999999999996</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13.567500000000001</v>
          </cell>
          <cell r="L161">
            <v>46057.255776000005</v>
          </cell>
          <cell r="M161">
            <v>4054.1539521600007</v>
          </cell>
          <cell r="N161" t="str">
            <v>38F1</v>
          </cell>
          <cell r="O161">
            <v>80</v>
          </cell>
          <cell r="P161">
            <v>0</v>
          </cell>
          <cell r="Q161">
            <v>13.8</v>
          </cell>
          <cell r="R161">
            <v>3.6</v>
          </cell>
          <cell r="S161">
            <v>2.6326425600000007</v>
          </cell>
          <cell r="T161">
            <v>8936.9664088965164</v>
          </cell>
          <cell r="U161">
            <v>0.2</v>
          </cell>
          <cell r="V161">
            <v>786.66948511137821</v>
          </cell>
          <cell r="W161" t="str">
            <v>39F1</v>
          </cell>
          <cell r="X161">
            <v>170</v>
          </cell>
          <cell r="Y161">
            <v>250</v>
          </cell>
          <cell r="Z161">
            <v>0</v>
          </cell>
          <cell r="AA161">
            <v>0.23</v>
          </cell>
          <cell r="AB161">
            <v>0.28999999999999998</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6082.7227620551903</v>
          </cell>
          <cell r="U162">
            <v>0.2</v>
          </cell>
          <cell r="V162">
            <v>535.42691830393176</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44.796058560000013</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94305.600000000006</v>
          </cell>
        </row>
        <row r="164">
          <cell r="H164">
            <v>0</v>
          </cell>
          <cell r="I164">
            <v>0.45</v>
          </cell>
          <cell r="J164">
            <v>67</v>
          </cell>
          <cell r="K164">
            <v>13.567500000000001</v>
          </cell>
          <cell r="L164">
            <v>46057.255776000005</v>
          </cell>
          <cell r="M164">
            <v>4054.1539521600007</v>
          </cell>
          <cell r="N164" t="str">
            <v>38F4</v>
          </cell>
          <cell r="O164">
            <v>100</v>
          </cell>
          <cell r="P164">
            <v>0</v>
          </cell>
          <cell r="Q164">
            <v>13.8</v>
          </cell>
          <cell r="R164">
            <v>3.6</v>
          </cell>
          <cell r="S164">
            <v>4.1135039999999998</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2.2000000000000002</v>
          </cell>
          <cell r="AE165">
            <v>611</v>
          </cell>
          <cell r="AF165">
            <v>23462.400000000001</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405355.02555744001</v>
          </cell>
          <cell r="M167">
            <v>35681.059394510405</v>
          </cell>
          <cell r="N167" t="str">
            <v>39F1</v>
          </cell>
          <cell r="O167">
            <v>170</v>
          </cell>
          <cell r="P167">
            <v>0</v>
          </cell>
          <cell r="Q167">
            <v>13.8</v>
          </cell>
          <cell r="R167">
            <v>3.3</v>
          </cell>
          <cell r="S167">
            <v>10.897357679999999</v>
          </cell>
          <cell r="T167">
            <v>36992.989861825532</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66.515359680000003</v>
          </cell>
          <cell r="T169">
            <v>225798.04192477599</v>
          </cell>
          <cell r="U169">
            <v>0.2</v>
          </cell>
          <cell r="V169">
            <v>19875.69620976716</v>
          </cell>
          <cell r="W169" t="str">
            <v>38F6</v>
          </cell>
          <cell r="X169">
            <v>0</v>
          </cell>
          <cell r="Y169">
            <v>420</v>
          </cell>
          <cell r="Z169">
            <v>0</v>
          </cell>
          <cell r="AA169">
            <v>0.33</v>
          </cell>
          <cell r="AB169">
            <v>0.2</v>
          </cell>
          <cell r="AC169">
            <v>2</v>
          </cell>
          <cell r="AD169">
            <v>2.2000000000000002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0.28000000000000003</v>
          </cell>
          <cell r="AB170">
            <v>0.19</v>
          </cell>
          <cell r="AC170">
            <v>0</v>
          </cell>
          <cell r="AD170">
            <v>0.19</v>
          </cell>
          <cell r="AE170">
            <v>499</v>
          </cell>
          <cell r="AF170">
            <v>8383.2000000000007</v>
          </cell>
        </row>
        <row r="171">
          <cell r="H171">
            <v>0</v>
          </cell>
          <cell r="I171">
            <v>0.85</v>
          </cell>
          <cell r="J171">
            <v>67</v>
          </cell>
          <cell r="K171">
            <v>48.407499999999992</v>
          </cell>
          <cell r="L171">
            <v>164327.73974399999</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91.877397119999983</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80.284171680000014</v>
          </cell>
          <cell r="T173">
            <v>272538.68655463838</v>
          </cell>
          <cell r="U173">
            <v>0.2</v>
          </cell>
          <cell r="V173">
            <v>23990.004931812349</v>
          </cell>
          <cell r="W173" t="str">
            <v>46F6</v>
          </cell>
          <cell r="X173">
            <v>270</v>
          </cell>
          <cell r="Y173">
            <v>700</v>
          </cell>
          <cell r="Z173">
            <v>1</v>
          </cell>
          <cell r="AA173">
            <v>0.06</v>
          </cell>
          <cell r="AB173">
            <v>0.01</v>
          </cell>
          <cell r="AC173">
            <v>2</v>
          </cell>
          <cell r="AD173">
            <v>2.0099999999999998</v>
          </cell>
          <cell r="AE173">
            <v>96</v>
          </cell>
          <cell r="AF173">
            <v>345.59999999999997</v>
          </cell>
        </row>
        <row r="174">
          <cell r="H174">
            <v>0</v>
          </cell>
          <cell r="I174">
            <v>0.77500000000000002</v>
          </cell>
          <cell r="J174">
            <v>67</v>
          </cell>
          <cell r="K174">
            <v>40.241875000000007</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6863.5546830333842</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92123.677175040008</v>
          </cell>
          <cell r="U175">
            <v>0.2</v>
          </cell>
          <cell r="V175">
            <v>8109.1147011264002</v>
          </cell>
          <cell r="W175" t="str">
            <v>43F2</v>
          </cell>
          <cell r="X175">
            <v>460</v>
          </cell>
          <cell r="Y175">
            <v>710</v>
          </cell>
          <cell r="Z175">
            <v>1</v>
          </cell>
          <cell r="AA175">
            <v>0.18</v>
          </cell>
          <cell r="AB175">
            <v>0.08</v>
          </cell>
          <cell r="AC175">
            <v>4</v>
          </cell>
          <cell r="AD175">
            <v>4.08</v>
          </cell>
          <cell r="AE175">
            <v>51</v>
          </cell>
          <cell r="AF175">
            <v>550.79999999999995</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96094.768224000029</v>
          </cell>
          <cell r="M177">
            <v>8458.6668878400014</v>
          </cell>
          <cell r="N177" t="str">
            <v>45F1</v>
          </cell>
          <cell r="O177">
            <v>350</v>
          </cell>
          <cell r="P177">
            <v>1</v>
          </cell>
          <cell r="Q177">
            <v>13.8</v>
          </cell>
          <cell r="R177">
            <v>3.6</v>
          </cell>
          <cell r="S177">
            <v>50.390424000000003</v>
          </cell>
          <cell r="T177">
            <v>171059.12267028482</v>
          </cell>
          <cell r="U177">
            <v>0.2</v>
          </cell>
          <cell r="V177">
            <v>15057.345613459969</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65.816063999999997</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65.816063999999997</v>
          </cell>
          <cell r="T179">
            <v>223424.16022241281</v>
          </cell>
          <cell r="U179">
            <v>0.2</v>
          </cell>
          <cell r="V179">
            <v>19666.73712778445</v>
          </cell>
          <cell r="W179" t="str">
            <v>15F2</v>
          </cell>
          <cell r="X179">
            <v>170</v>
          </cell>
          <cell r="Y179">
            <v>570</v>
          </cell>
          <cell r="Z179">
            <v>1</v>
          </cell>
          <cell r="AA179">
            <v>0.18</v>
          </cell>
          <cell r="AB179">
            <v>1.1100000000000001</v>
          </cell>
          <cell r="AC179">
            <v>4</v>
          </cell>
          <cell r="AD179">
            <v>5.1100000000000003</v>
          </cell>
          <cell r="AE179">
            <v>1354</v>
          </cell>
          <cell r="AF179">
            <v>14623.2</v>
          </cell>
        </row>
        <row r="180">
          <cell r="H180">
            <v>0</v>
          </cell>
          <cell r="I180">
            <v>0.55000000000000004</v>
          </cell>
          <cell r="J180">
            <v>67</v>
          </cell>
          <cell r="K180">
            <v>20.267500000000002</v>
          </cell>
          <cell r="L180">
            <v>68801.579616000017</v>
          </cell>
          <cell r="M180">
            <v>6056.2052865600017</v>
          </cell>
          <cell r="N180" t="str">
            <v>45F4</v>
          </cell>
          <cell r="O180">
            <v>250</v>
          </cell>
          <cell r="P180">
            <v>0</v>
          </cell>
          <cell r="Q180">
            <v>13.8</v>
          </cell>
          <cell r="R180">
            <v>3.6</v>
          </cell>
          <cell r="S180">
            <v>25.709400000000006</v>
          </cell>
          <cell r="T180">
            <v>87275.062586880027</v>
          </cell>
          <cell r="U180">
            <v>0.2</v>
          </cell>
          <cell r="V180">
            <v>7682.3191905408021</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24890.714177352202</v>
          </cell>
          <cell r="W181" t="str">
            <v>71F3</v>
          </cell>
          <cell r="X181">
            <v>475</v>
          </cell>
          <cell r="Y181">
            <v>925</v>
          </cell>
          <cell r="Z181">
            <v>1</v>
          </cell>
          <cell r="AA181">
            <v>0.09</v>
          </cell>
          <cell r="AB181">
            <v>0.01</v>
          </cell>
          <cell r="AC181">
            <v>1</v>
          </cell>
          <cell r="AD181">
            <v>1.01</v>
          </cell>
          <cell r="AE181">
            <v>779</v>
          </cell>
          <cell r="AF181">
            <v>4206.6000000000004</v>
          </cell>
        </row>
        <row r="182">
          <cell r="H182">
            <v>0</v>
          </cell>
          <cell r="M182">
            <v>0</v>
          </cell>
          <cell r="N182" t="str">
            <v>45F6</v>
          </cell>
          <cell r="O182">
            <v>80</v>
          </cell>
          <cell r="P182">
            <v>0</v>
          </cell>
          <cell r="Q182">
            <v>13.8</v>
          </cell>
          <cell r="R182">
            <v>3.6</v>
          </cell>
          <cell r="S182">
            <v>2.6326425600000007</v>
          </cell>
          <cell r="T182">
            <v>8936.9664088965164</v>
          </cell>
          <cell r="U182">
            <v>0.2</v>
          </cell>
          <cell r="V182">
            <v>786.66948511137821</v>
          </cell>
          <cell r="W182" t="str">
            <v>45F4</v>
          </cell>
          <cell r="X182">
            <v>250</v>
          </cell>
          <cell r="Y182">
            <v>330</v>
          </cell>
          <cell r="Z182">
            <v>0</v>
          </cell>
          <cell r="AA182">
            <v>0</v>
          </cell>
          <cell r="AB182">
            <v>0</v>
          </cell>
          <cell r="AC182">
            <v>0</v>
          </cell>
          <cell r="AD182">
            <v>0</v>
          </cell>
          <cell r="AE182">
            <v>0</v>
          </cell>
          <cell r="AF182">
            <v>0</v>
          </cell>
        </row>
        <row r="183">
          <cell r="H183">
            <v>1</v>
          </cell>
          <cell r="I183">
            <v>1.0649999999999999</v>
          </cell>
          <cell r="J183">
            <v>67</v>
          </cell>
          <cell r="K183">
            <v>75.99307499999999</v>
          </cell>
          <cell r="L183">
            <v>257971.80707424</v>
          </cell>
          <cell r="M183">
            <v>22707.766747598398</v>
          </cell>
          <cell r="N183" t="str">
            <v>68F1</v>
          </cell>
          <cell r="O183">
            <v>360</v>
          </cell>
          <cell r="P183">
            <v>1</v>
          </cell>
          <cell r="Q183">
            <v>13.8</v>
          </cell>
          <cell r="R183">
            <v>3.9</v>
          </cell>
          <cell r="S183">
            <v>57.753596160000008</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60510.710060236801</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40.106664000000002</v>
          </cell>
          <cell r="T185">
            <v>136149.09763553282</v>
          </cell>
          <cell r="U185">
            <v>0.2</v>
          </cell>
          <cell r="V185">
            <v>11984.417937243648</v>
          </cell>
          <cell r="W185" t="str">
            <v>13F5</v>
          </cell>
          <cell r="X185">
            <v>330</v>
          </cell>
          <cell r="Y185">
            <v>630</v>
          </cell>
          <cell r="Z185">
            <v>1</v>
          </cell>
          <cell r="AA185">
            <v>0.06</v>
          </cell>
          <cell r="AB185">
            <v>2E-3</v>
          </cell>
          <cell r="AC185">
            <v>0</v>
          </cell>
          <cell r="AD185">
            <v>2E-3</v>
          </cell>
          <cell r="AE185">
            <v>1853</v>
          </cell>
          <cell r="AF185">
            <v>6670.7999999999993</v>
          </cell>
        </row>
        <row r="186">
          <cell r="H186">
            <v>0</v>
          </cell>
          <cell r="M186">
            <v>0</v>
          </cell>
          <cell r="N186" t="str">
            <v>68F4</v>
          </cell>
          <cell r="O186">
            <v>150</v>
          </cell>
          <cell r="P186">
            <v>0</v>
          </cell>
          <cell r="Q186">
            <v>13.8</v>
          </cell>
          <cell r="R186">
            <v>3.9</v>
          </cell>
          <cell r="S186">
            <v>10.026666000000001</v>
          </cell>
          <cell r="T186">
            <v>34037.274408883204</v>
          </cell>
          <cell r="U186">
            <v>0.2</v>
          </cell>
          <cell r="V186">
            <v>2996.1044843109121</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287857.84860000003</v>
          </cell>
          <cell r="M187">
            <v>25338.462201000002</v>
          </cell>
          <cell r="N187" t="str">
            <v>69F1</v>
          </cell>
          <cell r="O187">
            <v>350</v>
          </cell>
          <cell r="P187">
            <v>1</v>
          </cell>
          <cell r="Q187">
            <v>13.8</v>
          </cell>
          <cell r="R187">
            <v>4</v>
          </cell>
          <cell r="S187">
            <v>55.989360000000005</v>
          </cell>
          <cell r="T187">
            <v>190065.69185587202</v>
          </cell>
          <cell r="U187">
            <v>0.2</v>
          </cell>
          <cell r="V187">
            <v>16730.384014955522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59.234457600000013</v>
          </cell>
          <cell r="T188">
            <v>201081.74420017158</v>
          </cell>
          <cell r="U188">
            <v>0.2</v>
          </cell>
          <cell r="V188">
            <v>17700.063415006007</v>
          </cell>
          <cell r="W188" t="str">
            <v>19F2</v>
          </cell>
          <cell r="X188">
            <v>350</v>
          </cell>
          <cell r="Y188">
            <v>710</v>
          </cell>
          <cell r="Z188">
            <v>1</v>
          </cell>
          <cell r="AA188">
            <v>0.57999999999999996</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96972.291763200017</v>
          </cell>
          <cell r="U189">
            <v>0.2</v>
          </cell>
          <cell r="V189">
            <v>8535.9102117120019</v>
          </cell>
          <cell r="W189" t="str">
            <v>19F4</v>
          </cell>
          <cell r="X189">
            <v>360</v>
          </cell>
          <cell r="Y189">
            <v>610</v>
          </cell>
          <cell r="Z189">
            <v>1</v>
          </cell>
          <cell r="AA189">
            <v>0.78</v>
          </cell>
          <cell r="AB189">
            <v>0.38</v>
          </cell>
          <cell r="AC189">
            <v>4</v>
          </cell>
          <cell r="AD189">
            <v>4.38</v>
          </cell>
          <cell r="AE189">
            <v>1787</v>
          </cell>
          <cell r="AF189">
            <v>83631.600000000006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74.572675000000032</v>
          </cell>
          <cell r="L191">
            <v>253150.01042016014</v>
          </cell>
          <cell r="M191">
            <v>22283.331864705611</v>
          </cell>
          <cell r="N191" t="str">
            <v>71F1</v>
          </cell>
          <cell r="O191">
            <v>280</v>
          </cell>
          <cell r="P191">
            <v>1</v>
          </cell>
          <cell r="Q191">
            <v>13.8</v>
          </cell>
          <cell r="R191">
            <v>4</v>
          </cell>
          <cell r="S191">
            <v>35.833190399999999</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33.319382400000002</v>
          </cell>
          <cell r="T192">
            <v>113108.48111259651</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350069.97326515208</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62495.999999999993</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0.67500000000000004</v>
          </cell>
          <cell r="J195">
            <v>67</v>
          </cell>
          <cell r="K195">
            <v>30.526875000000004</v>
          </cell>
          <cell r="L195">
            <v>103628.82549600002</v>
          </cell>
          <cell r="M195">
            <v>9121.8463923600011</v>
          </cell>
          <cell r="N195" t="str">
            <v>89F1</v>
          </cell>
          <cell r="O195">
            <v>230</v>
          </cell>
          <cell r="P195">
            <v>0</v>
          </cell>
          <cell r="Q195">
            <v>13.8</v>
          </cell>
          <cell r="R195">
            <v>4</v>
          </cell>
          <cell r="S195">
            <v>24.178262399999998</v>
          </cell>
          <cell r="T195">
            <v>82077.347748372486</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6555.3269231923214</v>
          </cell>
          <cell r="U196">
            <v>0.2</v>
          </cell>
          <cell r="V196">
            <v>577.02753031173131</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81879.565824000005</v>
          </cell>
          <cell r="M198">
            <v>7207.3848038399992</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863.99999999999989</v>
          </cell>
        </row>
        <row r="199">
          <cell r="H199">
            <v>0</v>
          </cell>
          <cell r="M199">
            <v>0</v>
          </cell>
          <cell r="N199" t="str">
            <v>89F5</v>
          </cell>
          <cell r="O199">
            <v>430</v>
          </cell>
          <cell r="P199">
            <v>1</v>
          </cell>
          <cell r="Q199">
            <v>13.8</v>
          </cell>
          <cell r="R199">
            <v>4</v>
          </cell>
          <cell r="S199">
            <v>84.509654400000016</v>
          </cell>
          <cell r="T199">
            <v>286882.82795225095</v>
          </cell>
          <cell r="U199">
            <v>0.2</v>
          </cell>
          <cell r="V199">
            <v>25252.636770328791</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15515.566682111999</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928.08400000000017</v>
          </cell>
          <cell r="L201">
            <v>3150543.7383168004</v>
          </cell>
          <cell r="M201">
            <v>277324.15084108803</v>
          </cell>
          <cell r="N201">
            <v>62</v>
          </cell>
          <cell r="O201">
            <v>15696</v>
          </cell>
          <cell r="P201">
            <v>35</v>
          </cell>
          <cell r="R201">
            <v>3.6838709677419348</v>
          </cell>
          <cell r="S201">
            <v>2116.4399828424002</v>
          </cell>
          <cell r="T201">
            <v>7184626.3220435232</v>
          </cell>
          <cell r="U201">
            <v>0.19999999999999982</v>
          </cell>
          <cell r="V201">
            <v>632421.11818315531</v>
          </cell>
          <cell r="X201">
            <v>15221</v>
          </cell>
          <cell r="Y201">
            <v>30917</v>
          </cell>
          <cell r="Z201">
            <v>27</v>
          </cell>
          <cell r="AA201">
            <v>0.58853198890405534</v>
          </cell>
          <cell r="AB201">
            <v>0.77953661221434545</v>
          </cell>
          <cell r="AD201">
            <v>2.4257873277266522</v>
          </cell>
          <cell r="AE201">
            <v>22711</v>
          </cell>
          <cell r="AF201">
            <v>801969.00000000012</v>
          </cell>
        </row>
        <row r="202">
          <cell r="H202">
            <v>0</v>
          </cell>
          <cell r="I202">
            <v>0.52</v>
          </cell>
          <cell r="J202">
            <v>32</v>
          </cell>
          <cell r="K202">
            <v>8.6528000000000009</v>
          </cell>
          <cell r="L202">
            <v>29373.445570560005</v>
          </cell>
          <cell r="M202">
            <v>2585.5745949696002</v>
          </cell>
          <cell r="N202" t="str">
            <v>1F1</v>
          </cell>
          <cell r="O202">
            <v>140</v>
          </cell>
          <cell r="P202">
            <v>0</v>
          </cell>
          <cell r="Q202">
            <v>4.16</v>
          </cell>
          <cell r="R202">
            <v>1.6</v>
          </cell>
          <cell r="S202">
            <v>6.5124433920000007</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3.3226752000000008</v>
          </cell>
          <cell r="T203">
            <v>11279.403099095045</v>
          </cell>
          <cell r="U203">
            <v>4</v>
          </cell>
          <cell r="V203">
            <v>992.86064446832677</v>
          </cell>
          <cell r="W203" t="str">
            <v>42F3</v>
          </cell>
          <cell r="X203">
            <v>0</v>
          </cell>
          <cell r="Y203">
            <v>100</v>
          </cell>
          <cell r="Z203">
            <v>0</v>
          </cell>
          <cell r="AA203">
            <v>0.43</v>
          </cell>
          <cell r="AB203">
            <v>1</v>
          </cell>
          <cell r="AC203">
            <v>1</v>
          </cell>
          <cell r="AD203">
            <v>2</v>
          </cell>
          <cell r="AE203">
            <v>172</v>
          </cell>
          <cell r="AF203">
            <v>4437.5999999999995</v>
          </cell>
        </row>
        <row r="204">
          <cell r="H204">
            <v>0</v>
          </cell>
          <cell r="M204">
            <v>0</v>
          </cell>
          <cell r="N204" t="str">
            <v>1F3</v>
          </cell>
          <cell r="O204">
            <v>130</v>
          </cell>
          <cell r="P204">
            <v>0</v>
          </cell>
          <cell r="Q204">
            <v>4.16</v>
          </cell>
          <cell r="R204">
            <v>1.6</v>
          </cell>
          <cell r="S204">
            <v>5.6153210880000008</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73042.547343359998</v>
          </cell>
          <cell r="M205">
            <v>6429.5131570176</v>
          </cell>
          <cell r="N205" t="str">
            <v>1F4</v>
          </cell>
          <cell r="O205">
            <v>140</v>
          </cell>
          <cell r="P205">
            <v>0</v>
          </cell>
          <cell r="Q205">
            <v>4.16</v>
          </cell>
          <cell r="R205">
            <v>1.6</v>
          </cell>
          <cell r="S205">
            <v>6.5124433920000007</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59668.042394212767</v>
          </cell>
          <cell r="U206">
            <v>4</v>
          </cell>
          <cell r="V206">
            <v>5252.2328092374464</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3971.4425778733071</v>
          </cell>
          <cell r="W207" t="str">
            <v>9F1</v>
          </cell>
          <cell r="X207">
            <v>320</v>
          </cell>
          <cell r="Y207">
            <v>520</v>
          </cell>
          <cell r="Z207">
            <v>1</v>
          </cell>
          <cell r="AA207">
            <v>0.46</v>
          </cell>
          <cell r="AB207">
            <v>0.14000000000000001</v>
          </cell>
          <cell r="AC207">
            <v>0</v>
          </cell>
          <cell r="AD207">
            <v>0.14000000000000001</v>
          </cell>
          <cell r="AE207">
            <v>139</v>
          </cell>
          <cell r="AF207">
            <v>3836.4</v>
          </cell>
        </row>
        <row r="208">
          <cell r="H208">
            <v>0</v>
          </cell>
          <cell r="M208">
            <v>0</v>
          </cell>
          <cell r="N208" t="str">
            <v>2F4</v>
          </cell>
          <cell r="O208">
            <v>260</v>
          </cell>
          <cell r="P208">
            <v>1</v>
          </cell>
          <cell r="Q208">
            <v>4.16</v>
          </cell>
          <cell r="R208">
            <v>2</v>
          </cell>
          <cell r="S208">
            <v>28.076605440000002</v>
          </cell>
          <cell r="T208">
            <v>95310.956187353091</v>
          </cell>
          <cell r="U208">
            <v>4</v>
          </cell>
          <cell r="V208">
            <v>8389.6724457573582</v>
          </cell>
          <cell r="W208" t="str">
            <v>7F3</v>
          </cell>
          <cell r="X208">
            <v>100</v>
          </cell>
          <cell r="Y208">
            <v>360</v>
          </cell>
          <cell r="Z208">
            <v>0</v>
          </cell>
          <cell r="AA208">
            <v>0.57999999999999996</v>
          </cell>
          <cell r="AB208">
            <v>0.17</v>
          </cell>
          <cell r="AC208">
            <v>0</v>
          </cell>
          <cell r="AD208">
            <v>0.17</v>
          </cell>
          <cell r="AE208">
            <v>433</v>
          </cell>
          <cell r="AF208">
            <v>15068.4</v>
          </cell>
        </row>
        <row r="209">
          <cell r="H209">
            <v>0</v>
          </cell>
          <cell r="I209">
            <v>0.78</v>
          </cell>
          <cell r="J209">
            <v>32</v>
          </cell>
          <cell r="K209">
            <v>19.468800000000002</v>
          </cell>
          <cell r="L209">
            <v>66090.252533760009</v>
          </cell>
          <cell r="M209">
            <v>5817.5428386816011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0.14000000000000001</v>
          </cell>
          <cell r="AC209">
            <v>0</v>
          </cell>
          <cell r="AD209">
            <v>0.14000000000000001</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1.1499999999999999</v>
          </cell>
          <cell r="AB210">
            <v>0.92</v>
          </cell>
          <cell r="AC210">
            <v>0</v>
          </cell>
          <cell r="AD210">
            <v>0.92</v>
          </cell>
          <cell r="AE210">
            <v>12</v>
          </cell>
          <cell r="AF210">
            <v>827.99999999999989</v>
          </cell>
        </row>
        <row r="211">
          <cell r="H211">
            <v>0</v>
          </cell>
          <cell r="I211">
            <v>0.91999999999999993</v>
          </cell>
          <cell r="J211">
            <v>32</v>
          </cell>
          <cell r="K211">
            <v>27.084799999999994</v>
          </cell>
          <cell r="L211">
            <v>91944.098856959987</v>
          </cell>
          <cell r="M211">
            <v>8093.307459993599</v>
          </cell>
          <cell r="N211" t="str">
            <v>3F4</v>
          </cell>
          <cell r="O211">
            <v>330</v>
          </cell>
          <cell r="P211">
            <v>1</v>
          </cell>
          <cell r="Q211">
            <v>4.16</v>
          </cell>
          <cell r="R211">
            <v>1.5</v>
          </cell>
          <cell r="S211">
            <v>33.922437119999998</v>
          </cell>
          <cell r="T211">
            <v>115155.65601482341</v>
          </cell>
          <cell r="U211">
            <v>4</v>
          </cell>
          <cell r="V211">
            <v>10136.48664211882</v>
          </cell>
          <cell r="W211" t="str">
            <v>36F4</v>
          </cell>
          <cell r="X211">
            <v>158</v>
          </cell>
          <cell r="Y211">
            <v>488</v>
          </cell>
          <cell r="Z211">
            <v>0</v>
          </cell>
          <cell r="AA211">
            <v>0.17</v>
          </cell>
          <cell r="AB211">
            <v>7.0000000000000007E-2</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77087.670555377685</v>
          </cell>
          <cell r="U212">
            <v>4</v>
          </cell>
          <cell r="V212">
            <v>6785.5819670382207</v>
          </cell>
          <cell r="W212" t="str">
            <v>35F2</v>
          </cell>
          <cell r="X212">
            <v>230</v>
          </cell>
          <cell r="Y212">
            <v>500</v>
          </cell>
          <cell r="Z212">
            <v>0</v>
          </cell>
          <cell r="AA212">
            <v>0.73</v>
          </cell>
          <cell r="AB212">
            <v>0.55000000000000004</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148.92909667024901</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29.491199999999999</v>
          </cell>
          <cell r="L214">
            <v>100113.04525824</v>
          </cell>
          <cell r="M214">
            <v>8812.3725840383995</v>
          </cell>
          <cell r="N214" t="str">
            <v>4F1</v>
          </cell>
          <cell r="O214">
            <v>275</v>
          </cell>
          <cell r="P214">
            <v>1</v>
          </cell>
          <cell r="Q214">
            <v>4.16</v>
          </cell>
          <cell r="R214">
            <v>1.5</v>
          </cell>
          <cell r="S214">
            <v>23.557248000000001</v>
          </cell>
          <cell r="T214">
            <v>79969.20556584961</v>
          </cell>
          <cell r="U214">
            <v>4</v>
          </cell>
          <cell r="V214">
            <v>7039.2268348047364</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9.5397120000000015</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16.588799999999999</v>
          </cell>
          <cell r="L217">
            <v>56313.587957760006</v>
          </cell>
          <cell r="M217">
            <v>4956.9595785216006</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25.301652480000001</v>
          </cell>
          <cell r="T218">
            <v>85890.892192874511</v>
          </cell>
          <cell r="U218">
            <v>4</v>
          </cell>
          <cell r="V218">
            <v>7560.4786731506083</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0.81333333333333324</v>
          </cell>
          <cell r="J219">
            <v>32</v>
          </cell>
          <cell r="K219">
            <v>21.16835555555555</v>
          </cell>
          <cell r="L219">
            <v>71859.691629226654</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1.1599999999999999</v>
          </cell>
          <cell r="AB220">
            <v>2.12</v>
          </cell>
          <cell r="AC220">
            <v>1</v>
          </cell>
          <cell r="AD220">
            <v>3.12</v>
          </cell>
          <cell r="AE220">
            <v>611</v>
          </cell>
          <cell r="AF220">
            <v>42525.599999999999</v>
          </cell>
        </row>
        <row r="221">
          <cell r="H221">
            <v>0</v>
          </cell>
          <cell r="M221">
            <v>0</v>
          </cell>
          <cell r="N221" t="str">
            <v>7F3</v>
          </cell>
          <cell r="O221">
            <v>100</v>
          </cell>
          <cell r="P221">
            <v>0</v>
          </cell>
          <cell r="Q221">
            <v>4.16</v>
          </cell>
          <cell r="R221">
            <v>3</v>
          </cell>
          <cell r="S221">
            <v>6.2300160000000009</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41451.806389174279</v>
          </cell>
          <cell r="U223">
            <v>4</v>
          </cell>
          <cell r="V223">
            <v>3648.7628684210999</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73042.547343359998</v>
          </cell>
          <cell r="M227">
            <v>6429.5131570176</v>
          </cell>
          <cell r="N227" t="str">
            <v>9F1</v>
          </cell>
          <cell r="O227">
            <v>145</v>
          </cell>
          <cell r="P227">
            <v>0</v>
          </cell>
          <cell r="Q227">
            <v>4.16</v>
          </cell>
          <cell r="R227">
            <v>2</v>
          </cell>
          <cell r="S227">
            <v>8.7324057599999989</v>
          </cell>
          <cell r="T227">
            <v>29643.681269809149</v>
          </cell>
          <cell r="U227">
            <v>4</v>
          </cell>
          <cell r="V227">
            <v>2609.3618812433201</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9.8500706304000012</v>
          </cell>
          <cell r="T229">
            <v>33437.790487267252</v>
          </cell>
          <cell r="U229">
            <v>4</v>
          </cell>
          <cell r="V229">
            <v>2943.3353805263541</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80342.456893440001</v>
          </cell>
          <cell r="M230">
            <v>7072.0819912704001</v>
          </cell>
          <cell r="N230" t="str">
            <v>9F4</v>
          </cell>
          <cell r="O230">
            <v>286</v>
          </cell>
          <cell r="P230">
            <v>1</v>
          </cell>
          <cell r="Q230">
            <v>4.16</v>
          </cell>
          <cell r="R230">
            <v>2</v>
          </cell>
          <cell r="S230">
            <v>33.972692582400001</v>
          </cell>
          <cell r="T230">
            <v>115326.25698669723</v>
          </cell>
          <cell r="U230">
            <v>4</v>
          </cell>
          <cell r="V230">
            <v>10151.503659366404</v>
          </cell>
          <cell r="W230" t="str">
            <v>35F2</v>
          </cell>
          <cell r="X230">
            <v>230</v>
          </cell>
          <cell r="Y230">
            <v>516</v>
          </cell>
          <cell r="Z230">
            <v>1</v>
          </cell>
          <cell r="AA230">
            <v>7.0000000000000007E-2</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74585.052992765952</v>
          </cell>
          <cell r="U231">
            <v>4</v>
          </cell>
          <cell r="V231">
            <v>6565.2910115468076</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62744.460656640003</v>
          </cell>
          <cell r="M232">
            <v>5523.0321229824003</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94859.780063389291</v>
          </cell>
          <cell r="U233">
            <v>4</v>
          </cell>
          <cell r="V233">
            <v>8349.9580199786251</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80342.456893440001</v>
          </cell>
          <cell r="M235">
            <v>7072.0819912704001</v>
          </cell>
          <cell r="N235" t="str">
            <v>11F4</v>
          </cell>
          <cell r="O235">
            <v>270</v>
          </cell>
          <cell r="P235">
            <v>1</v>
          </cell>
          <cell r="Q235">
            <v>4.16</v>
          </cell>
          <cell r="R235">
            <v>1.6</v>
          </cell>
          <cell r="S235">
            <v>24.222302208000002</v>
          </cell>
          <cell r="T235">
            <v>82226.84859240285</v>
          </cell>
          <cell r="U235">
            <v>4</v>
          </cell>
          <cell r="V235">
            <v>7237.9540981741011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9.6025313279999995</v>
          </cell>
          <cell r="T236">
            <v>32597.474956384667</v>
          </cell>
          <cell r="U236">
            <v>4</v>
          </cell>
          <cell r="V236">
            <v>2869.3672625134632</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19.468800000000002</v>
          </cell>
          <cell r="L237">
            <v>66090.252533760009</v>
          </cell>
          <cell r="M237">
            <v>5817.5428386816011</v>
          </cell>
          <cell r="N237" t="str">
            <v>25F1</v>
          </cell>
          <cell r="O237">
            <v>250</v>
          </cell>
          <cell r="P237">
            <v>0</v>
          </cell>
          <cell r="Q237">
            <v>4.16</v>
          </cell>
          <cell r="R237">
            <v>1.8</v>
          </cell>
          <cell r="S237">
            <v>23.362560000000002</v>
          </cell>
          <cell r="T237">
            <v>79308.303040512008</v>
          </cell>
          <cell r="U237">
            <v>4</v>
          </cell>
          <cell r="V237">
            <v>6981.0514064179206</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4.0999999999999996</v>
          </cell>
          <cell r="AE238">
            <v>326</v>
          </cell>
          <cell r="AF238">
            <v>2542.8000000000002</v>
          </cell>
        </row>
        <row r="239">
          <cell r="H239">
            <v>0</v>
          </cell>
          <cell r="M239">
            <v>0</v>
          </cell>
          <cell r="N239" t="str">
            <v>25F3</v>
          </cell>
          <cell r="O239">
            <v>350</v>
          </cell>
          <cell r="P239">
            <v>1</v>
          </cell>
          <cell r="Q239">
            <v>4.16</v>
          </cell>
          <cell r="R239">
            <v>1.8</v>
          </cell>
          <cell r="S239">
            <v>45.790617600000012</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4685.3977497599999</v>
          </cell>
          <cell r="N240" t="str">
            <v>35F1</v>
          </cell>
          <cell r="O240">
            <v>175</v>
          </cell>
          <cell r="P240">
            <v>0</v>
          </cell>
          <cell r="Q240">
            <v>4.16</v>
          </cell>
          <cell r="R240">
            <v>2</v>
          </cell>
          <cell r="S240">
            <v>12.719616000000002</v>
          </cell>
          <cell r="T240">
            <v>43178.964988723208</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74585.052992765952</v>
          </cell>
          <cell r="U241">
            <v>4</v>
          </cell>
          <cell r="V241">
            <v>6565.2910115468076</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4292.3980609536011</v>
          </cell>
          <cell r="N242" t="str">
            <v>36F1</v>
          </cell>
          <cell r="O242">
            <v>123</v>
          </cell>
          <cell r="P242">
            <v>0</v>
          </cell>
          <cell r="Q242">
            <v>4.16</v>
          </cell>
          <cell r="R242">
            <v>2</v>
          </cell>
          <cell r="S242">
            <v>6.2835941375999997</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5.6855126015999993</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32.562216960000001</v>
          </cell>
          <cell r="T244">
            <v>110538.1503711314</v>
          </cell>
          <cell r="U244">
            <v>4</v>
          </cell>
          <cell r="V244">
            <v>9730.0343157896004</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69522.948096000022</v>
          </cell>
          <cell r="M246">
            <v>6119.7031833600013</v>
          </cell>
          <cell r="N246" t="str">
            <v>42F1</v>
          </cell>
          <cell r="O246">
            <v>300</v>
          </cell>
          <cell r="P246">
            <v>1</v>
          </cell>
          <cell r="Q246">
            <v>4.16</v>
          </cell>
          <cell r="R246">
            <v>2</v>
          </cell>
          <cell r="S246">
            <v>37.380096000000009</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9562.0362239999995</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25.958400000000001</v>
          </cell>
          <cell r="T250">
            <v>88120.336711680007</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19.468800000000002</v>
          </cell>
          <cell r="L252">
            <v>66090.252533760009</v>
          </cell>
          <cell r="M252">
            <v>5817.5428386816011</v>
          </cell>
          <cell r="N252" t="str">
            <v>78F1</v>
          </cell>
          <cell r="O252">
            <v>80</v>
          </cell>
          <cell r="P252">
            <v>0</v>
          </cell>
          <cell r="Q252">
            <v>4.16</v>
          </cell>
          <cell r="R252">
            <v>1.6</v>
          </cell>
          <cell r="S252">
            <v>2.1265121280000008</v>
          </cell>
          <cell r="T252">
            <v>7218.8179834208286</v>
          </cell>
          <cell r="U252">
            <v>4</v>
          </cell>
          <cell r="V252">
            <v>635.43081245972917</v>
          </cell>
          <cell r="W252" t="str">
            <v>65F2</v>
          </cell>
          <cell r="X252">
            <v>250</v>
          </cell>
          <cell r="Y252">
            <v>330</v>
          </cell>
          <cell r="Z252">
            <v>0</v>
          </cell>
          <cell r="AA252">
            <v>0.45</v>
          </cell>
          <cell r="AB252">
            <v>0.56000000000000005</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9.6025313279999995</v>
          </cell>
          <cell r="T253">
            <v>32597.474956384667</v>
          </cell>
          <cell r="U253">
            <v>4</v>
          </cell>
          <cell r="V253">
            <v>2869.3672625134632</v>
          </cell>
          <cell r="W253" t="str">
            <v>1F3</v>
          </cell>
          <cell r="X253">
            <v>130</v>
          </cell>
          <cell r="Y253">
            <v>300</v>
          </cell>
          <cell r="Z253">
            <v>0</v>
          </cell>
          <cell r="AA253">
            <v>0.66</v>
          </cell>
          <cell r="AB253">
            <v>0.45</v>
          </cell>
          <cell r="AC253">
            <v>2</v>
          </cell>
          <cell r="AD253">
            <v>2.4500000000000002</v>
          </cell>
          <cell r="AE253">
            <v>368</v>
          </cell>
          <cell r="AF253">
            <v>14572.800000000001</v>
          </cell>
        </row>
        <row r="254">
          <cell r="H254">
            <v>0</v>
          </cell>
          <cell r="I254">
            <v>0.82</v>
          </cell>
          <cell r="J254">
            <v>32</v>
          </cell>
          <cell r="K254">
            <v>21.516799999999996</v>
          </cell>
          <cell r="L254">
            <v>73042.547343359998</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1.1499999999999999</v>
          </cell>
          <cell r="AC254">
            <v>1</v>
          </cell>
          <cell r="AD254">
            <v>2.15</v>
          </cell>
          <cell r="AE254">
            <v>405</v>
          </cell>
          <cell r="AF254">
            <v>4373.9999999999991</v>
          </cell>
        </row>
        <row r="255">
          <cell r="H255">
            <v>0</v>
          </cell>
          <cell r="M255">
            <v>0</v>
          </cell>
          <cell r="N255" t="str">
            <v>78F5</v>
          </cell>
          <cell r="O255">
            <v>180</v>
          </cell>
          <cell r="P255">
            <v>0</v>
          </cell>
          <cell r="Q255">
            <v>4.16</v>
          </cell>
          <cell r="R255">
            <v>1.6</v>
          </cell>
          <cell r="S255">
            <v>10.765467648</v>
          </cell>
          <cell r="T255">
            <v>36545.266041067931</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7922.9999999999991</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1037.4393968639999</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256454.99999999991</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73.128959999999992</v>
          </cell>
          <cell r="T257">
            <v>248249.06691379199</v>
          </cell>
          <cell r="U257">
            <v>0.2</v>
          </cell>
          <cell r="V257">
            <v>21851.930141982721</v>
          </cell>
          <cell r="W257" t="str">
            <v>37F1</v>
          </cell>
          <cell r="X257">
            <v>280</v>
          </cell>
          <cell r="Y257">
            <v>680</v>
          </cell>
          <cell r="Z257">
            <v>1</v>
          </cell>
          <cell r="AA257">
            <v>0.82</v>
          </cell>
          <cell r="AB257">
            <v>0.57999999999999996</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38.438409600000007</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20319.599999999999</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16730.384014955522</v>
          </cell>
          <cell r="W259" t="str">
            <v>21F2</v>
          </cell>
          <cell r="X259">
            <v>290</v>
          </cell>
          <cell r="Y259">
            <v>640</v>
          </cell>
          <cell r="Z259">
            <v>1</v>
          </cell>
          <cell r="AA259">
            <v>0.94</v>
          </cell>
          <cell r="AB259">
            <v>1.02</v>
          </cell>
          <cell r="AC259">
            <v>4</v>
          </cell>
          <cell r="AD259">
            <v>5.0199999999999996</v>
          </cell>
          <cell r="AE259">
            <v>47</v>
          </cell>
          <cell r="AF259">
            <v>2650.8</v>
          </cell>
        </row>
        <row r="260">
          <cell r="H260">
            <v>1</v>
          </cell>
          <cell r="I260">
            <v>1.25</v>
          </cell>
          <cell r="J260">
            <v>67</v>
          </cell>
          <cell r="K260">
            <v>104.6875</v>
          </cell>
          <cell r="L260">
            <v>355380.06000000006</v>
          </cell>
          <cell r="M260">
            <v>31282.052100000001</v>
          </cell>
          <cell r="N260" t="str">
            <v>28F1</v>
          </cell>
          <cell r="O260">
            <v>300</v>
          </cell>
          <cell r="P260">
            <v>1</v>
          </cell>
          <cell r="Q260">
            <v>13.8</v>
          </cell>
          <cell r="R260">
            <v>3.5</v>
          </cell>
          <cell r="S260">
            <v>35.993160000000003</v>
          </cell>
          <cell r="T260">
            <v>122185.08762163202</v>
          </cell>
          <cell r="U260">
            <v>0.2</v>
          </cell>
          <cell r="V260">
            <v>10755.246866757123</v>
          </cell>
          <cell r="W260" t="str">
            <v>48F1</v>
          </cell>
          <cell r="X260">
            <v>360</v>
          </cell>
          <cell r="Y260">
            <v>660</v>
          </cell>
          <cell r="Z260">
            <v>1</v>
          </cell>
          <cell r="AA260">
            <v>0.28000000000000003</v>
          </cell>
          <cell r="AB260">
            <v>0.05</v>
          </cell>
          <cell r="AC260">
            <v>2</v>
          </cell>
          <cell r="AD260">
            <v>2.0499999999999998</v>
          </cell>
          <cell r="AE260">
            <v>55</v>
          </cell>
          <cell r="AF260">
            <v>924.00000000000011</v>
          </cell>
        </row>
        <row r="261">
          <cell r="H261">
            <v>0</v>
          </cell>
          <cell r="M261">
            <v>0</v>
          </cell>
          <cell r="N261" t="str">
            <v>28F2</v>
          </cell>
          <cell r="O261">
            <v>150</v>
          </cell>
          <cell r="P261">
            <v>0</v>
          </cell>
          <cell r="Q261">
            <v>13.8</v>
          </cell>
          <cell r="R261">
            <v>3.5</v>
          </cell>
          <cell r="S261">
            <v>8.9982900000000008</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0.91999999999999993</v>
          </cell>
          <cell r="J262">
            <v>67</v>
          </cell>
          <cell r="K262">
            <v>56.708799999999989</v>
          </cell>
          <cell r="L262">
            <v>192507.95698175998</v>
          </cell>
          <cell r="M262">
            <v>16945.362494361598</v>
          </cell>
          <cell r="N262" t="str">
            <v>28F4</v>
          </cell>
          <cell r="O262">
            <v>340</v>
          </cell>
          <cell r="P262">
            <v>1</v>
          </cell>
          <cell r="Q262">
            <v>13.8</v>
          </cell>
          <cell r="R262">
            <v>3.5</v>
          </cell>
          <cell r="S262">
            <v>46.231214399999999</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65708.424898744342</v>
          </cell>
          <cell r="U263">
            <v>0.2</v>
          </cell>
          <cell r="V263">
            <v>5783.9327594560527</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39719.850706206737</v>
          </cell>
          <cell r="U264">
            <v>0.2</v>
          </cell>
          <cell r="V264">
            <v>3496.3088227172366</v>
          </cell>
          <cell r="W264" t="str">
            <v>28F1</v>
          </cell>
          <cell r="X264">
            <v>300</v>
          </cell>
          <cell r="Y264">
            <v>460</v>
          </cell>
          <cell r="Z264">
            <v>0</v>
          </cell>
          <cell r="AA264">
            <v>0.27</v>
          </cell>
          <cell r="AB264">
            <v>0.23</v>
          </cell>
          <cell r="AC264">
            <v>4</v>
          </cell>
          <cell r="AD264">
            <v>4.2300000000000004</v>
          </cell>
          <cell r="AE264">
            <v>177</v>
          </cell>
          <cell r="AF264">
            <v>2867.4000000000005</v>
          </cell>
        </row>
        <row r="265">
          <cell r="H265">
            <v>0</v>
          </cell>
          <cell r="M265">
            <v>0</v>
          </cell>
          <cell r="N265" t="str">
            <v>33F2</v>
          </cell>
          <cell r="O265">
            <v>289</v>
          </cell>
          <cell r="P265">
            <v>1</v>
          </cell>
          <cell r="Q265">
            <v>13.8</v>
          </cell>
          <cell r="R265">
            <v>4</v>
          </cell>
          <cell r="S265">
            <v>38.173774176000009</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27848.400000000001</v>
          </cell>
        </row>
        <row r="266">
          <cell r="H266">
            <v>0</v>
          </cell>
          <cell r="I266">
            <v>0.53</v>
          </cell>
          <cell r="J266">
            <v>67</v>
          </cell>
          <cell r="K266">
            <v>18.820300000000003</v>
          </cell>
          <cell r="L266">
            <v>63888.805666560016</v>
          </cell>
          <cell r="M266">
            <v>5623.7621983296012</v>
          </cell>
          <cell r="N266" t="str">
            <v>34F1</v>
          </cell>
          <cell r="O266">
            <v>150</v>
          </cell>
          <cell r="P266">
            <v>0</v>
          </cell>
          <cell r="Q266">
            <v>13.8</v>
          </cell>
          <cell r="R266">
            <v>4</v>
          </cell>
          <cell r="S266">
            <v>10.283760000000001</v>
          </cell>
          <cell r="T266">
            <v>34910.025034752005</v>
          </cell>
          <cell r="U266">
            <v>0.2</v>
          </cell>
          <cell r="V266">
            <v>3072.9276762163208</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62062.266728447998</v>
          </cell>
          <cell r="U267">
            <v>0.2</v>
          </cell>
          <cell r="V267">
            <v>5462.9825354956802</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0.91999999999999993</v>
          </cell>
          <cell r="J269">
            <v>67</v>
          </cell>
          <cell r="K269">
            <v>56.708799999999989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9369.0150483750913</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27.034862400000009</v>
          </cell>
          <cell r="T270">
            <v>91774.576924692519</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95338.308646990103</v>
          </cell>
          <cell r="U271">
            <v>0.2</v>
          </cell>
          <cell r="V271">
            <v>8392.0801246446554</v>
          </cell>
          <cell r="W271" t="str">
            <v>28F2</v>
          </cell>
          <cell r="X271">
            <v>150</v>
          </cell>
          <cell r="Y271">
            <v>415</v>
          </cell>
          <cell r="Z271">
            <v>0</v>
          </cell>
          <cell r="AA271">
            <v>0.53</v>
          </cell>
          <cell r="AB271">
            <v>1.48</v>
          </cell>
          <cell r="AC271">
            <v>3</v>
          </cell>
          <cell r="AD271">
            <v>4.4800000000000004</v>
          </cell>
          <cell r="AE271">
            <v>254</v>
          </cell>
          <cell r="AF271">
            <v>8077.2000000000007</v>
          </cell>
        </row>
        <row r="272">
          <cell r="H272">
            <v>0</v>
          </cell>
          <cell r="I272">
            <v>0.70499999999999996</v>
          </cell>
          <cell r="J272">
            <v>67</v>
          </cell>
          <cell r="K272">
            <v>33.300674999999998</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2287.8000000000002</v>
          </cell>
        </row>
        <row r="273">
          <cell r="H273">
            <v>0</v>
          </cell>
          <cell r="M273">
            <v>0</v>
          </cell>
          <cell r="N273" t="str">
            <v>37F5</v>
          </cell>
          <cell r="O273">
            <v>270</v>
          </cell>
          <cell r="P273">
            <v>1</v>
          </cell>
          <cell r="Q273">
            <v>13.8</v>
          </cell>
          <cell r="R273">
            <v>3.5</v>
          </cell>
          <cell r="S273">
            <v>29.154459600000003</v>
          </cell>
          <cell r="T273">
            <v>98969.920973521934</v>
          </cell>
          <cell r="U273">
            <v>0.2</v>
          </cell>
          <cell r="V273">
            <v>8711.7499620732688</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54.749595600000013</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48.407499999999992</v>
          </cell>
          <cell r="L275">
            <v>164327.73974399999</v>
          </cell>
          <cell r="M275">
            <v>14464.820891039999</v>
          </cell>
          <cell r="N275" t="str">
            <v>48F1</v>
          </cell>
          <cell r="O275">
            <v>360</v>
          </cell>
          <cell r="P275">
            <v>1</v>
          </cell>
          <cell r="Q275">
            <v>13.8</v>
          </cell>
          <cell r="R275">
            <v>3.5</v>
          </cell>
          <cell r="S275">
            <v>51.830150400000008</v>
          </cell>
          <cell r="T275">
            <v>175946.52617515012</v>
          </cell>
          <cell r="U275">
            <v>0.2</v>
          </cell>
          <cell r="V275">
            <v>15487.555488130256</v>
          </cell>
          <cell r="W275" t="str">
            <v>37F4</v>
          </cell>
          <cell r="X275">
            <v>175</v>
          </cell>
          <cell r="Y275">
            <v>535</v>
          </cell>
          <cell r="Z275">
            <v>1</v>
          </cell>
          <cell r="AA275">
            <v>7.0000000000000007E-2</v>
          </cell>
          <cell r="AB275">
            <v>1.42</v>
          </cell>
          <cell r="AC275">
            <v>0</v>
          </cell>
          <cell r="AD275">
            <v>1.42</v>
          </cell>
          <cell r="AE275">
            <v>1216</v>
          </cell>
          <cell r="AF275">
            <v>5107.2000000000007</v>
          </cell>
        </row>
        <row r="276">
          <cell r="H276">
            <v>0</v>
          </cell>
          <cell r="M276">
            <v>0</v>
          </cell>
          <cell r="N276" t="str">
            <v>48F2</v>
          </cell>
          <cell r="O276">
            <v>350</v>
          </cell>
          <cell r="P276">
            <v>1</v>
          </cell>
          <cell r="Q276">
            <v>13.8</v>
          </cell>
          <cell r="R276">
            <v>3.5</v>
          </cell>
          <cell r="S276">
            <v>48.990690000000001</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23.035622400000001</v>
          </cell>
          <cell r="T277">
            <v>78198.456077844487</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2296.8000000000002</v>
          </cell>
        </row>
        <row r="278">
          <cell r="H278">
            <v>0</v>
          </cell>
          <cell r="M278">
            <v>0</v>
          </cell>
          <cell r="N278" t="str">
            <v>48F4</v>
          </cell>
          <cell r="O278">
            <v>275</v>
          </cell>
          <cell r="P278">
            <v>1</v>
          </cell>
          <cell r="Q278">
            <v>13.8</v>
          </cell>
          <cell r="R278">
            <v>3.5</v>
          </cell>
          <cell r="S278">
            <v>30.244252500000002</v>
          </cell>
          <cell r="T278">
            <v>102669.41390428801</v>
          </cell>
          <cell r="U278">
            <v>0.2</v>
          </cell>
          <cell r="V278">
            <v>9037.3949366500819</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463.38707499999998</v>
          </cell>
          <cell r="L279">
            <v>1573048.61150304</v>
          </cell>
          <cell r="M279">
            <v>138466.37490260642</v>
          </cell>
          <cell r="N279">
            <v>22</v>
          </cell>
          <cell r="O279">
            <v>5694</v>
          </cell>
          <cell r="P279">
            <v>14</v>
          </cell>
          <cell r="R279">
            <v>3.6818181818181817</v>
          </cell>
          <cell r="S279">
            <v>693.30213327600006</v>
          </cell>
          <cell r="T279">
            <v>2353535.5579391322</v>
          </cell>
          <cell r="U279">
            <v>0.20000000000000007</v>
          </cell>
          <cell r="V279">
            <v>207168.12851754963</v>
          </cell>
          <cell r="X279">
            <v>5820</v>
          </cell>
          <cell r="Y279">
            <v>11514</v>
          </cell>
          <cell r="Z279">
            <v>12</v>
          </cell>
          <cell r="AA279">
            <v>0.97639991486644684</v>
          </cell>
          <cell r="AB279">
            <v>1.2041342981802701</v>
          </cell>
          <cell r="AD279">
            <v>4.6455517718420776</v>
          </cell>
          <cell r="AE279">
            <v>9397</v>
          </cell>
          <cell r="AF279">
            <v>550513.80000000005</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row r="4">
          <cell r="D4" t="str">
            <v>TABLE 1</v>
          </cell>
        </row>
        <row r="5">
          <cell r="D5" t="str">
            <v xml:space="preserve">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 xml:space="preserve">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 xml:space="preserve">Streetsville Conversion </v>
          </cell>
          <cell r="E41">
            <v>100000</v>
          </cell>
        </row>
        <row r="42">
          <cell r="C42">
            <v>2</v>
          </cell>
          <cell r="D42" t="str">
            <v xml:space="preserve">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 xml:space="preserve">4.16 kV Stanfield Road Feeder Tie </v>
          </cell>
          <cell r="E54">
            <v>0</v>
          </cell>
        </row>
        <row r="55">
          <cell r="C55">
            <v>15</v>
          </cell>
          <cell r="D55" t="str">
            <v xml:space="preserve">4.16 kV Clarkson/Lorne Park Feeder Tie </v>
          </cell>
          <cell r="E55">
            <v>0</v>
          </cell>
        </row>
        <row r="57">
          <cell r="D57" t="str">
            <v>TOTAL - DISTRIBUTION</v>
          </cell>
          <cell r="E57">
            <v>1210000</v>
          </cell>
        </row>
        <row r="62">
          <cell r="D62" t="str">
            <v>TABLE 1 (Cont'd)</v>
          </cell>
        </row>
        <row r="63">
          <cell r="D63" t="str">
            <v xml:space="preserve">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 xml:space="preserve">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 xml:space="preserve">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 xml:space="preserve">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xml:space="preserve">       Total - Subtransmission</v>
          </cell>
          <cell r="E158">
            <v>1460000</v>
          </cell>
        </row>
        <row r="159">
          <cell r="D159" t="str">
            <v xml:space="preserve">       Total - Distribution</v>
          </cell>
          <cell r="E159">
            <v>1210000</v>
          </cell>
        </row>
        <row r="160">
          <cell r="D160" t="str">
            <v xml:space="preserve">       Total - Substations</v>
          </cell>
          <cell r="E160">
            <v>2700000</v>
          </cell>
        </row>
        <row r="161">
          <cell r="D161" t="str">
            <v xml:space="preserve">       Total - Subdivision Rebuilds</v>
          </cell>
          <cell r="E161">
            <v>5200000</v>
          </cell>
        </row>
        <row r="162">
          <cell r="D162" t="str">
            <v xml:space="preserve">       Total - System Maintenance</v>
          </cell>
          <cell r="E162">
            <v>5165000</v>
          </cell>
        </row>
        <row r="163">
          <cell r="D163" t="str">
            <v xml:space="preserve">       Total - Road Relocations</v>
          </cell>
          <cell r="E163">
            <v>1500000</v>
          </cell>
        </row>
        <row r="164">
          <cell r="D164" t="str">
            <v xml:space="preserve">       Total - Industrial &amp; Commercial Serv.</v>
          </cell>
          <cell r="E164">
            <v>2500000</v>
          </cell>
        </row>
        <row r="165">
          <cell r="D165" t="str">
            <v xml:space="preserve">       Total - Land &amp; Easements</v>
          </cell>
          <cell r="E165">
            <v>50000</v>
          </cell>
        </row>
        <row r="166">
          <cell r="D166" t="str">
            <v xml:space="preserve">       Total - Major Tools</v>
          </cell>
          <cell r="E166">
            <v>140000</v>
          </cell>
        </row>
        <row r="168">
          <cell r="D168" t="str">
            <v xml:space="preserve">       GRAND TOTAL</v>
          </cell>
          <cell r="E168">
            <v>19925000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04 Overall Comparison"/>
      <sheetName val="Energy "/>
      <sheetName val="Nov DEGDAYS"/>
      <sheetName val="CustPT"/>
    </sheetNames>
    <sheetDataSet>
      <sheetData sheetId="0" refreshError="1"/>
      <sheetData sheetId="1" refreshError="1"/>
      <sheetData sheetId="2" refreshError="1">
        <row r="1">
          <cell r="A1" t="str">
            <v>ENVIRONMENT CANADA - MONTHLY METEROLOGICAL SUMMARY</v>
          </cell>
        </row>
        <row r="2">
          <cell r="A2" t="str">
            <v>HEATING DEGREE DAYS</v>
          </cell>
        </row>
        <row r="3">
          <cell r="B3" t="str">
            <v xml:space="preserve">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582.79999999999995</v>
          </cell>
          <cell r="D4">
            <v>603.1</v>
          </cell>
          <cell r="E4">
            <v>539.29999999999995</v>
          </cell>
          <cell r="F4">
            <v>305</v>
          </cell>
          <cell r="G4">
            <v>198.9</v>
          </cell>
          <cell r="H4">
            <v>31.7</v>
          </cell>
          <cell r="I4">
            <v>3.8</v>
          </cell>
          <cell r="J4">
            <v>3.5</v>
          </cell>
          <cell r="K4">
            <v>310</v>
          </cell>
          <cell r="L4">
            <v>269</v>
          </cell>
          <cell r="M4">
            <v>403.2</v>
          </cell>
          <cell r="N4">
            <v>587.4</v>
          </cell>
        </row>
        <row r="5">
          <cell r="B5">
            <v>1991</v>
          </cell>
          <cell r="C5">
            <v>734.5</v>
          </cell>
          <cell r="D5">
            <v>571.79999999999995</v>
          </cell>
          <cell r="E5">
            <v>507.5</v>
          </cell>
          <cell r="F5">
            <v>283.39999999999998</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9.6999999999999993</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149.19999999999999</v>
          </cell>
          <cell r="H9">
            <v>20</v>
          </cell>
          <cell r="I9">
            <v>10.3</v>
          </cell>
          <cell r="J9">
            <v>4.5999999999999996</v>
          </cell>
          <cell r="K9">
            <v>133.69999999999999</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273.10000000000002</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266.89999999999998</v>
          </cell>
          <cell r="M11">
            <v>466.5</v>
          </cell>
          <cell r="N11">
            <v>586.29999999999995</v>
          </cell>
        </row>
        <row r="12">
          <cell r="B12">
            <v>1998</v>
          </cell>
          <cell r="C12">
            <v>624.79999999999995</v>
          </cell>
          <cell r="D12">
            <v>512.6</v>
          </cell>
          <cell r="E12">
            <v>492.3</v>
          </cell>
          <cell r="F12">
            <v>282</v>
          </cell>
          <cell r="G12">
            <v>59.1</v>
          </cell>
          <cell r="H12">
            <v>54.7</v>
          </cell>
          <cell r="I12">
            <v>1</v>
          </cell>
          <cell r="J12">
            <v>3.4</v>
          </cell>
          <cell r="K12">
            <v>39.700000000000003</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561.45000000000005</v>
          </cell>
        </row>
        <row r="14">
          <cell r="B14">
            <v>2004</v>
          </cell>
          <cell r="C14">
            <v>849.1</v>
          </cell>
          <cell r="D14">
            <v>631.70000000000005</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282.60000000000002</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77.900000000000006</v>
          </cell>
          <cell r="I28">
            <v>130.9</v>
          </cell>
          <cell r="J28">
            <v>122.9</v>
          </cell>
          <cell r="K28">
            <v>12.7</v>
          </cell>
          <cell r="L28">
            <v>3.2</v>
          </cell>
          <cell r="M28">
            <v>0</v>
          </cell>
          <cell r="N28">
            <v>0</v>
          </cell>
        </row>
        <row r="29">
          <cell r="B29">
            <v>1996</v>
          </cell>
          <cell r="C29">
            <v>0</v>
          </cell>
          <cell r="D29">
            <v>0</v>
          </cell>
          <cell r="E29">
            <v>0</v>
          </cell>
          <cell r="F29">
            <v>0</v>
          </cell>
          <cell r="G29">
            <v>8.6</v>
          </cell>
          <cell r="H29">
            <v>38.299999999999997</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1.1000000000000001</v>
          </cell>
          <cell r="G35">
            <v>12</v>
          </cell>
          <cell r="H35">
            <v>44.2</v>
          </cell>
          <cell r="I35">
            <v>96.7</v>
          </cell>
          <cell r="J35">
            <v>75</v>
          </cell>
          <cell r="K35">
            <v>22.1</v>
          </cell>
          <cell r="L35">
            <v>1</v>
          </cell>
          <cell r="M35">
            <v>0</v>
          </cell>
          <cell r="N35">
            <v>0</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efreshError="1">
        <row r="3">
          <cell r="A3" t="str">
            <v>Quarter ended June 30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UM"/>
      <sheetName val="OPTTABLE"/>
    </sheetNames>
    <sheetDataSet>
      <sheetData sheetId="0"/>
      <sheetData sheetId="1" refreshError="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8086.9740055176917</v>
          </cell>
          <cell r="E6">
            <v>86815.828054347789</v>
          </cell>
          <cell r="Q6">
            <v>0.1</v>
          </cell>
          <cell r="R6">
            <v>1348662.7204959833</v>
          </cell>
          <cell r="S6">
            <v>198261.39107495613</v>
          </cell>
          <cell r="T6">
            <v>1546924.1115709394</v>
          </cell>
          <cell r="U6">
            <v>0.1</v>
          </cell>
          <cell r="V6">
            <v>316131.58230286697</v>
          </cell>
          <cell r="W6">
            <v>281297.09004733519</v>
          </cell>
          <cell r="X6">
            <v>1908.7962947781145</v>
          </cell>
          <cell r="Y6">
            <v>32925.695960753656</v>
          </cell>
          <cell r="AA6">
            <v>0.1</v>
          </cell>
          <cell r="AB6">
            <v>694983.76280573849</v>
          </cell>
          <cell r="AC6">
            <v>604731.47653816093</v>
          </cell>
          <cell r="AD6">
            <v>5113.5234880206945</v>
          </cell>
          <cell r="AE6">
            <v>85138.76277955687</v>
          </cell>
          <cell r="AG6">
            <v>0.1</v>
          </cell>
          <cell r="AH6">
            <v>345175.50503188343</v>
          </cell>
          <cell r="AI6">
            <v>309702.2219073273</v>
          </cell>
          <cell r="AJ6">
            <v>2222.036437461375</v>
          </cell>
          <cell r="AK6">
            <v>33251.24668709487</v>
          </cell>
          <cell r="AW6">
            <v>0.1</v>
          </cell>
          <cell r="AX6">
            <v>234399.08325525196</v>
          </cell>
          <cell r="AY6">
            <v>41390.633040980138</v>
          </cell>
          <cell r="AZ6">
            <v>275789.71629623207</v>
          </cell>
          <cell r="BB6">
            <v>0.1</v>
          </cell>
          <cell r="BC6">
            <v>184468.09132885834</v>
          </cell>
          <cell r="BD6">
            <v>168570.45945125411</v>
          </cell>
          <cell r="BE6">
            <v>1809.8875944724248</v>
          </cell>
          <cell r="BF6">
            <v>14087.744283131808</v>
          </cell>
          <cell r="BH6">
            <v>3406970.219942824</v>
          </cell>
        </row>
        <row r="7">
          <cell r="A7">
            <v>0.2</v>
          </cell>
          <cell r="B7">
            <v>508970.92210678861</v>
          </cell>
          <cell r="C7">
            <v>399303.00542184012</v>
          </cell>
          <cell r="D7">
            <v>16173.948011035383</v>
          </cell>
          <cell r="E7">
            <v>93493.968673912968</v>
          </cell>
          <cell r="Q7">
            <v>0.2</v>
          </cell>
          <cell r="R7">
            <v>657036.14716378215</v>
          </cell>
          <cell r="S7">
            <v>205094.62302368155</v>
          </cell>
          <cell r="T7">
            <v>862130.77018746373</v>
          </cell>
          <cell r="U7">
            <v>0.2</v>
          </cell>
          <cell r="V7">
            <v>176933.38926324897</v>
          </cell>
          <cell r="W7">
            <v>137657.35486980426</v>
          </cell>
          <cell r="X7">
            <v>3817.5925895562291</v>
          </cell>
          <cell r="Y7">
            <v>35458.441803888549</v>
          </cell>
          <cell r="AA7">
            <v>0.2</v>
          </cell>
          <cell r="AB7">
            <v>386020.52806598583</v>
          </cell>
          <cell r="AC7">
            <v>284105.58271196019</v>
          </cell>
          <cell r="AD7">
            <v>10227.046976041389</v>
          </cell>
          <cell r="AE7">
            <v>91687.898377984311</v>
          </cell>
          <cell r="AG7">
            <v>0.2</v>
          </cell>
          <cell r="AH7">
            <v>182882.93739482245</v>
          </cell>
          <cell r="AI7">
            <v>142629.82962610526</v>
          </cell>
          <cell r="AJ7">
            <v>4444.0728749227501</v>
          </cell>
          <cell r="AK7">
            <v>35809.034893794473</v>
          </cell>
          <cell r="AW7">
            <v>0.2</v>
          </cell>
          <cell r="AX7">
            <v>111418.49390603029</v>
          </cell>
          <cell r="AY7">
            <v>43077.655040047168</v>
          </cell>
          <cell r="AZ7">
            <v>154496.14894607745</v>
          </cell>
          <cell r="BB7">
            <v>0.2</v>
          </cell>
          <cell r="BC7">
            <v>96565.941327814377</v>
          </cell>
          <cell r="BD7">
            <v>77774.749218573736</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428354.96221811778</v>
          </cell>
          <cell r="S8">
            <v>213066.72696386129</v>
          </cell>
          <cell r="T8">
            <v>641421.68918197905</v>
          </cell>
          <cell r="U8">
            <v>0.3</v>
          </cell>
          <cell r="V8">
            <v>133942.12240919005</v>
          </cell>
          <cell r="W8">
            <v>89802.421570643113</v>
          </cell>
          <cell r="X8">
            <v>5726.3888843343448</v>
          </cell>
          <cell r="Y8">
            <v>38413.311954212601</v>
          </cell>
          <cell r="AA8">
            <v>0.3</v>
          </cell>
          <cell r="AB8">
            <v>291914.37397302949</v>
          </cell>
          <cell r="AC8">
            <v>177245.24693281783</v>
          </cell>
          <cell r="AD8">
            <v>15340.570464062093</v>
          </cell>
          <cell r="AE8">
            <v>99328.556576149538</v>
          </cell>
          <cell r="AG8">
            <v>0.3</v>
          </cell>
          <cell r="AH8">
            <v>132297.75599372905</v>
          </cell>
          <cell r="AI8">
            <v>86838.525546400895</v>
          </cell>
          <cell r="AJ8">
            <v>6666.1093123841283</v>
          </cell>
          <cell r="AK8">
            <v>38793.121134943984</v>
          </cell>
          <cell r="AW8">
            <v>0.3</v>
          </cell>
          <cell r="AX8">
            <v>70750.717256227799</v>
          </cell>
          <cell r="AY8">
            <v>45045.847372292053</v>
          </cell>
          <cell r="AZ8">
            <v>115796.56462851985</v>
          </cell>
          <cell r="BB8">
            <v>0.3</v>
          </cell>
          <cell r="BC8">
            <v>69376.893559029908</v>
          </cell>
          <cell r="BD8">
            <v>47511.529111958866</v>
          </cell>
          <cell r="BE8">
            <v>5429.6627834172732</v>
          </cell>
          <cell r="BF8">
            <v>16435.701663653774</v>
          </cell>
          <cell r="BH8">
            <v>1405662.3663632788</v>
          </cell>
        </row>
        <row r="9">
          <cell r="A9">
            <v>0.4</v>
          </cell>
          <cell r="B9">
            <v>327876.98906728532</v>
          </cell>
          <cell r="C9">
            <v>185036.22097604471</v>
          </cell>
          <cell r="D9">
            <v>32347.896022070767</v>
          </cell>
          <cell r="E9">
            <v>110492.87206916987</v>
          </cell>
          <cell r="Q9">
            <v>0.4</v>
          </cell>
          <cell r="R9">
            <v>315422.2521280573</v>
          </cell>
          <cell r="S9">
            <v>222488.30434770975</v>
          </cell>
          <cell r="T9">
            <v>537910.55647576705</v>
          </cell>
          <cell r="U9">
            <v>0.4</v>
          </cell>
          <cell r="V9">
            <v>115409.82774485175</v>
          </cell>
          <cell r="W9">
            <v>65869.21134296192</v>
          </cell>
          <cell r="X9">
            <v>7635.1851791124582</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59015.904825839229</v>
          </cell>
          <cell r="AJ9">
            <v>8888.1457498455002</v>
          </cell>
          <cell r="AK9">
            <v>42319.768510848022</v>
          </cell>
          <cell r="AW9">
            <v>0.4</v>
          </cell>
          <cell r="AX9">
            <v>50665.995249082604</v>
          </cell>
          <cell r="AY9">
            <v>47371.892855854167</v>
          </cell>
          <cell r="AZ9">
            <v>98037.888104936777</v>
          </cell>
          <cell r="BB9">
            <v>0.4</v>
          </cell>
          <cell r="BC9">
            <v>57565.409019868792</v>
          </cell>
          <cell r="BD9">
            <v>32396.002281629539</v>
          </cell>
          <cell r="BE9">
            <v>7239.5503778896991</v>
          </cell>
          <cell r="BF9">
            <v>17929.856360349564</v>
          </cell>
          <cell r="BH9">
            <v>1189459.0804793737</v>
          </cell>
        </row>
        <row r="10">
          <cell r="A10">
            <v>0.5</v>
          </cell>
          <cell r="B10">
            <v>304090.02808955958</v>
          </cell>
          <cell r="C10">
            <v>142112.99878588427</v>
          </cell>
          <cell r="D10">
            <v>40434.870027588418</v>
          </cell>
          <cell r="E10">
            <v>121542.15927608694</v>
          </cell>
          <cell r="Q10">
            <v>0.5</v>
          </cell>
          <cell r="R10">
            <v>248805.02564199359</v>
          </cell>
          <cell r="S10">
            <v>233794.19720832826</v>
          </cell>
          <cell r="T10">
            <v>482599.22285032185</v>
          </cell>
          <cell r="U10">
            <v>0.5</v>
          </cell>
          <cell r="V10">
            <v>107180.97692365406</v>
          </cell>
          <cell r="W10">
            <v>51541.021104708387</v>
          </cell>
          <cell r="X10">
            <v>9543.9814738905807</v>
          </cell>
          <cell r="Y10">
            <v>46095.974345055125</v>
          </cell>
          <cell r="AA10">
            <v>0.5</v>
          </cell>
          <cell r="AB10">
            <v>236484.26856581122</v>
          </cell>
          <cell r="AC10">
            <v>91722.383234328125</v>
          </cell>
          <cell r="AD10">
            <v>25567.617440103444</v>
          </cell>
          <cell r="AE10">
            <v>119194.26789137945</v>
          </cell>
          <cell r="AG10">
            <v>0.5</v>
          </cell>
          <cell r="AH10">
            <v>99907.625773478823</v>
          </cell>
          <cell r="AI10">
            <v>42245.698224239168</v>
          </cell>
          <cell r="AJ10">
            <v>11110.182187306877</v>
          </cell>
          <cell r="AK10">
            <v>46551.745361932808</v>
          </cell>
          <cell r="AW10">
            <v>0.5</v>
          </cell>
          <cell r="AX10">
            <v>38819.417064218869</v>
          </cell>
          <cell r="AY10">
            <v>50163.147436128726</v>
          </cell>
          <cell r="AZ10">
            <v>88982.564500347595</v>
          </cell>
          <cell r="BB10">
            <v>0.5</v>
          </cell>
          <cell r="BC10">
            <v>52083.803821111236</v>
          </cell>
          <cell r="BD10">
            <v>23311.523852364604</v>
          </cell>
          <cell r="BE10">
            <v>9049.4379723621187</v>
          </cell>
          <cell r="BF10">
            <v>19722.841996384515</v>
          </cell>
          <cell r="BH10">
            <v>1082760.418137362</v>
          </cell>
        </row>
        <row r="11">
          <cell r="A11">
            <v>0.6</v>
          </cell>
          <cell r="B11">
            <v>297130.20813775389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41891.135665895192</v>
          </cell>
          <cell r="X11">
            <v>11452.77776866869</v>
          </cell>
          <cell r="Y11">
            <v>51217.749272283494</v>
          </cell>
          <cell r="AA11">
            <v>0.6</v>
          </cell>
          <cell r="AB11">
            <v>233794.19720832826</v>
          </cell>
          <cell r="AC11">
            <v>70791.422600519523</v>
          </cell>
          <cell r="AD11">
            <v>30564.69917294259</v>
          </cell>
          <cell r="AE11">
            <v>132438.0754348661</v>
          </cell>
          <cell r="AG11">
            <v>0.6</v>
          </cell>
          <cell r="AH11">
            <v>96649.543329795953</v>
          </cell>
          <cell r="AI11">
            <v>31703.803893485478</v>
          </cell>
          <cell r="AJ11">
            <v>13221.5779230518</v>
          </cell>
          <cell r="AK11">
            <v>51724.161513258674</v>
          </cell>
          <cell r="AW11">
            <v>0.6</v>
          </cell>
          <cell r="AX11">
            <v>31103.51108070714</v>
          </cell>
          <cell r="AY11">
            <v>53574.680812019862</v>
          </cell>
          <cell r="AZ11">
            <v>84678.191892727002</v>
          </cell>
          <cell r="BB11">
            <v>0.6</v>
          </cell>
          <cell r="BC11">
            <v>50163.147436128726</v>
          </cell>
          <cell r="BD11">
            <v>17456.059754762133</v>
          </cell>
          <cell r="BE11">
            <v>10792.818796494921</v>
          </cell>
          <cell r="BF11">
            <v>21914.268884871668</v>
          </cell>
          <cell r="BH11">
            <v>1036002.0677888712</v>
          </cell>
        </row>
        <row r="12">
          <cell r="A12">
            <v>0.7</v>
          </cell>
          <cell r="B12">
            <v>301720.63328759768</v>
          </cell>
          <cell r="C12">
            <v>93184.11615386534</v>
          </cell>
          <cell r="D12">
            <v>56608.818038623831</v>
          </cell>
          <cell r="E12">
            <v>151927.6990951086</v>
          </cell>
          <cell r="Q12">
            <v>0.7</v>
          </cell>
          <cell r="R12">
            <v>175200.12254690594</v>
          </cell>
          <cell r="S12">
            <v>264885.40257502883</v>
          </cell>
          <cell r="T12">
            <v>440085.52512193477</v>
          </cell>
          <cell r="U12">
            <v>0.7</v>
          </cell>
          <cell r="V12">
            <v>105972.86080516109</v>
          </cell>
          <cell r="W12">
            <v>34991.318810395387</v>
          </cell>
          <cell r="X12">
            <v>13361.57406344682</v>
          </cell>
          <cell r="Y12">
            <v>57619.967931318883</v>
          </cell>
          <cell r="AA12">
            <v>0.7</v>
          </cell>
          <cell r="AB12">
            <v>241004.5464143593</v>
          </cell>
          <cell r="AC12">
            <v>56752.518023521661</v>
          </cell>
          <cell r="AD12">
            <v>35259.193526613126</v>
          </cell>
          <cell r="AE12">
            <v>148992.83486422431</v>
          </cell>
          <cell r="AG12">
            <v>0.7</v>
          </cell>
          <cell r="AH12">
            <v>98054.447951919778</v>
          </cell>
          <cell r="AI12">
            <v>24704.184197531144</v>
          </cell>
          <cell r="AJ12">
            <v>15160.582051972684</v>
          </cell>
          <cell r="AK12">
            <v>58189.681702416034</v>
          </cell>
          <cell r="AW12">
            <v>0.7</v>
          </cell>
          <cell r="AX12">
            <v>25814.009463950322</v>
          </cell>
          <cell r="AY12">
            <v>57839.097531883759</v>
          </cell>
          <cell r="AZ12">
            <v>83653.106995834081</v>
          </cell>
          <cell r="BB12">
            <v>0.7</v>
          </cell>
          <cell r="BC12">
            <v>50686.741092661803</v>
          </cell>
          <cell r="BD12">
            <v>13641.9276215179</v>
          </cell>
          <cell r="BE12">
            <v>12391.26097566325</v>
          </cell>
          <cell r="BF12">
            <v>24653.552495480668</v>
          </cell>
          <cell r="BH12">
            <v>1029486.5741624474</v>
          </cell>
        </row>
        <row r="13">
          <cell r="A13">
            <v>0.8</v>
          </cell>
          <cell r="B13">
            <v>316376.41454475507</v>
          </cell>
          <cell r="C13">
            <v>78048.966391918031</v>
          </cell>
          <cell r="D13">
            <v>64695.792044141534</v>
          </cell>
          <cell r="E13">
            <v>173631.65610869558</v>
          </cell>
          <cell r="Q13">
            <v>0.8</v>
          </cell>
          <cell r="R13">
            <v>153355.26361588342</v>
          </cell>
          <cell r="S13">
            <v>287093.40640838642</v>
          </cell>
          <cell r="T13">
            <v>440448.67002426984</v>
          </cell>
          <cell r="U13">
            <v>0.8</v>
          </cell>
          <cell r="V13">
            <v>111133.73823969868</v>
          </cell>
          <cell r="W13">
            <v>30011.975959966458</v>
          </cell>
          <cell r="X13">
            <v>15270.370358224916</v>
          </cell>
          <cell r="Y13">
            <v>65851.391921507311</v>
          </cell>
          <cell r="AA13">
            <v>0.8</v>
          </cell>
          <cell r="AB13">
            <v>256760.59814395377</v>
          </cell>
          <cell r="AC13">
            <v>46758.211854944864</v>
          </cell>
          <cell r="AD13">
            <v>39724.860729895234</v>
          </cell>
          <cell r="AE13">
            <v>170277.52555911374</v>
          </cell>
          <cell r="AG13">
            <v>0.8</v>
          </cell>
          <cell r="AH13">
            <v>103373.56592608859</v>
          </cell>
          <cell r="AI13">
            <v>19939.898227969301</v>
          </cell>
          <cell r="AJ13">
            <v>16931.174323929576</v>
          </cell>
          <cell r="AK13">
            <v>66502.49337418974</v>
          </cell>
          <cell r="AW13">
            <v>0.8</v>
          </cell>
          <cell r="AX13">
            <v>22252.80736953735</v>
          </cell>
          <cell r="AY13">
            <v>63321.919028851626</v>
          </cell>
          <cell r="AZ13">
            <v>85574.726398388972</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66007.519583615169</v>
          </cell>
          <cell r="D14">
            <v>72774.053016815596</v>
          </cell>
          <cell r="E14">
            <v>202570.26546014482</v>
          </cell>
          <cell r="Q14">
            <v>0.9</v>
          </cell>
          <cell r="R14">
            <v>137123.78439090759</v>
          </cell>
          <cell r="S14">
            <v>316704.07818619645</v>
          </cell>
          <cell r="T14">
            <v>453827.86257710401</v>
          </cell>
          <cell r="U14">
            <v>0.9</v>
          </cell>
          <cell r="V14">
            <v>119915.35134603207</v>
          </cell>
          <cell r="W14">
            <v>25909.560784603829</v>
          </cell>
          <cell r="X14">
            <v>17179.16665300306</v>
          </cell>
          <cell r="Y14">
            <v>76826.623908425201</v>
          </cell>
          <cell r="AA14">
            <v>0.9</v>
          </cell>
          <cell r="AB14">
            <v>281950.13558575616</v>
          </cell>
          <cell r="AC14">
            <v>39299.028711797226</v>
          </cell>
          <cell r="AD14">
            <v>43993.993721659695</v>
          </cell>
          <cell r="AE14">
            <v>198657.11315229911</v>
          </cell>
          <cell r="AG14">
            <v>0.9</v>
          </cell>
          <cell r="AH14">
            <v>112655.38207310592</v>
          </cell>
          <cell r="AI14">
            <v>16510.071331623356</v>
          </cell>
          <cell r="AJ14">
            <v>18559.068471594546</v>
          </cell>
          <cell r="AK14">
            <v>77586.242269887967</v>
          </cell>
          <cell r="AW14">
            <v>0.9</v>
          </cell>
          <cell r="AX14">
            <v>19776.560154010291</v>
          </cell>
          <cell r="AY14">
            <v>70632.347691475486</v>
          </cell>
          <cell r="AZ14">
            <v>90408.907845485781</v>
          </cell>
          <cell r="BB14">
            <v>0.9</v>
          </cell>
          <cell r="BC14">
            <v>57192.850501174136</v>
          </cell>
          <cell r="BD14">
            <v>9114.8512985919206</v>
          </cell>
          <cell r="BE14">
            <v>15206.595875274696</v>
          </cell>
          <cell r="BF14">
            <v>32871.403327307547</v>
          </cell>
          <cell r="BH14">
            <v>1118159.3419023033</v>
          </cell>
        </row>
        <row r="15">
          <cell r="A15">
            <v>1</v>
          </cell>
          <cell r="B15">
            <v>380501.68220830237</v>
          </cell>
          <cell r="C15">
            <v>56841.519704149076</v>
          </cell>
          <cell r="D15">
            <v>80575.843951979594</v>
          </cell>
          <cell r="E15">
            <v>243084.31855217388</v>
          </cell>
          <cell r="Q15">
            <v>1</v>
          </cell>
          <cell r="R15">
            <v>125314.23756276586</v>
          </cell>
          <cell r="S15">
            <v>358159.0186751305</v>
          </cell>
          <cell r="T15">
            <v>483473.25623789639</v>
          </cell>
          <cell r="U15">
            <v>1</v>
          </cell>
          <cell r="V15">
            <v>134064.32200451518</v>
          </cell>
          <cell r="W15">
            <v>22784.410366623782</v>
          </cell>
          <cell r="X15">
            <v>19087.962947781161</v>
          </cell>
          <cell r="Y15">
            <v>92191.94869011025</v>
          </cell>
          <cell r="AA15">
            <v>1</v>
          </cell>
          <cell r="AB15">
            <v>320049.80487828789</v>
          </cell>
          <cell r="AC15">
            <v>33470.69154232509</v>
          </cell>
          <cell r="AD15">
            <v>48190.577553203642</v>
          </cell>
          <cell r="AE15">
            <v>238388.5357827589</v>
          </cell>
          <cell r="AG15">
            <v>1</v>
          </cell>
          <cell r="AH15">
            <v>127119.00488272836</v>
          </cell>
          <cell r="AI15">
            <v>13906.091742020366</v>
          </cell>
          <cell r="AJ15">
            <v>20109.42241684235</v>
          </cell>
          <cell r="AK15">
            <v>93103.490723865616</v>
          </cell>
          <cell r="AW15">
            <v>1</v>
          </cell>
          <cell r="AX15">
            <v>18040.051194102347</v>
          </cell>
          <cell r="AY15">
            <v>80866.94781914886</v>
          </cell>
          <cell r="AZ15">
            <v>98906.999013251203</v>
          </cell>
          <cell r="BB15">
            <v>1</v>
          </cell>
          <cell r="BC15">
            <v>63623.677879035647</v>
          </cell>
          <cell r="BD15">
            <v>7690.2276540477405</v>
          </cell>
          <cell r="BE15">
            <v>16487.766232218873</v>
          </cell>
          <cell r="BF15">
            <v>39445.683992769031</v>
          </cell>
          <cell r="BH15">
            <v>1224065.2643466934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efreshError="1">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By Retailer"/>
      <sheetName val="Derived Units"/>
      <sheetName val="Export Worksheet with USL"/>
      <sheetName val="Export Worksheet"/>
      <sheetName val="SQL"/>
      <sheetName val="Enersource Spot vs RPP"/>
      <sheetName val="USL 2017"/>
      <sheetName val="Annual kw"/>
    </sheetNames>
    <sheetDataSet>
      <sheetData sheetId="0" refreshError="1">
        <row r="77">
          <cell r="H77">
            <v>539356029.31835973</v>
          </cell>
        </row>
        <row r="78">
          <cell r="H78">
            <v>922691360.86964774</v>
          </cell>
        </row>
        <row r="83">
          <cell r="B83">
            <v>1127112903.9518154</v>
          </cell>
          <cell r="C83">
            <v>468831504.88308334</v>
          </cell>
          <cell r="D83">
            <v>3551369863.5053596</v>
          </cell>
          <cell r="E83">
            <v>1902078841.9288058</v>
          </cell>
          <cell r="G83">
            <v>17148911.267492279</v>
          </cell>
          <cell r="H83">
            <v>7066542025.5365582</v>
          </cell>
        </row>
      </sheetData>
      <sheetData sheetId="1" refreshError="1"/>
      <sheetData sheetId="2" refreshError="1">
        <row r="60">
          <cell r="B60">
            <v>290923728.08143389</v>
          </cell>
          <cell r="C60">
            <v>248973048.99455267</v>
          </cell>
          <cell r="D60">
            <v>295059076.30500883</v>
          </cell>
          <cell r="E60">
            <v>248150855.28056791</v>
          </cell>
          <cell r="F60">
            <v>256168916.1280002</v>
          </cell>
          <cell r="G60">
            <v>292434018.95893025</v>
          </cell>
          <cell r="H60">
            <v>283923355.05596238</v>
          </cell>
          <cell r="I60">
            <v>300198762.38946474</v>
          </cell>
          <cell r="J60">
            <v>285088944.56140119</v>
          </cell>
          <cell r="K60">
            <v>265367150.08176336</v>
          </cell>
          <cell r="L60">
            <v>269672952.44263059</v>
          </cell>
          <cell r="M60">
            <v>288179675.50458026</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efreshError="1">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Chalkdene MS</v>
          </cell>
          <cell r="C36" t="str">
            <v>REBUILD</v>
          </cell>
          <cell r="D36">
            <v>420000</v>
          </cell>
          <cell r="F36">
            <v>6</v>
          </cell>
        </row>
        <row r="37">
          <cell r="B37" t="str">
            <v xml:space="preserve">          On existing poleline  along  Ont. Hyd. ROW</v>
          </cell>
          <cell r="C37">
            <v>1.7</v>
          </cell>
        </row>
        <row r="38">
          <cell r="B38" t="str">
            <v xml:space="preserve">          to Chalkdene MS</v>
          </cell>
        </row>
        <row r="41">
          <cell r="A41">
            <v>7</v>
          </cell>
          <cell r="B41" t="str">
            <v>44 kV Dixie/Burnhamthorpe/Dundas- Feeder Tie</v>
          </cell>
          <cell r="C41" t="str">
            <v>REBUILD</v>
          </cell>
          <cell r="D41">
            <v>580000</v>
          </cell>
          <cell r="F41">
            <v>7</v>
          </cell>
        </row>
        <row r="42">
          <cell r="B42" t="str">
            <v xml:space="preserve">          On existing poleline  along  Dixie  Rd.  from</v>
          </cell>
          <cell r="C42">
            <v>2.5</v>
          </cell>
        </row>
        <row r="43">
          <cell r="B43" t="str">
            <v xml:space="preserve">          Burnhamthorpe  Rd.   to  Dundas St.</v>
          </cell>
        </row>
        <row r="46">
          <cell r="A46">
            <v>8</v>
          </cell>
          <cell r="B46" t="str">
            <v>44 kV Burnhamthorpe Feeders</v>
          </cell>
          <cell r="C46" t="str">
            <v>REBUILD</v>
          </cell>
          <cell r="D46">
            <v>520000.00000000006</v>
          </cell>
          <cell r="F46">
            <v>8</v>
          </cell>
        </row>
        <row r="47">
          <cell r="B47" t="str">
            <v xml:space="preserve">          Along Ontario Hyd.R.O.W. to Dixie Rd. and</v>
          </cell>
          <cell r="C47">
            <v>2.2000000000000002</v>
          </cell>
        </row>
        <row r="48">
          <cell r="B48" t="str">
            <v xml:space="preserve">         south to Burnhamthorpe Rd. (new feeders)</v>
          </cell>
        </row>
        <row r="51">
          <cell r="A51">
            <v>9</v>
          </cell>
          <cell r="B51" t="str">
            <v>44 kV Tomken Rd. - ROW to Burnhamthorpe - Feeder Tie</v>
          </cell>
          <cell r="C51" t="str">
            <v>REBUILD</v>
          </cell>
          <cell r="D51">
            <v>280000</v>
          </cell>
          <cell r="F51">
            <v>9</v>
          </cell>
        </row>
        <row r="52">
          <cell r="B52" t="str">
            <v xml:space="preserve">          Rebuild poleline  along Tomken Rd.</v>
          </cell>
          <cell r="C52">
            <v>1</v>
          </cell>
        </row>
        <row r="53">
          <cell r="B53" t="str">
            <v xml:space="preserve">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cell r="B88" t="str">
            <v>44 kV Ninth Line/Britannia Feeders</v>
          </cell>
          <cell r="C88" t="str">
            <v>ADD</v>
          </cell>
          <cell r="D88">
            <v>330000</v>
          </cell>
        </row>
        <row r="89">
          <cell r="B89" t="str">
            <v xml:space="preserve">          Along Ninth Line from Derry Rd. to Britannia Rd. to Winston Churchill</v>
          </cell>
          <cell r="C89">
            <v>5</v>
          </cell>
        </row>
        <row r="90">
          <cell r="B90" t="str">
            <v xml:space="preserve">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380000</v>
          </cell>
          <cell r="F139">
            <v>2</v>
          </cell>
        </row>
        <row r="140">
          <cell r="B140" t="str">
            <v xml:space="preserve">          On existing poleline along Dundas St. from Hwy 10 to</v>
          </cell>
          <cell r="C140">
            <v>1.5</v>
          </cell>
        </row>
        <row r="141">
          <cell r="B141" t="str">
            <v xml:space="preserve">          Mavis Rd - Second cct to John MS</v>
          </cell>
        </row>
        <row r="144">
          <cell r="A144">
            <v>3</v>
          </cell>
          <cell r="B144" t="str">
            <v>44 kV Mavis - Burnhamthorpe Rd. to Dundas</v>
          </cell>
          <cell r="C144" t="str">
            <v>ADD</v>
          </cell>
          <cell r="D144">
            <v>270000</v>
          </cell>
          <cell r="F144">
            <v>3</v>
          </cell>
        </row>
        <row r="145">
          <cell r="B145" t="str">
            <v xml:space="preserve">          On existing poleline along Mavis from Burnhamthorpe Rd. to</v>
          </cell>
          <cell r="C145">
            <v>3</v>
          </cell>
        </row>
        <row r="146">
          <cell r="B146" t="str">
            <v xml:space="preserve">          Dundas St.</v>
          </cell>
        </row>
        <row r="149">
          <cell r="A149">
            <v>4</v>
          </cell>
          <cell r="B149" t="str">
            <v>44 kV Winston Churchill - Eglinton to Dundas</v>
          </cell>
          <cell r="C149" t="str">
            <v>ADD</v>
          </cell>
          <cell r="D149">
            <v>345000</v>
          </cell>
          <cell r="F149">
            <v>4</v>
          </cell>
        </row>
        <row r="150">
          <cell r="B150" t="str">
            <v xml:space="preserve">          On existing poleline along Winston Churchill Blvd. from Eglinton Ave.</v>
          </cell>
          <cell r="C150">
            <v>4.5</v>
          </cell>
        </row>
        <row r="151">
          <cell r="B151" t="str">
            <v xml:space="preserve">          to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t="str">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B174" t="str">
            <v>44 kV Burnhamthorpe Rd.- Glen Erin to WCB</v>
          </cell>
          <cell r="C174" t="str">
            <v>ADD</v>
          </cell>
          <cell r="D174">
            <v>115000</v>
          </cell>
          <cell r="F174">
            <v>9</v>
          </cell>
        </row>
        <row r="175">
          <cell r="B175" t="str">
            <v xml:space="preserve">          On existing poleline along Burnhamthorpe Rd. from Glen Erin</v>
          </cell>
          <cell r="C175">
            <v>1.5</v>
          </cell>
        </row>
        <row r="176">
          <cell r="B176" t="str">
            <v xml:space="preserve">          to Winston Churchill Blvd.</v>
          </cell>
        </row>
        <row r="179">
          <cell r="A179">
            <v>10</v>
          </cell>
          <cell r="B179" t="str">
            <v>44 kV Glengarry Rd - Dundas St. to Queensway</v>
          </cell>
          <cell r="C179" t="str">
            <v>REBUILD</v>
          </cell>
          <cell r="D179">
            <v>280000</v>
          </cell>
          <cell r="F179">
            <v>9</v>
          </cell>
        </row>
        <row r="180">
          <cell r="B180" t="str">
            <v xml:space="preserve">          On rebuild poleline along Glengarry Rd. from Dundas St.</v>
          </cell>
          <cell r="C180">
            <v>1</v>
          </cell>
        </row>
        <row r="181">
          <cell r="B181" t="str">
            <v xml:space="preserve">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35627.357684374998</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xml:space="preserve">          Along Drew Rd. from Tobram Rd. to </v>
          </cell>
          <cell r="C201">
            <v>2.5</v>
          </cell>
        </row>
        <row r="202">
          <cell r="B202" t="str">
            <v xml:space="preserve">          Airport Rd.</v>
          </cell>
        </row>
        <row r="205">
          <cell r="A205">
            <v>2</v>
          </cell>
          <cell r="B205" t="str">
            <v>44 kV Goreway Dr. - City Bounary to Derry - Feeder Tie</v>
          </cell>
          <cell r="C205" t="str">
            <v>REBUILD</v>
          </cell>
          <cell r="D205">
            <v>580000</v>
          </cell>
          <cell r="F205">
            <v>2</v>
          </cell>
        </row>
        <row r="206">
          <cell r="B206" t="str">
            <v xml:space="preserve">          Rebuild of poleline along Goreway Drive from City Boundary</v>
          </cell>
          <cell r="C206">
            <v>2.5</v>
          </cell>
        </row>
        <row r="207">
          <cell r="B207" t="str">
            <v xml:space="preserve">          to Orlando MS near American Dr.</v>
          </cell>
        </row>
        <row r="210">
          <cell r="A210">
            <v>3</v>
          </cell>
          <cell r="B210" t="str">
            <v>44 kV CN Tracks - City Bounary to Derry - Feeder Tie</v>
          </cell>
          <cell r="C210" t="str">
            <v>ADD</v>
          </cell>
          <cell r="D210">
            <v>370000</v>
          </cell>
          <cell r="F210">
            <v>3</v>
          </cell>
        </row>
        <row r="211">
          <cell r="B211" t="str">
            <v xml:space="preserve">          On existing poleline along CN tracks from City Boundary</v>
          </cell>
          <cell r="C211">
            <v>5</v>
          </cell>
        </row>
        <row r="212">
          <cell r="B212" t="str">
            <v xml:space="preserve">          to Derry Rd.</v>
          </cell>
        </row>
        <row r="215">
          <cell r="A215">
            <v>4</v>
          </cell>
          <cell r="B215" t="str">
            <v xml:space="preserve">44 kV Orlando MS to Northwest to Malton MS </v>
          </cell>
          <cell r="C215" t="str">
            <v>REBUILD</v>
          </cell>
          <cell r="D215">
            <v>580000</v>
          </cell>
          <cell r="F215">
            <v>4</v>
          </cell>
        </row>
        <row r="216">
          <cell r="B216" t="str">
            <v xml:space="preserve">          On rebuild poleline along Nortwest Dr.</v>
          </cell>
          <cell r="C216">
            <v>2.5</v>
          </cell>
        </row>
        <row r="217">
          <cell r="B217" t="str">
            <v xml:space="preserve">          to Derry Rd. (to Malton MS)</v>
          </cell>
        </row>
        <row r="220">
          <cell r="A220" t="str">
            <v>5??</v>
          </cell>
          <cell r="B220" t="str">
            <v>44 kV Goreway Dr. - Derry to Orlando MS - Feeder Tie</v>
          </cell>
          <cell r="C220" t="str">
            <v>REBUILD</v>
          </cell>
          <cell r="D220">
            <v>420000</v>
          </cell>
          <cell r="F220">
            <v>5</v>
          </cell>
        </row>
        <row r="221">
          <cell r="B221" t="str">
            <v xml:space="preserve">          On existing poleline along Goreway Drive from Derry Rd.</v>
          </cell>
          <cell r="C221">
            <v>1.7</v>
          </cell>
        </row>
        <row r="222">
          <cell r="B222" t="str">
            <v xml:space="preserve">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xml:space="preserve">          On rebuild poleline along Cliff Rd. east of Hwy 10</v>
          </cell>
          <cell r="C262">
            <v>1.2</v>
          </cell>
        </row>
        <row r="263">
          <cell r="B263" t="str">
            <v xml:space="preserve">          from O.H. ROW to Queensway</v>
          </cell>
        </row>
        <row r="266">
          <cell r="A266">
            <v>2</v>
          </cell>
          <cell r="B266" t="str">
            <v>27.6 kV Lakeshore Rd -  Cawthra and Dixie</v>
          </cell>
          <cell r="C266" t="str">
            <v>REBUILD</v>
          </cell>
          <cell r="D266">
            <v>280000</v>
          </cell>
          <cell r="F266">
            <v>2</v>
          </cell>
        </row>
        <row r="267">
          <cell r="B267" t="str">
            <v xml:space="preserve">          On rebuild poleline along Lakeshore Rd.</v>
          </cell>
          <cell r="C267">
            <v>1</v>
          </cell>
        </row>
        <row r="268">
          <cell r="B268" t="str">
            <v xml:space="preserve">          between Cawthra and Dixie</v>
          </cell>
        </row>
        <row r="271">
          <cell r="A271">
            <v>3</v>
          </cell>
          <cell r="B271" t="str">
            <v>27.6 kV Stanfield - ROW to Queensway</v>
          </cell>
          <cell r="C271" t="str">
            <v>NEW</v>
          </cell>
          <cell r="D271">
            <v>305000</v>
          </cell>
          <cell r="F271">
            <v>3</v>
          </cell>
        </row>
        <row r="272">
          <cell r="B272" t="str">
            <v xml:space="preserve">          On existing poleline along Stanfield Rd. east of Hwy 10</v>
          </cell>
          <cell r="C272">
            <v>1.5</v>
          </cell>
        </row>
        <row r="273">
          <cell r="B273" t="str">
            <v xml:space="preserve">          from O.H. ROW to Queensway</v>
          </cell>
        </row>
        <row r="276">
          <cell r="A276">
            <v>4</v>
          </cell>
          <cell r="B276" t="str">
            <v>27.6 kV Indian Grove  - Lorne Park TS to Lakeshore</v>
          </cell>
          <cell r="C276" t="str">
            <v>REBUILD</v>
          </cell>
          <cell r="D276">
            <v>560000</v>
          </cell>
          <cell r="F276">
            <v>4</v>
          </cell>
        </row>
        <row r="277">
          <cell r="B277" t="str">
            <v xml:space="preserve">          On existing poleline along Indian Grove and Kane Rd. west of</v>
          </cell>
          <cell r="C277">
            <v>2.4</v>
          </cell>
        </row>
        <row r="278">
          <cell r="B278" t="str">
            <v xml:space="preserve">          Mississauga Rd. from O.H. ROW to Lakeshore</v>
          </cell>
        </row>
        <row r="281">
          <cell r="A281">
            <v>5</v>
          </cell>
          <cell r="B281" t="str">
            <v>27.6 KV Highway 10 - Lakeshore to Queensway</v>
          </cell>
          <cell r="C281" t="str">
            <v>REBUILD</v>
          </cell>
          <cell r="D281">
            <v>780000</v>
          </cell>
          <cell r="F281">
            <v>5</v>
          </cell>
        </row>
        <row r="282">
          <cell r="B282" t="str">
            <v xml:space="preserve">          On existing poleline along Hwy 10</v>
          </cell>
          <cell r="C282">
            <v>3.5</v>
          </cell>
        </row>
        <row r="283">
          <cell r="B283" t="str">
            <v xml:space="preserve">          between Lakeshore and Queensway</v>
          </cell>
        </row>
        <row r="286">
          <cell r="A286">
            <v>6</v>
          </cell>
          <cell r="B286" t="str">
            <v>27.6 KV Winston C.Blvd. -  St. Lawrence Cement Plant</v>
          </cell>
          <cell r="C286" t="str">
            <v>REBUILD</v>
          </cell>
          <cell r="D286">
            <v>780000</v>
          </cell>
        </row>
        <row r="287">
          <cell r="B287" t="str">
            <v xml:space="preserve">          On existing poleline along WCB south to Lakeshore</v>
          </cell>
          <cell r="C287">
            <v>3.5</v>
          </cell>
        </row>
        <row r="288">
          <cell r="B288" t="str">
            <v xml:space="preserve">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xml:space="preserve">          New underground feeders from Erindale TS to Mavis Rd. and</v>
          </cell>
          <cell r="C323">
            <v>3</v>
          </cell>
        </row>
        <row r="324">
          <cell r="B324" t="str">
            <v xml:space="preserve">          additional cct on exiting poleline along Mavis Rd. to Eglinton</v>
          </cell>
        </row>
        <row r="325">
          <cell r="B325" t="str">
            <v xml:space="preserve">          and north to Britannia Rd.</v>
          </cell>
        </row>
        <row r="327">
          <cell r="A327">
            <v>2</v>
          </cell>
          <cell r="B327" t="str">
            <v>27.6 kV /44 kV- Intertie Substation.</v>
          </cell>
          <cell r="C327" t="str">
            <v>ADD (F)</v>
          </cell>
          <cell r="D327">
            <v>375000</v>
          </cell>
          <cell r="E327" t="str">
            <v>R</v>
          </cell>
          <cell r="F327">
            <v>2</v>
          </cell>
        </row>
        <row r="328">
          <cell r="B328" t="str">
            <v xml:space="preserve">          Along Tomken Rd at a suitable location (at Derry MS?)</v>
          </cell>
          <cell r="C328">
            <v>0.7</v>
          </cell>
        </row>
        <row r="329">
          <cell r="B329" t="str">
            <v xml:space="preserve">          between Britannia and Derry Rd.</v>
          </cell>
        </row>
        <row r="332">
          <cell r="A332">
            <v>3</v>
          </cell>
          <cell r="B332" t="str">
            <v>27.6 kV - Hwy 10  - From ROW to Eglinton</v>
          </cell>
          <cell r="C332" t="str">
            <v>NEW (F)</v>
          </cell>
          <cell r="D332">
            <v>30050</v>
          </cell>
          <cell r="F332">
            <v>3</v>
          </cell>
        </row>
        <row r="333">
          <cell r="B333" t="str">
            <v xml:space="preserve">          Create a tie between two polelines</v>
          </cell>
          <cell r="C333">
            <v>6.7000000000000004E-2</v>
          </cell>
        </row>
        <row r="334">
          <cell r="B334" t="str">
            <v xml:space="preserve">          at north-east corner of Hwys10 and 403</v>
          </cell>
        </row>
        <row r="337">
          <cell r="A337">
            <v>4</v>
          </cell>
          <cell r="B337" t="str">
            <v>27.6 kV - Kennedy Rd.</v>
          </cell>
          <cell r="C337" t="str">
            <v>REBUILD (F)</v>
          </cell>
          <cell r="D337">
            <v>450000</v>
          </cell>
          <cell r="F337">
            <v>4</v>
          </cell>
        </row>
        <row r="338">
          <cell r="B338" t="str">
            <v xml:space="preserve">          On existing poleline along Kennedy Rd. from</v>
          </cell>
          <cell r="C338">
            <v>2</v>
          </cell>
        </row>
        <row r="339">
          <cell r="B339" t="str">
            <v xml:space="preserve">          Eglinton Av. To Britannia</v>
          </cell>
        </row>
        <row r="342">
          <cell r="A342">
            <v>5</v>
          </cell>
          <cell r="B342" t="str">
            <v>27.6 kV Bramalea TS Feeder Ties</v>
          </cell>
          <cell r="C342" t="str">
            <v>NEW</v>
          </cell>
          <cell r="D342">
            <v>300000</v>
          </cell>
          <cell r="F342">
            <v>5</v>
          </cell>
        </row>
        <row r="343">
          <cell r="B343" t="str">
            <v xml:space="preserve">          New poleline from Bramalea T.S. along</v>
          </cell>
          <cell r="C343">
            <v>5</v>
          </cell>
        </row>
        <row r="344">
          <cell r="B344" t="str">
            <v xml:space="preserve">          Utility Corridor to Dixie/Tomken/Kennedy</v>
          </cell>
        </row>
        <row r="345">
          <cell r="B345" t="str">
            <v xml:space="preserve">           OR  along Bramalea Rd &amp; Drew Rd.</v>
          </cell>
        </row>
        <row r="347">
          <cell r="A347">
            <v>6</v>
          </cell>
          <cell r="B347" t="str">
            <v xml:space="preserve">27.6 kV - Hwy 10  - From Eglinton to Bristol </v>
          </cell>
          <cell r="C347" t="str">
            <v>ADD (F)</v>
          </cell>
          <cell r="D347">
            <v>100000</v>
          </cell>
          <cell r="F347">
            <v>6</v>
          </cell>
        </row>
        <row r="348">
          <cell r="B348" t="str">
            <v xml:space="preserve">          On existing poleline along Hurontario St. from</v>
          </cell>
          <cell r="C348">
            <v>1.2</v>
          </cell>
        </row>
        <row r="349">
          <cell r="B349" t="str">
            <v xml:space="preserve">          Eglinton to Bristol Rd.</v>
          </cell>
        </row>
        <row r="352">
          <cell r="A352" t="str">
            <v>7*</v>
          </cell>
          <cell r="B352" t="str">
            <v>27.6 kV - Traders Area</v>
          </cell>
          <cell r="D352">
            <v>350000</v>
          </cell>
          <cell r="F352">
            <v>7</v>
          </cell>
        </row>
        <row r="353">
          <cell r="B353" t="str">
            <v xml:space="preserve">          Build additional U/G main feeder ties</v>
          </cell>
        </row>
        <row r="354">
          <cell r="B354" t="str">
            <v xml:space="preserve">          between Hwy 10 and Kennedy and create additional 1/0 taps from </v>
          </cell>
        </row>
        <row r="355">
          <cell r="B355" t="str">
            <v xml:space="preserve">          main feeders.</v>
          </cell>
        </row>
        <row r="357">
          <cell r="A357">
            <v>8</v>
          </cell>
          <cell r="B357" t="str">
            <v>27.6 kV - Derry/Ambassedor Area</v>
          </cell>
          <cell r="D357">
            <v>250000</v>
          </cell>
          <cell r="F357">
            <v>8</v>
          </cell>
        </row>
        <row r="358">
          <cell r="B358" t="str">
            <v xml:space="preserve">          Build additional U/G  ties from OH circuits</v>
          </cell>
        </row>
        <row r="359">
          <cell r="B359" t="str">
            <v xml:space="preserve">          between Hwy 10 and Kennedy north of Hwy 401</v>
          </cell>
        </row>
        <row r="362">
          <cell r="A362">
            <v>9</v>
          </cell>
          <cell r="B362" t="str">
            <v>27.6 kV - Hwy 10  - From Britannia to Derry</v>
          </cell>
          <cell r="C362" t="str">
            <v>ADD (F)</v>
          </cell>
          <cell r="D362">
            <v>250000</v>
          </cell>
          <cell r="F362">
            <v>9</v>
          </cell>
        </row>
        <row r="363">
          <cell r="B363" t="str">
            <v xml:space="preserve">          On existing poleline along Hurontario St. from</v>
          </cell>
          <cell r="C363">
            <v>3.4</v>
          </cell>
        </row>
        <row r="364">
          <cell r="B364" t="str">
            <v xml:space="preserve">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xml:space="preserve">          On existing poleline along Britannia Rd. from Mavis</v>
          </cell>
          <cell r="C385">
            <v>5</v>
          </cell>
        </row>
        <row r="386">
          <cell r="B386" t="str">
            <v xml:space="preserve">          to Kennedy Rd.</v>
          </cell>
        </row>
        <row r="389">
          <cell r="A389" t="str">
            <v>11*</v>
          </cell>
          <cell r="B389" t="str">
            <v>27.6 kV - New Airport Feeder</v>
          </cell>
          <cell r="C389" t="str">
            <v>ADD (F)</v>
          </cell>
          <cell r="D389">
            <v>330000</v>
          </cell>
        </row>
        <row r="390">
          <cell r="B390" t="str">
            <v xml:space="preserve">          On existing poleline along Bramalea Rd to Derry Rd.</v>
          </cell>
          <cell r="C390">
            <v>5</v>
          </cell>
        </row>
        <row r="391">
          <cell r="B391" t="str">
            <v xml:space="preserve">          and south U/G to Airport to New West SU.</v>
          </cell>
        </row>
        <row r="394">
          <cell r="A394">
            <v>12</v>
          </cell>
          <cell r="B394" t="str">
            <v>27.6 kV - Courtneypark</v>
          </cell>
          <cell r="C394" t="str">
            <v>New</v>
          </cell>
          <cell r="D394">
            <v>380000</v>
          </cell>
        </row>
        <row r="395">
          <cell r="B395" t="str">
            <v xml:space="preserve">          On new pole line from Kennedy easterly to</v>
          </cell>
          <cell r="C395">
            <v>2</v>
          </cell>
        </row>
        <row r="396">
          <cell r="B396" t="str">
            <v xml:space="preserve">          Shawson Dr.</v>
          </cell>
        </row>
        <row r="399">
          <cell r="A399">
            <v>13</v>
          </cell>
          <cell r="B399" t="str">
            <v>27.6 kV - Derry T.S.</v>
          </cell>
          <cell r="C399" t="str">
            <v>New</v>
          </cell>
          <cell r="D399">
            <v>2500000</v>
          </cell>
        </row>
        <row r="400">
          <cell r="B400" t="str">
            <v xml:space="preserve">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xml:space="preserve">         Add cct on rebuild poleline along Burnhamthorpe Rd. from Tomken Rd.</v>
          </cell>
          <cell r="C442">
            <v>1.74</v>
          </cell>
        </row>
        <row r="443">
          <cell r="B443" t="str">
            <v xml:space="preserve">          to Dixie Rd. </v>
          </cell>
        </row>
        <row r="446">
          <cell r="A446" t="str">
            <v>2*</v>
          </cell>
          <cell r="B446" t="str">
            <v>13.8 kV Dixie Rd. - Burnhamtorpe to Eglinton and Eastgate Dr.</v>
          </cell>
          <cell r="C446" t="str">
            <v>ADD (F)</v>
          </cell>
          <cell r="D446">
            <v>240000</v>
          </cell>
          <cell r="F446">
            <v>2</v>
          </cell>
        </row>
        <row r="447">
          <cell r="B447" t="str">
            <v xml:space="preserve">          On existing poleline along Dixie Rd. and Eastgate Dr.</v>
          </cell>
          <cell r="C447">
            <v>2.5</v>
          </cell>
        </row>
        <row r="448">
          <cell r="B448" t="str">
            <v xml:space="preserve">          North of Burnhamthorpe Rd.</v>
          </cell>
        </row>
        <row r="451">
          <cell r="A451" t="str">
            <v>3*</v>
          </cell>
          <cell r="B451" t="str">
            <v>13.8 kV Winston Churchill Blvd. - Closing the "gaps"</v>
          </cell>
          <cell r="C451" t="str">
            <v>ADD (F)</v>
          </cell>
          <cell r="D451">
            <v>235000</v>
          </cell>
          <cell r="F451">
            <v>3</v>
          </cell>
        </row>
        <row r="452">
          <cell r="B452" t="str">
            <v xml:space="preserve">          On existing poleline along Winston Churchill Blvd. Britannia Rd</v>
          </cell>
          <cell r="C452">
            <v>4.4000000000000004</v>
          </cell>
        </row>
        <row r="453">
          <cell r="B453" t="str">
            <v xml:space="preserve">          to Derry Rd. and north to the Tracks south of Hwy 401 and connect</v>
          </cell>
        </row>
        <row r="454">
          <cell r="B454" t="str">
            <v xml:space="preserve">          U/G taps to the Overhead circuits</v>
          </cell>
        </row>
        <row r="456">
          <cell r="A456" t="str">
            <v>4*</v>
          </cell>
          <cell r="B456" t="str">
            <v>13.8 kV Glen Erin - Dundas</v>
          </cell>
          <cell r="C456" t="str">
            <v>REBUILD (F)</v>
          </cell>
          <cell r="D456">
            <v>140000</v>
          </cell>
          <cell r="F456">
            <v>4</v>
          </cell>
        </row>
        <row r="457">
          <cell r="B457" t="str">
            <v xml:space="preserve">          On rebuild poleline along Glen Erin Dr. from Dundas</v>
          </cell>
          <cell r="C457">
            <v>1</v>
          </cell>
        </row>
        <row r="458">
          <cell r="B458" t="str">
            <v xml:space="preserve">          south to Sheridan Homelands</v>
          </cell>
        </row>
        <row r="461">
          <cell r="A461">
            <v>5</v>
          </cell>
          <cell r="B461" t="str">
            <v>13.8 kV Glen Erin - Hwy 403 to Eglinton</v>
          </cell>
          <cell r="C461" t="str">
            <v>ADD (F)</v>
          </cell>
          <cell r="D461">
            <v>120000</v>
          </cell>
          <cell r="E461" t="str">
            <v>R</v>
          </cell>
          <cell r="F461">
            <v>5</v>
          </cell>
        </row>
        <row r="462">
          <cell r="B462" t="str">
            <v xml:space="preserve">          On existing poleline along Glen Erin Dr. from </v>
          </cell>
          <cell r="C462">
            <v>1.5</v>
          </cell>
        </row>
        <row r="463">
          <cell r="B463" t="str">
            <v xml:space="preserve">          Hwy. 403 to Eglinton Av. (including 44 kV cct)</v>
          </cell>
        </row>
        <row r="466">
          <cell r="A466">
            <v>6</v>
          </cell>
          <cell r="B466" t="str">
            <v>13.8 kV Burnhamthorpe Rd. - Mississauga Rd to Winston Churchill Blvd.</v>
          </cell>
          <cell r="C466" t="str">
            <v>ADD</v>
          </cell>
          <cell r="D466">
            <v>258000</v>
          </cell>
          <cell r="F466">
            <v>6</v>
          </cell>
        </row>
        <row r="467">
          <cell r="B467" t="str">
            <v xml:space="preserve">          On existing poleline along Burnhamthorpe from Glen Erin Dr. to</v>
          </cell>
          <cell r="C467">
            <v>4</v>
          </cell>
        </row>
        <row r="468">
          <cell r="B468" t="str">
            <v xml:space="preserve">          Winston Churchill Blvd. and from Rogers MS to Mississauga Rd.</v>
          </cell>
        </row>
        <row r="469">
          <cell r="B469" t="str">
            <v xml:space="preserve">          and connect F6 CB to the feeder</v>
          </cell>
        </row>
        <row r="471">
          <cell r="A471">
            <v>7</v>
          </cell>
          <cell r="B471" t="str">
            <v>13.8 kV Matheson Blvd. - Tomken to Dixie</v>
          </cell>
          <cell r="C471" t="str">
            <v>ADD</v>
          </cell>
          <cell r="D471">
            <v>123000</v>
          </cell>
          <cell r="F471">
            <v>7</v>
          </cell>
        </row>
        <row r="472">
          <cell r="B472" t="str">
            <v xml:space="preserve">          On existing poleline along Matheson Blvd.</v>
          </cell>
          <cell r="C472">
            <v>1.3</v>
          </cell>
        </row>
        <row r="473">
          <cell r="B473" t="str">
            <v xml:space="preserve">          between Tomken Rd. and Dixie Rd. (including 44 kV cct)</v>
          </cell>
        </row>
        <row r="476">
          <cell r="A476">
            <v>8</v>
          </cell>
          <cell r="B476" t="str">
            <v>13. 8 kV Queen St/ Britannia</v>
          </cell>
          <cell r="C476" t="str">
            <v>REBUILD</v>
          </cell>
          <cell r="D476">
            <v>195500</v>
          </cell>
          <cell r="F476">
            <v>8</v>
          </cell>
        </row>
        <row r="477">
          <cell r="B477" t="str">
            <v xml:space="preserve">          On existing poleline along Britannia Rd east of Erin Mills Pkwy</v>
          </cell>
          <cell r="C477">
            <v>1.5</v>
          </cell>
        </row>
        <row r="478">
          <cell r="B478" t="str">
            <v xml:space="preserve">          and along Queens Street north of Britannia Rd. and south</v>
          </cell>
        </row>
        <row r="479">
          <cell r="B479" t="str">
            <v xml:space="preserve">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xml:space="preserve">          On existing poleline along Mississauga Rd. from Argentia Rd</v>
          </cell>
          <cell r="C482">
            <v>2</v>
          </cell>
        </row>
        <row r="483">
          <cell r="B483" t="str">
            <v xml:space="preserve">          to Derry Rd. and east along Derry Rd. to Old Derry Rd. and south</v>
          </cell>
        </row>
        <row r="484">
          <cell r="B484" t="str">
            <v xml:space="preserve">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xml:space="preserve">           From Orlando MS to Elmbank and American Dr.</v>
          </cell>
          <cell r="C503">
            <v>2</v>
          </cell>
        </row>
        <row r="504">
          <cell r="B504" t="str">
            <v xml:space="preserve">           From Goreway to Viscount</v>
          </cell>
        </row>
        <row r="507">
          <cell r="A507" t="str">
            <v>11*</v>
          </cell>
          <cell r="B507" t="str">
            <v>Streetsville Conversion (URGENT)</v>
          </cell>
          <cell r="D507">
            <v>100000</v>
          </cell>
          <cell r="F507">
            <v>11</v>
          </cell>
        </row>
        <row r="508">
          <cell r="B508" t="str">
            <v xml:space="preserve">           Convert 4.16 kV to 13.8 kV in area SE  of</v>
          </cell>
        </row>
        <row r="509">
          <cell r="B509" t="str">
            <v xml:space="preserve">           Britannia Rd. and Queen St. and reconductor</v>
          </cell>
        </row>
        <row r="510">
          <cell r="B510" t="str">
            <v xml:space="preserve">           to 556 kcmil circuit along Britannia Rd.</v>
          </cell>
        </row>
        <row r="512">
          <cell r="A512" t="str">
            <v>12*</v>
          </cell>
          <cell r="B512" t="str">
            <v>600 V.Secondary Busses - Sectionalizing</v>
          </cell>
          <cell r="D512">
            <v>100000</v>
          </cell>
        </row>
        <row r="513">
          <cell r="B513" t="str">
            <v xml:space="preserve">           Various locations</v>
          </cell>
        </row>
        <row r="517">
          <cell r="A517">
            <v>13</v>
          </cell>
          <cell r="B517" t="str">
            <v>13.8 kV Thomas St</v>
          </cell>
          <cell r="C517" t="str">
            <v>Add</v>
          </cell>
          <cell r="D517">
            <v>258000</v>
          </cell>
          <cell r="F517">
            <v>10</v>
          </cell>
        </row>
        <row r="518">
          <cell r="B518" t="str">
            <v xml:space="preserve">           On exsiting poleline from Erin Mills Pkwy westerly to</v>
          </cell>
          <cell r="C518">
            <v>2</v>
          </cell>
        </row>
        <row r="519">
          <cell r="B519" t="str">
            <v xml:space="preserve">           WCB.</v>
          </cell>
        </row>
        <row r="522">
          <cell r="A522">
            <v>14</v>
          </cell>
          <cell r="B522" t="str">
            <v>13.8 kV Britannia RD.</v>
          </cell>
          <cell r="C522" t="str">
            <v>Add</v>
          </cell>
          <cell r="D522">
            <v>258000</v>
          </cell>
        </row>
        <row r="523">
          <cell r="B523" t="str">
            <v xml:space="preserve">           On exsiting poleline from WCB westerly to</v>
          </cell>
          <cell r="C523">
            <v>2</v>
          </cell>
        </row>
        <row r="524">
          <cell r="B524" t="str">
            <v xml:space="preserve">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xml:space="preserve">          on existing poles between  Clarkson M.S.</v>
          </cell>
          <cell r="C562">
            <v>0.7</v>
          </cell>
        </row>
        <row r="563">
          <cell r="B563" t="str">
            <v xml:space="preserve">           and Bromsgrove  M.S.</v>
          </cell>
        </row>
        <row r="565">
          <cell r="A565">
            <v>2</v>
          </cell>
          <cell r="B565" t="str">
            <v>4.16 kV Atwater Feeder Tie</v>
          </cell>
          <cell r="C565" t="str">
            <v>REBUILD</v>
          </cell>
          <cell r="D565">
            <v>295000</v>
          </cell>
        </row>
        <row r="566">
          <cell r="B566" t="str">
            <v xml:space="preserve">          along Atwater from Cawthra MS  to off load</v>
          </cell>
          <cell r="C566">
            <v>0.8</v>
          </cell>
          <cell r="F566">
            <v>2</v>
          </cell>
        </row>
        <row r="567">
          <cell r="B567" t="str">
            <v xml:space="preserve">          9F4</v>
          </cell>
        </row>
        <row r="570">
          <cell r="A570">
            <v>3</v>
          </cell>
          <cell r="B570" t="str">
            <v>4.16 kV Pinetree MS/Melton MS Tie</v>
          </cell>
          <cell r="C570" t="str">
            <v>REBUILD</v>
          </cell>
          <cell r="D570">
            <v>120000</v>
          </cell>
          <cell r="F570">
            <v>3</v>
          </cell>
        </row>
        <row r="571">
          <cell r="B571" t="str">
            <v xml:space="preserve">          on existing poles between  Pinetree M.S.</v>
          </cell>
          <cell r="C571">
            <v>0.5</v>
          </cell>
        </row>
        <row r="572">
          <cell r="B572" t="str">
            <v xml:space="preserve">           and Melton  M.S.</v>
          </cell>
        </row>
        <row r="575">
          <cell r="A575">
            <v>4</v>
          </cell>
          <cell r="B575" t="str">
            <v>4.16 kV Bromsgrove MS/Park West MS Tie</v>
          </cell>
          <cell r="C575" t="str">
            <v>ADD</v>
          </cell>
          <cell r="D575">
            <v>75000</v>
          </cell>
          <cell r="F575">
            <v>4</v>
          </cell>
        </row>
        <row r="576">
          <cell r="B576" t="str">
            <v xml:space="preserve">          on existing poles between  Bromsgrove M.S.</v>
          </cell>
          <cell r="C576">
            <v>0.8</v>
          </cell>
        </row>
        <row r="577">
          <cell r="B577" t="str">
            <v xml:space="preserve">           and Park West M.S.</v>
          </cell>
        </row>
        <row r="580">
          <cell r="A580">
            <v>5</v>
          </cell>
          <cell r="B580" t="str">
            <v>4.16 kV Bromsgrove MS/Robin MS Tie</v>
          </cell>
          <cell r="C580" t="str">
            <v>ADD</v>
          </cell>
          <cell r="D580">
            <v>140000</v>
          </cell>
          <cell r="F580">
            <v>5</v>
          </cell>
        </row>
        <row r="581">
          <cell r="B581" t="str">
            <v xml:space="preserve">          on existing poles between  Bromsgrove M.S.</v>
          </cell>
          <cell r="C581">
            <v>1.4</v>
          </cell>
        </row>
        <row r="582">
          <cell r="B582" t="str">
            <v xml:space="preserve">           and Robin M.S.</v>
          </cell>
        </row>
        <row r="585">
          <cell r="A585">
            <v>6</v>
          </cell>
          <cell r="B585" t="str">
            <v>4.16 kV Park Royal MS/Park West MS Tie</v>
          </cell>
          <cell r="C585" t="str">
            <v>REBUILD</v>
          </cell>
          <cell r="D585">
            <v>130000</v>
          </cell>
          <cell r="F585">
            <v>6</v>
          </cell>
        </row>
        <row r="586">
          <cell r="B586" t="str">
            <v xml:space="preserve">          on existing poles between  Park Royal M.S.</v>
          </cell>
          <cell r="C586">
            <v>1</v>
          </cell>
        </row>
        <row r="587">
          <cell r="B587" t="str">
            <v xml:space="preserve">           and Park West M.S.</v>
          </cell>
        </row>
        <row r="590">
          <cell r="A590">
            <v>7</v>
          </cell>
          <cell r="B590" t="str">
            <v>4.16 kV Lakeshore Road Feeder Tie</v>
          </cell>
          <cell r="C590" t="str">
            <v>REBUILD</v>
          </cell>
          <cell r="D590">
            <v>50000</v>
          </cell>
          <cell r="F590">
            <v>7</v>
          </cell>
        </row>
        <row r="591">
          <cell r="B591" t="str">
            <v xml:space="preserve">          Lakeshore/Dennison/Lornepark</v>
          </cell>
          <cell r="C591">
            <v>0.6</v>
          </cell>
        </row>
        <row r="592">
          <cell r="B592" t="str">
            <v xml:space="preserve">           Parkland M.S. #26 and reconductor</v>
          </cell>
        </row>
        <row r="595">
          <cell r="A595">
            <v>8</v>
          </cell>
          <cell r="B595" t="str">
            <v xml:space="preserve">4.16 kV Stanfield Road Feeder Tie </v>
          </cell>
          <cell r="C595" t="str">
            <v>REBUILD</v>
          </cell>
          <cell r="D595">
            <v>265000</v>
          </cell>
          <cell r="F595">
            <v>8</v>
          </cell>
        </row>
        <row r="596">
          <cell r="B596" t="str">
            <v xml:space="preserve">          Along Ontario Hydro ROW From Cawthra</v>
          </cell>
          <cell r="C596">
            <v>1.2</v>
          </cell>
        </row>
        <row r="597">
          <cell r="B597" t="str">
            <v xml:space="preserve">          to Stanfield</v>
          </cell>
        </row>
        <row r="598">
          <cell r="B598" t="str">
            <v xml:space="preserve">       (See also 27.6 kV South)</v>
          </cell>
        </row>
        <row r="600">
          <cell r="A600">
            <v>9</v>
          </cell>
          <cell r="B600" t="str">
            <v xml:space="preserve">4.16 kV Clarkson/Lorne Park Feeder Tie </v>
          </cell>
          <cell r="C600" t="str">
            <v>ADD</v>
          </cell>
          <cell r="D600">
            <v>110000</v>
          </cell>
          <cell r="F600">
            <v>9</v>
          </cell>
        </row>
        <row r="601">
          <cell r="B601" t="str">
            <v xml:space="preserve">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xml:space="preserve">            Change 10 MVA Tx to 20 MVA Tx with</v>
          </cell>
        </row>
        <row r="624">
          <cell r="B624" t="str">
            <v xml:space="preserve">            6 feeders</v>
          </cell>
        </row>
        <row r="627">
          <cell r="A627" t="str">
            <v>3*</v>
          </cell>
          <cell r="B627" t="str">
            <v xml:space="preserve">Sheridan Park System Rebuild  </v>
          </cell>
          <cell r="D627">
            <v>800000</v>
          </cell>
        </row>
        <row r="628">
          <cell r="B628" t="str">
            <v xml:space="preserve">           Phase II - Sheridan Park  M.S. at 44 kV</v>
          </cell>
        </row>
        <row r="631">
          <cell r="A631" t="str">
            <v>4*</v>
          </cell>
          <cell r="B631" t="str">
            <v>Orlando M.S.</v>
          </cell>
          <cell r="D631">
            <v>500000</v>
          </cell>
        </row>
        <row r="632">
          <cell r="B632" t="str">
            <v xml:space="preserve">            2 x 20 MVA Tx Incl. Building, 44 kV and</v>
          </cell>
        </row>
        <row r="633">
          <cell r="B633" t="str">
            <v xml:space="preserve">            13.8  kV circuits - 6 feeders plus SCADA </v>
          </cell>
        </row>
        <row r="636">
          <cell r="A636">
            <v>5</v>
          </cell>
          <cell r="B636" t="str">
            <v>Chalkdene M.S.</v>
          </cell>
        </row>
        <row r="637">
          <cell r="B637" t="str">
            <v xml:space="preserve">            Add 2 Feeder CBs with additional feeders</v>
          </cell>
        </row>
        <row r="638">
          <cell r="B638" t="str">
            <v xml:space="preserve">           north and south</v>
          </cell>
        </row>
        <row r="641">
          <cell r="A641">
            <v>6</v>
          </cell>
          <cell r="B641" t="str">
            <v>Rockwood M.S.</v>
          </cell>
        </row>
        <row r="642">
          <cell r="B642" t="str">
            <v xml:space="preserve">            2 x 20 MVA Tx Incl. Building, 44 kV and</v>
          </cell>
        </row>
        <row r="643">
          <cell r="B643" t="str">
            <v xml:space="preserve">            13.8  kV circuits - 6 feeders plus SCADA </v>
          </cell>
        </row>
        <row r="646">
          <cell r="A646">
            <v>7</v>
          </cell>
          <cell r="B646" t="str">
            <v>New Substation at Summersite #88</v>
          </cell>
          <cell r="D646">
            <v>800000</v>
          </cell>
        </row>
        <row r="647">
          <cell r="B647" t="str">
            <v xml:space="preserve">           Build a new full size substation at Britannia Rd and</v>
          </cell>
        </row>
        <row r="648">
          <cell r="B648" t="str">
            <v xml:space="preserve">          Grossbeak west of Tenth Line</v>
          </cell>
        </row>
        <row r="650">
          <cell r="A650">
            <v>8</v>
          </cell>
          <cell r="B650" t="str">
            <v>M.S. Rebuilds</v>
          </cell>
        </row>
        <row r="651">
          <cell r="B651" t="str">
            <v xml:space="preserve">        Orchard Heights M.S.</v>
          </cell>
        </row>
        <row r="652">
          <cell r="B652" t="str">
            <v xml:space="preserve">           Mineola M.S.</v>
          </cell>
        </row>
        <row r="653">
          <cell r="B653" t="str">
            <v xml:space="preserve">           Clarkson M.S.</v>
          </cell>
        </row>
        <row r="654">
          <cell r="B654" t="str">
            <v xml:space="preserve">           Bromsgrove M.S.</v>
          </cell>
        </row>
        <row r="656">
          <cell r="A656">
            <v>9</v>
          </cell>
          <cell r="B656" t="str">
            <v>Thomas  M.S.</v>
          </cell>
        </row>
        <row r="657">
          <cell r="B657" t="str">
            <v xml:space="preserve">            Add 2nd 20 MVA Tx including additional</v>
          </cell>
        </row>
        <row r="658">
          <cell r="B658" t="str">
            <v xml:space="preserve">            44 kV circuit and 44 kV MOCB</v>
          </cell>
        </row>
        <row r="661">
          <cell r="A661">
            <v>10</v>
          </cell>
          <cell r="B661" t="str">
            <v>Desboro  M.S.</v>
          </cell>
        </row>
        <row r="662">
          <cell r="B662" t="str">
            <v xml:space="preserve">            Add 2nd 20 MVA Tx including additional</v>
          </cell>
        </row>
        <row r="663">
          <cell r="B663" t="str">
            <v xml:space="preserve">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xml:space="preserve">          NE of Derry/Airport Rd.</v>
          </cell>
        </row>
        <row r="681">
          <cell r="B681" t="str">
            <v xml:space="preserve">          plus east of Goreway at Darcel/Monica</v>
          </cell>
        </row>
        <row r="683">
          <cell r="A683" t="str">
            <v>2*</v>
          </cell>
          <cell r="B683" t="str">
            <v xml:space="preserve">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efreshError="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xml:space="preserve">            A second circuit on existing poleline along Dundas St. from Mavis to Erindale station Rd.</v>
          </cell>
          <cell r="C12">
            <v>3.5</v>
          </cell>
        </row>
        <row r="13">
          <cell r="B13" t="str">
            <v xml:space="preserve">         Erindale station Rd. and continue to Mississauga Rd.</v>
          </cell>
        </row>
        <row r="14">
          <cell r="B14"/>
        </row>
        <row r="16">
          <cell r="A16">
            <v>2</v>
          </cell>
          <cell r="B16" t="str">
            <v>44 kV Mavis Rd. - Burnhamthorpe to Dundas</v>
          </cell>
          <cell r="C16" t="str">
            <v>ADD</v>
          </cell>
          <cell r="D16">
            <v>225000</v>
          </cell>
          <cell r="F16">
            <v>2</v>
          </cell>
        </row>
        <row r="17">
          <cell r="B17" t="str">
            <v xml:space="preserve">          On existing poleline along Mavis from Burnhamthorpe Rd. to Dundas St.</v>
          </cell>
          <cell r="C17">
            <v>2.1</v>
          </cell>
        </row>
        <row r="18">
          <cell r="B18"/>
        </row>
        <row r="21">
          <cell r="A21">
            <v>3</v>
          </cell>
          <cell r="B21" t="str">
            <v>44 kV Britannia Rd. - Mississauga Rd to Creditview</v>
          </cell>
          <cell r="C21" t="str">
            <v>REBUILD</v>
          </cell>
          <cell r="D21">
            <v>325000</v>
          </cell>
          <cell r="F21">
            <v>3</v>
          </cell>
        </row>
        <row r="22">
          <cell r="B22" t="str">
            <v xml:space="preserve">         Along Britania Rd. from Mississauga Rd. to Creditview on existing poleline.</v>
          </cell>
          <cell r="C22">
            <v>1.2</v>
          </cell>
        </row>
        <row r="23">
          <cell r="B23"/>
        </row>
        <row r="26">
          <cell r="A26">
            <v>4</v>
          </cell>
          <cell r="B26" t="str">
            <v>44 kV Thomas St. - Erin Mills Pkwy to Winston Churchill Blvd.</v>
          </cell>
          <cell r="C26" t="str">
            <v>ADD</v>
          </cell>
          <cell r="D26">
            <v>190000</v>
          </cell>
          <cell r="F26">
            <v>4</v>
          </cell>
        </row>
        <row r="27">
          <cell r="B27" t="str">
            <v xml:space="preserve">          On existing poleline along Thomas St. from Erin Mills Pkwy </v>
          </cell>
          <cell r="C27">
            <v>1.3</v>
          </cell>
        </row>
        <row r="28">
          <cell r="B28" t="str">
            <v xml:space="preserve">          to Winston Churchill </v>
          </cell>
        </row>
        <row r="31">
          <cell r="A31">
            <v>5</v>
          </cell>
          <cell r="B31" t="str">
            <v>44 kV Thomas St. - Erin Mills Pkwy to Mississauga Rd. (Queen St.)</v>
          </cell>
          <cell r="C31" t="str">
            <v>ADD</v>
          </cell>
          <cell r="D31">
            <v>220000</v>
          </cell>
          <cell r="F31">
            <v>5</v>
          </cell>
        </row>
        <row r="32">
          <cell r="B32" t="str">
            <v xml:space="preserve">          On existing poleline along Thomas St. from Erin Mills Pkwy </v>
          </cell>
          <cell r="C32">
            <v>1.4</v>
          </cell>
        </row>
        <row r="33">
          <cell r="B33" t="str">
            <v xml:space="preserve">          to Mississauga Rd. feeder tie</v>
          </cell>
        </row>
        <row r="36">
          <cell r="A36">
            <v>6</v>
          </cell>
          <cell r="B36" t="str">
            <v>44 kV Central Pkwy - Erindale Stn. Rd. to Wolfedale</v>
          </cell>
          <cell r="C36" t="str">
            <v>ADD</v>
          </cell>
          <cell r="D36">
            <v>145000</v>
          </cell>
          <cell r="F36">
            <v>6</v>
          </cell>
        </row>
        <row r="37">
          <cell r="B37" t="str">
            <v xml:space="preserve">          On existing poleline Central Pkwy from Erindale Stn Rd. to midway</v>
          </cell>
          <cell r="C37">
            <v>0.4</v>
          </cell>
        </row>
        <row r="38">
          <cell r="B38" t="str">
            <v xml:space="preserve">           towards Wolfedale</v>
          </cell>
        </row>
        <row r="41">
          <cell r="A41">
            <v>7</v>
          </cell>
          <cell r="B41" t="str">
            <v>44 kV Dundas St. - Stillmeadow to John M.S.</v>
          </cell>
          <cell r="C41" t="str">
            <v>ADD</v>
          </cell>
          <cell r="D41">
            <v>190000</v>
          </cell>
          <cell r="F41">
            <v>7</v>
          </cell>
        </row>
        <row r="42">
          <cell r="B42" t="str">
            <v xml:space="preserve">         On existing poleline along Dundas from Stillmeadow to Confederation </v>
          </cell>
          <cell r="C42">
            <v>1.3</v>
          </cell>
        </row>
        <row r="43">
          <cell r="B43" t="str">
            <v xml:space="preserve">         Pkwy. and north to Agnes and east to Hwy 10.  Continue north on </v>
          </cell>
        </row>
        <row r="44">
          <cell r="B44" t="str">
            <v xml:space="preserve">          Hwy 10 to John MS.</v>
          </cell>
        </row>
        <row r="47">
          <cell r="B47"/>
        </row>
        <row r="48">
          <cell r="B48"/>
        </row>
        <row r="52">
          <cell r="B52"/>
        </row>
        <row r="53">
          <cell r="B53"/>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xml:space="preserve">          On existing poleline along Dundas from Cawthra to Dixie </v>
          </cell>
          <cell r="C74">
            <v>3.6</v>
          </cell>
        </row>
        <row r="75">
          <cell r="B75" t="str">
            <v xml:space="preserve">          to Ont. Hyd. ROW at Summerville MS</v>
          </cell>
        </row>
        <row r="78">
          <cell r="A78">
            <v>2</v>
          </cell>
          <cell r="B78" t="str">
            <v>44kV - Eastgate - Dixie to Fieldgate/ROW</v>
          </cell>
          <cell r="C78" t="str">
            <v>NEW</v>
          </cell>
          <cell r="D78">
            <v>235000</v>
          </cell>
          <cell r="F78">
            <v>2</v>
          </cell>
        </row>
        <row r="79">
          <cell r="B79" t="str">
            <v xml:space="preserve">          On new poleline along Eastgate from Dixie to Fieldgate to Ont. Hyd. ROW </v>
          </cell>
          <cell r="C79">
            <v>1</v>
          </cell>
        </row>
        <row r="80">
          <cell r="B80"/>
        </row>
        <row r="83">
          <cell r="A83">
            <v>3</v>
          </cell>
          <cell r="B83" t="str">
            <v>44kV - Eglinton Ave - Spectrum to Rubin M.S.</v>
          </cell>
          <cell r="C83" t="str">
            <v>NEW</v>
          </cell>
          <cell r="D83">
            <v>425000</v>
          </cell>
          <cell r="F83">
            <v>3</v>
          </cell>
        </row>
        <row r="84">
          <cell r="B84" t="str">
            <v xml:space="preserve">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35627.357684374998</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xml:space="preserve">          On rebuild poleline along Northwest Drive to Derry Rd. to Malton MS</v>
          </cell>
          <cell r="C127">
            <v>2.5</v>
          </cell>
        </row>
        <row r="128">
          <cell r="B128"/>
        </row>
        <row r="131">
          <cell r="A131">
            <v>2</v>
          </cell>
          <cell r="B131" t="str">
            <v>44kV - Derry Rd. - Close gap between Dixie and Tomken</v>
          </cell>
          <cell r="C131" t="str">
            <v>ADD</v>
          </cell>
          <cell r="D131">
            <v>160000</v>
          </cell>
          <cell r="F131">
            <v>2</v>
          </cell>
        </row>
        <row r="132">
          <cell r="B132" t="str">
            <v xml:space="preserve">          On existing poleline along Derry Rd from Dixie mid-way toward Tomken</v>
          </cell>
          <cell r="C132">
            <v>0.8</v>
          </cell>
        </row>
        <row r="133">
          <cell r="B133"/>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xml:space="preserve">          On existing poleline along Stanfield Rd. east of Hwy 10</v>
          </cell>
          <cell r="C188">
            <v>1.5</v>
          </cell>
        </row>
        <row r="189">
          <cell r="B189" t="str">
            <v xml:space="preserve">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xml:space="preserve">         On existing poleline along Britannia Rd. East from Hwy 10 to Kennedy</v>
          </cell>
          <cell r="C249">
            <v>1.1000000000000001</v>
          </cell>
        </row>
        <row r="250">
          <cell r="B250"/>
        </row>
        <row r="251">
          <cell r="B251"/>
        </row>
        <row r="253">
          <cell r="A253">
            <v>2</v>
          </cell>
          <cell r="B253" t="str">
            <v>27.6 kV - Hwy 10 - Britannia to Derry Feeder Tie</v>
          </cell>
          <cell r="C253" t="str">
            <v xml:space="preserve">ADD </v>
          </cell>
          <cell r="D253">
            <v>195000</v>
          </cell>
          <cell r="F253">
            <v>2</v>
          </cell>
        </row>
        <row r="254">
          <cell r="B254" t="str">
            <v xml:space="preserve">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row>
        <row r="263">
          <cell r="A263">
            <v>4</v>
          </cell>
          <cell r="B263" t="str">
            <v>27.6 kV -  Hwy 10 - From Eglinton to Bristol Drive</v>
          </cell>
          <cell r="C263" t="str">
            <v>ADD</v>
          </cell>
          <cell r="D263">
            <v>110000</v>
          </cell>
          <cell r="F263">
            <v>4</v>
          </cell>
        </row>
        <row r="264">
          <cell r="B264" t="str">
            <v xml:space="preserve">         On existing poleline on Hwy 10 from Eglinton to Bristol</v>
          </cell>
          <cell r="C264">
            <v>1.2</v>
          </cell>
        </row>
        <row r="265">
          <cell r="B265"/>
        </row>
        <row r="268">
          <cell r="A268">
            <v>5</v>
          </cell>
          <cell r="B268" t="str">
            <v xml:space="preserve">27.6kV - Derry TS </v>
          </cell>
          <cell r="C268" t="str">
            <v>NEW</v>
          </cell>
          <cell r="D268">
            <v>2500000</v>
          </cell>
          <cell r="F268">
            <v>5</v>
          </cell>
        </row>
        <row r="269">
          <cell r="B269" t="str">
            <v>Phase 1 of Derry TS</v>
          </cell>
        </row>
        <row r="270">
          <cell r="B270"/>
        </row>
        <row r="271">
          <cell r="B271"/>
        </row>
        <row r="290">
          <cell r="B290"/>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xml:space="preserve">          On rebuild poleline along Matheson Blvd from Tomken Rd. to Dixie Rd.</v>
          </cell>
          <cell r="C311">
            <v>1.4</v>
          </cell>
        </row>
        <row r="312">
          <cell r="B312"/>
        </row>
        <row r="315">
          <cell r="A315" t="str">
            <v>2*</v>
          </cell>
          <cell r="B315" t="str">
            <v>13.8 kV  Glen Erin - 403 to Eglinton</v>
          </cell>
          <cell r="C315" t="str">
            <v>ADD</v>
          </cell>
          <cell r="D315">
            <v>83000</v>
          </cell>
          <cell r="F315">
            <v>2</v>
          </cell>
        </row>
        <row r="316">
          <cell r="B316" t="str">
            <v xml:space="preserve">          On existing poleline along Glen Erin from 403 to Eglinton</v>
          </cell>
          <cell r="C316">
            <v>1.5</v>
          </cell>
        </row>
        <row r="317">
          <cell r="B317"/>
        </row>
        <row r="320">
          <cell r="A320" t="str">
            <v>3*</v>
          </cell>
          <cell r="B320" t="str">
            <v>13.8 kV Eastgate Pkwy., Dixie Rd</v>
          </cell>
          <cell r="C320" t="str">
            <v>ADD</v>
          </cell>
          <cell r="D320">
            <v>118000.00000000001</v>
          </cell>
          <cell r="F320">
            <v>3</v>
          </cell>
        </row>
        <row r="321">
          <cell r="B321" t="str">
            <v xml:space="preserve">          On existing poleline along Dixie Rd. and Eastgate Dr. north of  </v>
          </cell>
          <cell r="C321">
            <v>2.2000000000000002</v>
          </cell>
        </row>
        <row r="322">
          <cell r="B322" t="str">
            <v xml:space="preserve">          Burnhamthorpe Rd.</v>
          </cell>
        </row>
        <row r="323">
          <cell r="B323"/>
        </row>
        <row r="325">
          <cell r="A325" t="str">
            <v>4*</v>
          </cell>
          <cell r="B325" t="str">
            <v>13.8 kV Winston Churchill Blvd. to Sheridan Park ROW</v>
          </cell>
          <cell r="C325" t="str">
            <v>REBUILD</v>
          </cell>
          <cell r="D325">
            <v>54000</v>
          </cell>
          <cell r="F325">
            <v>4</v>
          </cell>
        </row>
        <row r="326">
          <cell r="B326" t="str">
            <v xml:space="preserve">          On rebuild poleline from Sheridan Park to Winston Churchill and </v>
          </cell>
          <cell r="C326">
            <v>0.4</v>
          </cell>
        </row>
        <row r="327">
          <cell r="B327" t="str">
            <v xml:space="preserve">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cell r="C369" t="str">
            <v>REBUILD</v>
          </cell>
          <cell r="D369">
            <v>50000</v>
          </cell>
          <cell r="F369">
            <v>1</v>
          </cell>
        </row>
        <row r="370">
          <cell r="B370"/>
          <cell r="C370">
            <v>0.7</v>
          </cell>
        </row>
        <row r="371">
          <cell r="B371"/>
        </row>
        <row r="372">
          <cell r="B372"/>
        </row>
        <row r="373">
          <cell r="A373">
            <v>2</v>
          </cell>
          <cell r="B373"/>
          <cell r="C373" t="str">
            <v>REBUILD</v>
          </cell>
          <cell r="D373">
            <v>295000</v>
          </cell>
        </row>
        <row r="374">
          <cell r="B374"/>
          <cell r="C374">
            <v>0.8</v>
          </cell>
          <cell r="F374">
            <v>2</v>
          </cell>
        </row>
        <row r="375">
          <cell r="B375"/>
        </row>
        <row r="376">
          <cell r="B376"/>
        </row>
        <row r="378">
          <cell r="A378">
            <v>3</v>
          </cell>
          <cell r="B378"/>
          <cell r="C378" t="str">
            <v>REBUILD</v>
          </cell>
          <cell r="D378">
            <v>120000</v>
          </cell>
          <cell r="F378">
            <v>3</v>
          </cell>
        </row>
        <row r="379">
          <cell r="B379"/>
          <cell r="C379">
            <v>0.5</v>
          </cell>
        </row>
        <row r="380">
          <cell r="B380"/>
        </row>
        <row r="383">
          <cell r="A383">
            <v>4</v>
          </cell>
          <cell r="B383"/>
          <cell r="C383" t="str">
            <v>ADD</v>
          </cell>
          <cell r="D383">
            <v>75000</v>
          </cell>
          <cell r="F383">
            <v>4</v>
          </cell>
        </row>
        <row r="384">
          <cell r="B384"/>
          <cell r="C384">
            <v>0.8</v>
          </cell>
        </row>
        <row r="385">
          <cell r="B385"/>
        </row>
        <row r="410">
          <cell r="B410"/>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row>
        <row r="432">
          <cell r="B432"/>
        </row>
        <row r="435">
          <cell r="A435" t="str">
            <v>3*</v>
          </cell>
          <cell r="B435" t="str">
            <v>Rubin M.S.</v>
          </cell>
          <cell r="D435">
            <v>800000</v>
          </cell>
        </row>
        <row r="436">
          <cell r="B436"/>
        </row>
        <row r="437">
          <cell r="B437"/>
        </row>
        <row r="439">
          <cell r="A439" t="str">
            <v>4*</v>
          </cell>
          <cell r="B439" t="str">
            <v>Derry T.S.</v>
          </cell>
          <cell r="D439">
            <v>500000</v>
          </cell>
        </row>
        <row r="440">
          <cell r="B440"/>
        </row>
        <row r="441">
          <cell r="B441"/>
        </row>
        <row r="444">
          <cell r="A444">
            <v>5</v>
          </cell>
          <cell r="B444"/>
        </row>
        <row r="445">
          <cell r="B445"/>
        </row>
        <row r="446">
          <cell r="B446"/>
        </row>
        <row r="449">
          <cell r="A449">
            <v>6</v>
          </cell>
          <cell r="B449"/>
        </row>
        <row r="450">
          <cell r="B450"/>
        </row>
        <row r="451">
          <cell r="B451"/>
        </row>
        <row r="454">
          <cell r="A454">
            <v>7</v>
          </cell>
          <cell r="B454"/>
        </row>
        <row r="455">
          <cell r="B455"/>
        </row>
        <row r="456">
          <cell r="B456"/>
        </row>
        <row r="458">
          <cell r="A458">
            <v>8</v>
          </cell>
          <cell r="B458"/>
        </row>
        <row r="459">
          <cell r="B459"/>
        </row>
        <row r="460">
          <cell r="B460"/>
        </row>
        <row r="461">
          <cell r="B461"/>
        </row>
        <row r="462">
          <cell r="B462"/>
        </row>
        <row r="464">
          <cell r="A464">
            <v>9</v>
          </cell>
          <cell r="B464"/>
        </row>
        <row r="465">
          <cell r="B465"/>
        </row>
        <row r="466">
          <cell r="B466"/>
        </row>
        <row r="469">
          <cell r="A469">
            <v>10</v>
          </cell>
          <cell r="B469"/>
        </row>
        <row r="470">
          <cell r="B470"/>
        </row>
        <row r="471">
          <cell r="B471"/>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row>
        <row r="489">
          <cell r="B489"/>
        </row>
        <row r="491">
          <cell r="A491" t="str">
            <v>2*</v>
          </cell>
          <cell r="B491" t="str">
            <v>Park West M.S.</v>
          </cell>
          <cell r="D491">
            <v>1000000</v>
          </cell>
          <cell r="E491">
            <v>5</v>
          </cell>
          <cell r="F491">
            <v>1</v>
          </cell>
        </row>
        <row r="492">
          <cell r="B492"/>
        </row>
        <row r="493">
          <cell r="A493" t="str">
            <v>3*</v>
          </cell>
          <cell r="B493" t="str">
            <v>Dixie M.S.</v>
          </cell>
          <cell r="D493">
            <v>1000000</v>
          </cell>
          <cell r="E493">
            <v>1</v>
          </cell>
          <cell r="F493">
            <v>1</v>
          </cell>
        </row>
        <row r="495">
          <cell r="A495" t="str">
            <v>4*</v>
          </cell>
          <cell r="B495"/>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2017 GA GL"/>
      <sheetName val="Feb 2017 GA GL"/>
      <sheetName val="Mar 2017 GA GL"/>
      <sheetName val="Apr 2017 GA GL"/>
      <sheetName val="May 2017 GA GL"/>
      <sheetName val="June 2017 GA GL"/>
      <sheetName val="July 2017 GA GL"/>
      <sheetName val="Aug 2017 GA GL"/>
      <sheetName val="Sep 2017 GA GL"/>
      <sheetName val="Oct 2017 GA GL"/>
      <sheetName val="Nov 2017 GA GL"/>
      <sheetName val="Dec 2017 GA GL"/>
      <sheetName val="Jan 2018 GA GL"/>
      <sheetName val="TRUE-UP to DEC 17"/>
      <sheetName val="TRUE-UP to DEC 17 done in March"/>
      <sheetName val="GL related to Trueup"/>
      <sheetName val="2017 GA GL"/>
      <sheetName val="2017 1589 "/>
      <sheetName val="GA Analysis  2017"/>
      <sheetName val="GA Analysis 2016 "/>
      <sheetName val="Sheet1"/>
      <sheetName val="Sheet2"/>
      <sheetName val="Sheet3"/>
    </sheetNames>
    <sheetDataSet>
      <sheetData sheetId="0">
        <row r="349">
          <cell r="E349">
            <v>-20572674.490000006</v>
          </cell>
        </row>
        <row r="350">
          <cell r="E350">
            <v>30767592.969999999</v>
          </cell>
        </row>
      </sheetData>
      <sheetData sheetId="1">
        <row r="289">
          <cell r="E289">
            <v>-30003965.770000007</v>
          </cell>
        </row>
      </sheetData>
      <sheetData sheetId="2">
        <row r="280">
          <cell r="E280">
            <v>-23227482.829999998</v>
          </cell>
        </row>
      </sheetData>
      <sheetData sheetId="3">
        <row r="218">
          <cell r="E218">
            <v>-20332526.579999994</v>
          </cell>
        </row>
      </sheetData>
      <sheetData sheetId="4">
        <row r="250">
          <cell r="E250">
            <v>-27118045.179999989</v>
          </cell>
        </row>
      </sheetData>
      <sheetData sheetId="5">
        <row r="247">
          <cell r="E247">
            <v>-33294349.07</v>
          </cell>
        </row>
      </sheetData>
      <sheetData sheetId="6">
        <row r="274">
          <cell r="E274">
            <v>-32600747.170000009</v>
          </cell>
        </row>
      </sheetData>
      <sheetData sheetId="7">
        <row r="265">
          <cell r="E265">
            <v>-26865595.799999993</v>
          </cell>
        </row>
      </sheetData>
      <sheetData sheetId="8">
        <row r="231">
          <cell r="E231">
            <v>-29823169.68</v>
          </cell>
        </row>
      </sheetData>
      <sheetData sheetId="9">
        <row r="243">
          <cell r="E243">
            <v>-22100867.919999994</v>
          </cell>
        </row>
      </sheetData>
      <sheetData sheetId="10">
        <row r="253">
          <cell r="E253">
            <v>-22693041.469999995</v>
          </cell>
        </row>
      </sheetData>
      <sheetData sheetId="11">
        <row r="232">
          <cell r="E232">
            <v>-21976037.839999985</v>
          </cell>
        </row>
      </sheetData>
      <sheetData sheetId="12"/>
      <sheetData sheetId="13"/>
      <sheetData sheetId="14"/>
      <sheetData sheetId="15">
        <row r="6">
          <cell r="E6">
            <v>-3739449.61</v>
          </cell>
        </row>
        <row r="8">
          <cell r="E8">
            <v>-2675588.58</v>
          </cell>
        </row>
      </sheetData>
      <sheetData sheetId="16"/>
      <sheetData sheetId="17">
        <row r="9">
          <cell r="C9">
            <v>4749697.76</v>
          </cell>
          <cell r="D9">
            <v>7012623.6399999997</v>
          </cell>
          <cell r="E9">
            <v>3938771.95</v>
          </cell>
          <cell r="F9">
            <v>4617018.25</v>
          </cell>
          <cell r="G9">
            <v>6158974.1600000001</v>
          </cell>
          <cell r="H9">
            <v>6408236.2599999998</v>
          </cell>
          <cell r="I9">
            <v>8685585.2800000012</v>
          </cell>
          <cell r="J9">
            <v>7989206</v>
          </cell>
          <cell r="K9">
            <v>6631159.4299999997</v>
          </cell>
          <cell r="L9">
            <v>6094649.1399999997</v>
          </cell>
          <cell r="M9">
            <v>7026449.2199999997</v>
          </cell>
          <cell r="N9">
            <v>8291915.46</v>
          </cell>
        </row>
        <row r="10">
          <cell r="C10">
            <v>43830638.630000003</v>
          </cell>
          <cell r="D10">
            <v>24654259.43</v>
          </cell>
          <cell r="E10">
            <v>19953429.800000001</v>
          </cell>
          <cell r="F10">
            <v>29571712.630000003</v>
          </cell>
          <cell r="G10">
            <v>39332174.859999999</v>
          </cell>
          <cell r="H10">
            <v>38320039.169999994</v>
          </cell>
          <cell r="I10">
            <v>28393595.089999996</v>
          </cell>
          <cell r="J10">
            <v>29165338.25</v>
          </cell>
          <cell r="K10">
            <v>20496391.669999998</v>
          </cell>
          <cell r="L10">
            <v>23699963.499999993</v>
          </cell>
          <cell r="M10">
            <v>29974478.100000005</v>
          </cell>
          <cell r="N10">
            <v>24006361.170000002</v>
          </cell>
        </row>
        <row r="11">
          <cell r="C11">
            <v>-18812554.07</v>
          </cell>
          <cell r="D11">
            <v>0</v>
          </cell>
        </row>
        <row r="12">
          <cell r="C12">
            <v>-2154677.12</v>
          </cell>
          <cell r="D12">
            <v>-4228822.75</v>
          </cell>
          <cell r="E12">
            <v>-3939065.94</v>
          </cell>
          <cell r="F12">
            <v>-4616897.2699999996</v>
          </cell>
          <cell r="G12">
            <v>-6150317.2100000009</v>
          </cell>
          <cell r="H12">
            <v>-6416764.2200000007</v>
          </cell>
          <cell r="I12">
            <v>-8685695.3100000005</v>
          </cell>
          <cell r="J12">
            <v>-10273201.52</v>
          </cell>
          <cell r="K12">
            <v>-8164789.2200000007</v>
          </cell>
          <cell r="L12">
            <v>-9649166.4699999988</v>
          </cell>
          <cell r="M12">
            <v>-7849860.8799999999</v>
          </cell>
          <cell r="N12">
            <v>-8291849.4100000001</v>
          </cell>
        </row>
        <row r="13">
          <cell r="C13">
            <v>-8521410.7799999975</v>
          </cell>
          <cell r="D13">
            <v>-11846653.590000002</v>
          </cell>
          <cell r="E13">
            <v>-10674018.629999999</v>
          </cell>
          <cell r="F13">
            <v>-8074410.7400000002</v>
          </cell>
          <cell r="G13">
            <v>-13023938.790000001</v>
          </cell>
          <cell r="H13">
            <v>-15488180.42</v>
          </cell>
          <cell r="I13">
            <v>-14214380.689999999</v>
          </cell>
          <cell r="J13">
            <v>-3042342.35</v>
          </cell>
          <cell r="K13">
            <v>-9542076.1799999997</v>
          </cell>
          <cell r="L13">
            <v>-7330221.9299999997</v>
          </cell>
          <cell r="M13">
            <v>-7854230.9699999997</v>
          </cell>
          <cell r="N13">
            <v>-5678350.9699999997</v>
          </cell>
        </row>
        <row r="14">
          <cell r="C14">
            <v>-15248293.93</v>
          </cell>
          <cell r="D14">
            <v>-18598089.59</v>
          </cell>
          <cell r="E14">
            <v>-14840039.25</v>
          </cell>
          <cell r="F14">
            <v>-10837425.969999999</v>
          </cell>
          <cell r="G14">
            <v>-17737036.739999998</v>
          </cell>
          <cell r="H14">
            <v>-21951350.960000001</v>
          </cell>
          <cell r="I14">
            <v>-19602219.440000001</v>
          </cell>
          <cell r="J14">
            <v>-20322812.139999997</v>
          </cell>
          <cell r="K14">
            <v>-20748337.510000002</v>
          </cell>
          <cell r="L14">
            <v>-17147149.190000001</v>
          </cell>
          <cell r="M14">
            <v>-18355408.739999998</v>
          </cell>
          <cell r="N14">
            <v>-16567962.560000001</v>
          </cell>
        </row>
        <row r="15">
          <cell r="C15">
            <v>0</v>
          </cell>
          <cell r="D15">
            <v>3006682.86</v>
          </cell>
          <cell r="E15">
            <v>5560922.0700000003</v>
          </cell>
          <cell r="F15">
            <v>-10659996.9</v>
          </cell>
          <cell r="G15">
            <v>-8579856.2799999993</v>
          </cell>
          <cell r="H15">
            <v>-871979.83</v>
          </cell>
          <cell r="I15">
            <v>5423115.0700000003</v>
          </cell>
          <cell r="J15">
            <v>-3516188.24</v>
          </cell>
          <cell r="K15">
            <v>11327651.810000001</v>
          </cell>
          <cell r="L15">
            <v>4331924.95</v>
          </cell>
          <cell r="M15">
            <v>-2941426.73</v>
          </cell>
          <cell r="N15">
            <v>-4002463.14</v>
          </cell>
        </row>
        <row r="16">
          <cell r="D16">
            <v>-6852301.1000000006</v>
          </cell>
          <cell r="E16">
            <v>-5560922.0700000003</v>
          </cell>
          <cell r="F16">
            <v>10659996.9</v>
          </cell>
          <cell r="G16">
            <v>8579856.2799999993</v>
          </cell>
          <cell r="H16">
            <v>871979.83</v>
          </cell>
          <cell r="I16">
            <v>-5423115.0700000003</v>
          </cell>
          <cell r="J16">
            <v>3516188.24</v>
          </cell>
          <cell r="K16">
            <v>-11327651.810000001</v>
          </cell>
          <cell r="L16">
            <v>-486306.71</v>
          </cell>
          <cell r="M16">
            <v>2941426.73</v>
          </cell>
          <cell r="N16">
            <v>4002463.14</v>
          </cell>
        </row>
        <row r="19">
          <cell r="C19">
            <v>2217.7499999999991</v>
          </cell>
        </row>
      </sheetData>
      <sheetData sheetId="18"/>
      <sheetData sheetId="19">
        <row r="67">
          <cell r="D67">
            <v>-2514038</v>
          </cell>
        </row>
        <row r="69">
          <cell r="D69">
            <v>1530001</v>
          </cell>
        </row>
      </sheetData>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A Analysis "/>
      <sheetName val="Unbilled"/>
    </sheetNames>
    <sheetDataSet>
      <sheetData sheetId="0"/>
      <sheetData sheetId="1"/>
      <sheetData sheetId="2">
        <row r="9">
          <cell r="B9">
            <v>980410.02106745995</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A Analysis "/>
    </sheetNames>
    <sheetDataSet>
      <sheetData sheetId="0"/>
      <sheetData sheetId="1">
        <row r="72">
          <cell r="D72">
            <v>157273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01"/>
      <sheetName val="SUM2001 (2)"/>
      <sheetName val="SUM2001 (3)"/>
      <sheetName val="Sheet1"/>
      <sheetName val="Sheet2"/>
      <sheetName val="Sheet3"/>
    </sheetNames>
    <sheetDataSet>
      <sheetData sheetId="0" refreshError="1">
        <row r="6">
          <cell r="C6" t="str">
            <v>TABLE 1</v>
          </cell>
        </row>
        <row r="7">
          <cell r="C7" t="str">
            <v xml:space="preserve">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2.0465116279069768</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1.7021276595744681</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 xml:space="preserve">27.6 kV- Mavis Rd.- Britannia Rd. to Derry Rd.. </v>
          </cell>
          <cell r="C27">
            <v>295000</v>
          </cell>
          <cell r="D27">
            <v>3</v>
          </cell>
          <cell r="E27">
            <v>5000</v>
          </cell>
          <cell r="F27">
            <v>13000</v>
          </cell>
          <cell r="G27">
            <v>65000</v>
          </cell>
          <cell r="H27">
            <v>4.2142857142857144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xml:space="preserve">      TOTAL - SUBTRANSMISSION</v>
          </cell>
          <cell r="C31">
            <v>2950000</v>
          </cell>
          <cell r="D31">
            <v>43</v>
          </cell>
          <cell r="E31">
            <v>90000</v>
          </cell>
          <cell r="F31">
            <v>230500</v>
          </cell>
          <cell r="G31">
            <v>1152500</v>
          </cell>
          <cell r="H31">
            <v>2.3742454728370221</v>
          </cell>
          <cell r="I31">
            <v>2505</v>
          </cell>
          <cell r="J31">
            <v>375750</v>
          </cell>
          <cell r="K31">
            <v>6.3338701019860437</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2.5471698113207548</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2.7272727272727271</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2.3809523809523809</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2.6501766784452299</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0.76569678407350694</v>
          </cell>
        </row>
        <row r="42">
          <cell r="B42" t="str">
            <v xml:space="preserve">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 xml:space="preserve">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0.80645161290322576</v>
          </cell>
          <cell r="I59">
            <v>1763</v>
          </cell>
          <cell r="J59">
            <v>264450</v>
          </cell>
          <cell r="K59">
            <v>0.91091273456002919</v>
          </cell>
        </row>
        <row r="60">
          <cell r="A60">
            <v>4</v>
          </cell>
          <cell r="B60" t="str">
            <v>27.6 kV Reclosers</v>
          </cell>
          <cell r="C60">
            <v>200000</v>
          </cell>
          <cell r="D60" t="str">
            <v>-</v>
          </cell>
          <cell r="E60">
            <v>6000</v>
          </cell>
          <cell r="F60">
            <v>45000</v>
          </cell>
          <cell r="G60">
            <v>225000</v>
          </cell>
          <cell r="H60">
            <v>0.86580086580086579</v>
          </cell>
          <cell r="I60">
            <v>1990</v>
          </cell>
          <cell r="J60">
            <v>298500</v>
          </cell>
          <cell r="K60">
            <v>0.65681444991789817</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xml:space="preserve">     TOTAL - SUBSTATION</v>
          </cell>
          <cell r="C66">
            <v>3750000</v>
          </cell>
          <cell r="D66">
            <v>60</v>
          </cell>
          <cell r="E66">
            <v>36000</v>
          </cell>
          <cell r="F66">
            <v>265000</v>
          </cell>
          <cell r="G66">
            <v>1325000</v>
          </cell>
          <cell r="H66">
            <v>2.7553269654665686</v>
          </cell>
          <cell r="I66">
            <v>7719</v>
          </cell>
          <cell r="J66">
            <v>1157850</v>
          </cell>
          <cell r="K66">
            <v>3.1410981279055159</v>
          </cell>
        </row>
        <row r="68">
          <cell r="B68" t="str">
            <v>SUBDIVISION REBUILDS</v>
          </cell>
        </row>
        <row r="70">
          <cell r="A70">
            <v>1</v>
          </cell>
          <cell r="B70" t="str">
            <v>The Collegeway</v>
          </cell>
          <cell r="C70">
            <v>310000</v>
          </cell>
          <cell r="D70">
            <v>1</v>
          </cell>
          <cell r="E70">
            <v>1500</v>
          </cell>
          <cell r="F70">
            <v>22500</v>
          </cell>
          <cell r="G70">
            <v>112500</v>
          </cell>
          <cell r="H70">
            <v>2.7192982456140351</v>
          </cell>
          <cell r="I70">
            <v>2341</v>
          </cell>
          <cell r="J70">
            <v>351150</v>
          </cell>
          <cell r="K70">
            <v>0.87905855664256349</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0.86451772261331361</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2.7192982456140351</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2.2807017543859649</v>
          </cell>
        </row>
        <row r="80">
          <cell r="A80">
            <v>11</v>
          </cell>
          <cell r="B80" t="str">
            <v>Grand Forks</v>
          </cell>
          <cell r="C80">
            <v>430000</v>
          </cell>
          <cell r="D80">
            <v>1</v>
          </cell>
          <cell r="E80">
            <v>2000</v>
          </cell>
          <cell r="F80">
            <v>20500</v>
          </cell>
          <cell r="G80">
            <v>102500</v>
          </cell>
          <cell r="H80">
            <v>4.1148325358851672</v>
          </cell>
        </row>
        <row r="81">
          <cell r="C81" t="str">
            <v xml:space="preserve">SUMMARY OF </v>
          </cell>
        </row>
        <row r="82">
          <cell r="B82" t="str">
            <v xml:space="preserve">     TOTAL - SUBDIVISION REBUILDS</v>
          </cell>
          <cell r="C82">
            <v>4000000</v>
          </cell>
          <cell r="D82">
            <v>11</v>
          </cell>
          <cell r="E82">
            <v>19250</v>
          </cell>
          <cell r="F82">
            <v>239750</v>
          </cell>
          <cell r="G82">
            <v>1198750</v>
          </cell>
          <cell r="H82">
            <v>3.284072249589491</v>
          </cell>
          <cell r="I82">
            <v>8538</v>
          </cell>
          <cell r="J82">
            <v>1280700</v>
          </cell>
          <cell r="K82">
            <v>3.0770414246701798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 xml:space="preserve">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2.1558872305140961</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3.8570528967254409</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5.2910052910052912</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2.1558872305140961</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3.8570528967254409</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4.7438330170777991</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xml:space="preserve">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 xml:space="preserve">SUMMARY OF </v>
          </cell>
        </row>
        <row r="113">
          <cell r="C113" t="str">
            <v>RECOMMENDED SYSTEM EXPANSION PROJECTS - 1998</v>
          </cell>
        </row>
        <row r="114">
          <cell r="B114" t="str">
            <v xml:space="preserve">       Total - Subtransmission</v>
          </cell>
          <cell r="C114">
            <v>2950000</v>
          </cell>
          <cell r="D114">
            <v>43</v>
          </cell>
          <cell r="E114">
            <v>90000</v>
          </cell>
          <cell r="F114">
            <v>230500</v>
          </cell>
          <cell r="G114">
            <v>1152500</v>
          </cell>
          <cell r="H114">
            <v>2.3742454728370221</v>
          </cell>
          <cell r="I114">
            <v>3780</v>
          </cell>
          <cell r="J114">
            <v>567000</v>
          </cell>
          <cell r="K114">
            <v>4.4901065449010655</v>
          </cell>
        </row>
        <row r="115">
          <cell r="B115" t="str">
            <v xml:space="preserve">       Total - Distribution</v>
          </cell>
          <cell r="C115">
            <v>1998</v>
          </cell>
          <cell r="D115">
            <v>10</v>
          </cell>
          <cell r="E115" t="str">
            <v xml:space="preserve">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3.5595633602278118</v>
          </cell>
        </row>
        <row r="117">
          <cell r="B117" t="str">
            <v xml:space="preserve">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xml:space="preserve">       Total - System Maintenance</v>
          </cell>
          <cell r="C118">
            <v>6800000</v>
          </cell>
          <cell r="D118">
            <v>0</v>
          </cell>
          <cell r="E118">
            <v>90000</v>
          </cell>
          <cell r="F118">
            <v>707500</v>
          </cell>
          <cell r="G118">
            <v>3537500</v>
          </cell>
          <cell r="H118">
            <v>1.8745692625775328</v>
          </cell>
          <cell r="I118">
            <v>16500</v>
          </cell>
          <cell r="J118">
            <v>2475000</v>
          </cell>
          <cell r="K118">
            <v>2.6510721247563351</v>
          </cell>
        </row>
        <row r="120">
          <cell r="B120" t="str">
            <v xml:space="preserve">       Total - Subtransmission</v>
          </cell>
          <cell r="C120">
            <v>2950000</v>
          </cell>
          <cell r="D120">
            <v>43</v>
          </cell>
          <cell r="E120">
            <v>90000</v>
          </cell>
          <cell r="F120">
            <v>230500</v>
          </cell>
          <cell r="G120">
            <v>1152500</v>
          </cell>
          <cell r="H120">
            <v>2.3742454728370221</v>
          </cell>
          <cell r="I120">
            <v>3780</v>
          </cell>
          <cell r="J120">
            <v>567000</v>
          </cell>
          <cell r="K120">
            <v>4.4901065449010655</v>
          </cell>
        </row>
        <row r="121">
          <cell r="B121" t="str">
            <v xml:space="preserve">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xml:space="preserve">       Total - Substations</v>
          </cell>
          <cell r="C122">
            <v>3750000</v>
          </cell>
          <cell r="D122">
            <v>60</v>
          </cell>
          <cell r="E122">
            <v>36000</v>
          </cell>
          <cell r="F122">
            <v>265000</v>
          </cell>
          <cell r="G122">
            <v>1325000</v>
          </cell>
          <cell r="H122">
            <v>2.7553269654665686</v>
          </cell>
          <cell r="I122">
            <v>6700</v>
          </cell>
          <cell r="J122">
            <v>1005000</v>
          </cell>
          <cell r="K122">
            <v>3.6023054755043229</v>
          </cell>
        </row>
        <row r="123">
          <cell r="B123" t="str">
            <v xml:space="preserve">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xml:space="preserve">       Total - System Upgrade</v>
          </cell>
          <cell r="C124">
            <v>6800000</v>
          </cell>
          <cell r="D124">
            <v>0</v>
          </cell>
          <cell r="E124">
            <v>90000</v>
          </cell>
          <cell r="F124">
            <v>707500</v>
          </cell>
          <cell r="G124">
            <v>3537500</v>
          </cell>
          <cell r="H124">
            <v>1.8745692625775328</v>
          </cell>
          <cell r="I124">
            <v>16500</v>
          </cell>
          <cell r="J124">
            <v>2475000</v>
          </cell>
          <cell r="K124">
            <v>2.6510721247563351</v>
          </cell>
        </row>
        <row r="125">
          <cell r="A125">
            <v>2</v>
          </cell>
          <cell r="B125" t="str">
            <v>New Customer Services</v>
          </cell>
          <cell r="C125">
            <v>5000000</v>
          </cell>
        </row>
        <row r="126">
          <cell r="A126">
            <v>3</v>
          </cell>
          <cell r="B126" t="str">
            <v xml:space="preserve">       TOTAL - SYSTEM EXPANSION</v>
          </cell>
          <cell r="C126">
            <v>18360000</v>
          </cell>
          <cell r="D126">
            <v>124</v>
          </cell>
          <cell r="E126">
            <v>252250</v>
          </cell>
          <cell r="F126">
            <v>1504750</v>
          </cell>
          <cell r="G126">
            <v>7523750</v>
          </cell>
          <cell r="H126">
            <v>2.3611111111111112</v>
          </cell>
          <cell r="I126">
            <v>39678</v>
          </cell>
          <cell r="J126">
            <v>5951700</v>
          </cell>
          <cell r="K126">
            <v>2.9594048952683369</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T95"/>
      <sheetName val="Sheet1 (2)"/>
      <sheetName val="Sheet1"/>
      <sheetName val="Global"/>
      <sheetName val="CALC1"/>
    </sheetNames>
    <sheetDataSet>
      <sheetData sheetId="0"/>
      <sheetData sheetId="1"/>
      <sheetData sheetId="2"/>
      <sheetData sheetId="3"/>
      <sheetData sheetId="4" refreshError="1">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34939.600539699073</v>
          </cell>
          <cell r="AK3" t="str">
            <v>Most  Probable  Load Growth  Forecast</v>
          </cell>
          <cell r="AO3">
            <v>34939.600539699073</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xml:space="preserve">%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44.556697762924067</v>
          </cell>
          <cell r="W8">
            <v>557.55484047645677</v>
          </cell>
          <cell r="X8">
            <v>108.23782075369071</v>
          </cell>
          <cell r="Y8">
            <v>1103.6723852822317</v>
          </cell>
          <cell r="Z8">
            <v>1051.7997831739667</v>
          </cell>
          <cell r="BV8">
            <v>1991</v>
          </cell>
          <cell r="BW8">
            <v>304.73447515987442</v>
          </cell>
          <cell r="BX8">
            <v>252.8203653165823</v>
          </cell>
          <cell r="BY8">
            <v>557.55484047645677</v>
          </cell>
        </row>
        <row r="9">
          <cell r="AR9" t="str">
            <v>TOTAL  ERINDALE</v>
          </cell>
          <cell r="AS9" t="str">
            <v>44  KV</v>
          </cell>
          <cell r="AU9">
            <v>365</v>
          </cell>
          <cell r="AV9">
            <v>310.25</v>
          </cell>
          <cell r="AW9">
            <v>354.04999999999995</v>
          </cell>
        </row>
        <row r="10">
          <cell r="S10">
            <v>1992</v>
          </cell>
          <cell r="T10">
            <v>180.89904932814056</v>
          </cell>
          <cell r="U10">
            <v>255.32314558364271</v>
          </cell>
          <cell r="V10">
            <v>52.591276347365259</v>
          </cell>
          <cell r="W10">
            <v>588.24626053339966</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139.19999999999999</v>
          </cell>
          <cell r="BO10">
            <v>210</v>
          </cell>
          <cell r="BR10">
            <v>70.800000000000011</v>
          </cell>
          <cell r="BV10">
            <v>1992</v>
          </cell>
          <cell r="BW10">
            <v>325.39595079838045</v>
          </cell>
          <cell r="BX10">
            <v>262.85030973501915</v>
          </cell>
          <cell r="BY10">
            <v>588.24626053339966</v>
          </cell>
          <cell r="CC10">
            <v>1991</v>
          </cell>
          <cell r="CE10">
            <v>557.55484047645677</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57.275045087054039</v>
          </cell>
          <cell r="W12">
            <v>630.97518552557381</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558.32174108851029</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630.97518552557381</v>
          </cell>
          <cell r="CC12">
            <v>1992</v>
          </cell>
          <cell r="CE12">
            <v>588.24626053339966</v>
          </cell>
          <cell r="CG12">
            <v>610</v>
          </cell>
        </row>
        <row r="13">
          <cell r="AH13" t="str">
            <v>|</v>
          </cell>
          <cell r="AN13" t="str">
            <v>|</v>
          </cell>
        </row>
        <row r="14">
          <cell r="S14">
            <v>1994</v>
          </cell>
          <cell r="T14">
            <v>256.92486624071876</v>
          </cell>
          <cell r="U14">
            <v>280.86231424518019</v>
          </cell>
          <cell r="V14">
            <v>61.041665859024455</v>
          </cell>
          <cell r="W14">
            <v>672.09696506882665</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383.77376254490662</v>
          </cell>
          <cell r="BX14">
            <v>288.32320252392003</v>
          </cell>
          <cell r="BY14">
            <v>672.09696506882665</v>
          </cell>
          <cell r="CC14">
            <v>1993</v>
          </cell>
          <cell r="CE14">
            <v>630.97518552557381</v>
          </cell>
          <cell r="CG14">
            <v>682</v>
          </cell>
          <cell r="CH14" t="str">
            <v>.(3)</v>
          </cell>
        </row>
        <row r="15">
          <cell r="AH15" t="str">
            <v>|</v>
          </cell>
          <cell r="AN15">
            <v>5.291848906511043E-2</v>
          </cell>
        </row>
        <row r="16">
          <cell r="S16">
            <v>1995</v>
          </cell>
          <cell r="T16">
            <v>303.31836321687103</v>
          </cell>
          <cell r="U16">
            <v>289.39169676007549</v>
          </cell>
          <cell r="V16">
            <v>65.101076549152083</v>
          </cell>
          <cell r="W16">
            <v>707.79578371759862</v>
          </cell>
          <cell r="X16">
            <v>131.79222227347196</v>
          </cell>
          <cell r="Y16">
            <v>1497.3991425171691</v>
          </cell>
          <cell r="Z16">
            <v>1427.0213828188621</v>
          </cell>
          <cell r="AH16" t="str">
            <v>|</v>
          </cell>
          <cell r="AI16">
            <v>1983</v>
          </cell>
          <cell r="AK16">
            <v>617</v>
          </cell>
          <cell r="AN16" t="str">
            <v>|</v>
          </cell>
          <cell r="AR16" t="str">
            <v>TOTAL   ERIN/TOMK</v>
          </cell>
          <cell r="AS16" t="str">
            <v>44  KV</v>
          </cell>
          <cell r="AU16">
            <v>718</v>
          </cell>
          <cell r="AV16">
            <v>610.29999999999995</v>
          </cell>
          <cell r="AW16">
            <v>696.45999999999992</v>
          </cell>
          <cell r="AZ16">
            <v>1993</v>
          </cell>
          <cell r="BB16">
            <v>639.5</v>
          </cell>
          <cell r="BD16">
            <v>755</v>
          </cell>
          <cell r="BE16" t="str">
            <v>.(3)</v>
          </cell>
          <cell r="BG16">
            <v>115.5</v>
          </cell>
          <cell r="BK16">
            <v>1993</v>
          </cell>
          <cell r="BM16">
            <v>223.2</v>
          </cell>
          <cell r="BO16">
            <v>355</v>
          </cell>
          <cell r="BP16" t="str">
            <v>.(2)</v>
          </cell>
          <cell r="BR16">
            <v>131.80000000000001</v>
          </cell>
          <cell r="BV16">
            <v>1995</v>
          </cell>
          <cell r="BW16">
            <v>402.93024031925762</v>
          </cell>
          <cell r="BX16">
            <v>304.86554339834106</v>
          </cell>
          <cell r="BY16">
            <v>707.79578371759862</v>
          </cell>
          <cell r="CC16">
            <v>1994</v>
          </cell>
          <cell r="CE16">
            <v>672.09696506882665</v>
          </cell>
          <cell r="CG16">
            <v>682</v>
          </cell>
        </row>
        <row r="17">
          <cell r="AH17" t="str">
            <v>|</v>
          </cell>
          <cell r="AN17" t="str">
            <v>|</v>
          </cell>
        </row>
        <row r="18">
          <cell r="S18">
            <v>1996</v>
          </cell>
          <cell r="T18">
            <v>335.84545948786297</v>
          </cell>
          <cell r="U18">
            <v>305.30225450503383</v>
          </cell>
          <cell r="V18">
            <v>69.547408585814509</v>
          </cell>
          <cell r="W18">
            <v>755.84045958794582</v>
          </cell>
          <cell r="X18">
            <v>138.944358488906</v>
          </cell>
          <cell r="Y18">
            <v>1605.479940655563</v>
          </cell>
          <cell r="Z18">
            <v>1530.0223834447515</v>
          </cell>
          <cell r="AH18" t="str">
            <v>|</v>
          </cell>
          <cell r="AI18">
            <v>1984</v>
          </cell>
          <cell r="AK18">
            <v>630</v>
          </cell>
          <cell r="AN18" t="str">
            <v>|</v>
          </cell>
          <cell r="AR18" t="str">
            <v xml:space="preserve">LORNE  PARK </v>
          </cell>
          <cell r="AS18" t="str">
            <v>27.6KV</v>
          </cell>
          <cell r="AT18" t="str">
            <v>2-75/125</v>
          </cell>
          <cell r="AU18">
            <v>190</v>
          </cell>
          <cell r="AV18">
            <v>161.5</v>
          </cell>
          <cell r="AW18">
            <v>184.29999999999998</v>
          </cell>
          <cell r="AZ18">
            <v>1994</v>
          </cell>
          <cell r="BB18">
            <v>657.30504836137845</v>
          </cell>
          <cell r="BD18">
            <v>755</v>
          </cell>
          <cell r="BG18">
            <v>97.694951638621546</v>
          </cell>
          <cell r="BK18">
            <v>1994</v>
          </cell>
          <cell r="BM18">
            <v>278.4377000951506</v>
          </cell>
          <cell r="BO18">
            <v>355</v>
          </cell>
          <cell r="BR18">
            <v>76.562299904849397</v>
          </cell>
          <cell r="BV18">
            <v>1996</v>
          </cell>
          <cell r="BW18">
            <v>432.71889012228638</v>
          </cell>
          <cell r="BX18">
            <v>323.12156946565938</v>
          </cell>
          <cell r="BY18">
            <v>755.84045958794582</v>
          </cell>
          <cell r="CC18">
            <v>1995</v>
          </cell>
          <cell r="CE18">
            <v>707.79578371759862</v>
          </cell>
          <cell r="CG18">
            <v>844</v>
          </cell>
          <cell r="CH18" t="str">
            <v>.(4)</v>
          </cell>
        </row>
        <row r="19">
          <cell r="AH19" t="str">
            <v>|</v>
          </cell>
          <cell r="AN19" t="str">
            <v>|</v>
          </cell>
        </row>
        <row r="20">
          <cell r="S20">
            <v>1997</v>
          </cell>
          <cell r="T20">
            <v>363.96490268707407</v>
          </cell>
          <cell r="U20">
            <v>321.40558028829753</v>
          </cell>
          <cell r="V20">
            <v>74.223675701390476</v>
          </cell>
          <cell r="W20">
            <v>816.00112510996269</v>
          </cell>
          <cell r="X20">
            <v>145.31071284507502</v>
          </cell>
          <cell r="Y20">
            <v>1720.9059966317998</v>
          </cell>
          <cell r="Z20">
            <v>1640.0234147901051</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699.87117660652814</v>
          </cell>
          <cell r="BD20">
            <v>755</v>
          </cell>
          <cell r="BG20">
            <v>55.128823393471862</v>
          </cell>
          <cell r="BK20">
            <v>1995</v>
          </cell>
          <cell r="BM20">
            <v>311.24297032794163</v>
          </cell>
          <cell r="BO20">
            <v>355</v>
          </cell>
          <cell r="BR20">
            <v>43.757029672058366</v>
          </cell>
          <cell r="BV20">
            <v>1997</v>
          </cell>
          <cell r="BW20">
            <v>472.91943347576535</v>
          </cell>
          <cell r="BX20">
            <v>343.08169163419728</v>
          </cell>
          <cell r="BY20">
            <v>816.00112510996269</v>
          </cell>
          <cell r="CC20">
            <v>1996</v>
          </cell>
          <cell r="CE20">
            <v>755.84045958794582</v>
          </cell>
          <cell r="CG20">
            <v>844</v>
          </cell>
        </row>
        <row r="21">
          <cell r="AH21" t="str">
            <v>|</v>
          </cell>
          <cell r="AN21" t="str">
            <v>|</v>
          </cell>
        </row>
        <row r="22">
          <cell r="S22">
            <v>1998</v>
          </cell>
          <cell r="T22">
            <v>394.15107878677941</v>
          </cell>
          <cell r="U22">
            <v>338.67633663848005</v>
          </cell>
          <cell r="V22">
            <v>79.247231681694771</v>
          </cell>
          <cell r="W22">
            <v>880.49034301447762</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744.04500761978852</v>
          </cell>
          <cell r="BD22">
            <v>755</v>
          </cell>
          <cell r="BG22">
            <v>10.954992380211479</v>
          </cell>
          <cell r="BK22">
            <v>1996</v>
          </cell>
          <cell r="BM22">
            <v>347.64091145602009</v>
          </cell>
          <cell r="BO22">
            <v>355</v>
          </cell>
          <cell r="BR22">
            <v>7.3590885439799081</v>
          </cell>
          <cell r="BV22">
            <v>1998</v>
          </cell>
          <cell r="BW22">
            <v>523.85037390320531</v>
          </cell>
          <cell r="BX22">
            <v>356.63996911127231</v>
          </cell>
          <cell r="BY22">
            <v>880.49034301447762</v>
          </cell>
          <cell r="CC22">
            <v>1997</v>
          </cell>
          <cell r="CE22">
            <v>816.00112510996269</v>
          </cell>
          <cell r="CG22">
            <v>844</v>
          </cell>
        </row>
        <row r="23">
          <cell r="AH23" t="str">
            <v>|</v>
          </cell>
          <cell r="AN23" t="str">
            <v>|</v>
          </cell>
        </row>
        <row r="24">
          <cell r="S24">
            <v>1999</v>
          </cell>
          <cell r="T24">
            <v>426.66117722759986</v>
          </cell>
          <cell r="U24">
            <v>357.26546312107064</v>
          </cell>
          <cell r="V24">
            <v>84.661197701254224</v>
          </cell>
          <cell r="W24">
            <v>949.84491075445339</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97.289084600490696</v>
          </cell>
          <cell r="BK24">
            <v>1997</v>
          </cell>
          <cell r="BM24">
            <v>377.25511239752745</v>
          </cell>
          <cell r="BO24">
            <v>500</v>
          </cell>
          <cell r="BP24" t="str">
            <v>.(2)</v>
          </cell>
          <cell r="BR24">
            <v>122.74488760247255</v>
          </cell>
          <cell r="BV24">
            <v>1999</v>
          </cell>
          <cell r="BW24">
            <v>576.24305927159651</v>
          </cell>
          <cell r="BX24">
            <v>373.60185148285689</v>
          </cell>
          <cell r="BY24">
            <v>949.84491075445339</v>
          </cell>
        </row>
        <row r="25">
          <cell r="AH25" t="str">
            <v>|</v>
          </cell>
          <cell r="AN25">
            <v>9.2672054122554748E-2</v>
          </cell>
        </row>
        <row r="26">
          <cell r="S26">
            <v>2000</v>
          </cell>
          <cell r="T26">
            <v>461.54245265434321</v>
          </cell>
          <cell r="U26">
            <v>377.06314692083544</v>
          </cell>
          <cell r="V26">
            <v>90.463670964526557</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865.54763122412146</v>
          </cell>
          <cell r="BD26">
            <v>900</v>
          </cell>
          <cell r="BG26">
            <v>34.45236877587854</v>
          </cell>
          <cell r="BK26">
            <v>1998</v>
          </cell>
          <cell r="BM26">
            <v>409.09379057713539</v>
          </cell>
          <cell r="BO26">
            <v>500</v>
          </cell>
          <cell r="BR26">
            <v>90.906209422864606</v>
          </cell>
          <cell r="BV26">
            <v>2000</v>
          </cell>
          <cell r="BW26">
            <v>626.74369703577236</v>
          </cell>
          <cell r="BX26">
            <v>397.40665169497549</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935.04124260731157</v>
          </cell>
          <cell r="BD28">
            <v>1045</v>
          </cell>
          <cell r="BE28" t="str">
            <v>.(3)</v>
          </cell>
          <cell r="BG28">
            <v>109.95875739268843</v>
          </cell>
          <cell r="BK28">
            <v>1999</v>
          </cell>
          <cell r="BM28">
            <v>441.46484537474169</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xml:space="preserve">*     Coincident  factor  between  Hydro  Mississauga's  summer  peak  load  </v>
          </cell>
          <cell r="AH30" t="str">
            <v>|</v>
          </cell>
          <cell r="AI30">
            <v>1990</v>
          </cell>
          <cell r="AK30">
            <v>1028</v>
          </cell>
          <cell r="AN30" t="str">
            <v>-</v>
          </cell>
        </row>
        <row r="31">
          <cell r="S31" t="str">
            <v xml:space="preserve">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2.5864368406579574E-2</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696.45999999999992</v>
          </cell>
          <cell r="BC40" t="str">
            <v xml:space="preserve">Hydro   Mississauga </v>
          </cell>
          <cell r="BN40" t="str">
            <v xml:space="preserve">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3.1965395151428266E-2</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CAP95"/>
      <sheetName val="Zone Data"/>
      <sheetName val="SUM95"/>
      <sheetName val="SUM96"/>
      <sheetName val="SUM96 (2)"/>
      <sheetName val="Budget"/>
    </sheetNames>
    <sheetDataSet>
      <sheetData sheetId="0"/>
      <sheetData sheetId="1"/>
      <sheetData sheetId="2" refreshError="1">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xml:space="preserve">       Total - Subtransmission</v>
          </cell>
          <cell r="C168">
            <v>0</v>
          </cell>
          <cell r="D168">
            <v>0</v>
          </cell>
          <cell r="E168">
            <v>0</v>
          </cell>
          <cell r="F168">
            <v>0</v>
          </cell>
          <cell r="G168">
            <v>0</v>
          </cell>
          <cell r="H168">
            <v>0</v>
          </cell>
          <cell r="I168">
            <v>0</v>
          </cell>
        </row>
        <row r="169">
          <cell r="B169" t="str">
            <v xml:space="preserve">       Total - Distribution</v>
          </cell>
          <cell r="C169">
            <v>0</v>
          </cell>
          <cell r="D169">
            <v>0</v>
          </cell>
          <cell r="E169">
            <v>0</v>
          </cell>
          <cell r="F169">
            <v>0</v>
          </cell>
          <cell r="G169">
            <v>0</v>
          </cell>
          <cell r="H169">
            <v>0</v>
          </cell>
          <cell r="I169">
            <v>0</v>
          </cell>
        </row>
        <row r="170">
          <cell r="B170" t="str">
            <v xml:space="preserve">       Total - Substations</v>
          </cell>
          <cell r="C170">
            <v>0</v>
          </cell>
          <cell r="D170">
            <v>0</v>
          </cell>
          <cell r="E170">
            <v>0</v>
          </cell>
          <cell r="F170">
            <v>0</v>
          </cell>
          <cell r="G170">
            <v>0</v>
          </cell>
          <cell r="H170">
            <v>0</v>
          </cell>
          <cell r="I170">
            <v>0</v>
          </cell>
        </row>
        <row r="171">
          <cell r="B171" t="str">
            <v xml:space="preserve">       Total - Subdivision Rebuilds</v>
          </cell>
          <cell r="C171">
            <v>0</v>
          </cell>
          <cell r="D171">
            <v>0</v>
          </cell>
          <cell r="E171">
            <v>0</v>
          </cell>
        </row>
        <row r="174">
          <cell r="B174" t="str">
            <v xml:space="preserve">       GRAND TOTAL</v>
          </cell>
          <cell r="C174">
            <v>0</v>
          </cell>
          <cell r="D174">
            <v>0</v>
          </cell>
          <cell r="E174">
            <v>0</v>
          </cell>
        </row>
        <row r="177">
          <cell r="A177" t="str">
            <v>*</v>
          </cell>
          <cell r="B177" t="str">
            <v>Savings p.a. to the community</v>
          </cell>
        </row>
      </sheetData>
      <sheetData sheetId="3" refreshError="1">
        <row r="203">
          <cell r="E203" t="str">
            <v>TABLE 1</v>
          </cell>
        </row>
        <row r="204">
          <cell r="E204" t="str">
            <v xml:space="preserve">SUMMARY OF </v>
          </cell>
        </row>
        <row r="205">
          <cell r="E205" t="str">
            <v>RECOMMENDED SYSTEM EXPANSION PROJECTS - 1996</v>
          </cell>
        </row>
        <row r="207">
          <cell r="D207" t="str">
            <v>Project</v>
          </cell>
          <cell r="E207">
            <v>1996</v>
          </cell>
          <cell r="F207" t="str">
            <v>Future</v>
          </cell>
          <cell r="H207" t="str">
            <v xml:space="preserve">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cell r="C214"/>
          <cell r="D214">
            <v>0</v>
          </cell>
          <cell r="F214">
            <v>0</v>
          </cell>
          <cell r="K214" t="e">
            <v>#DIV/0!</v>
          </cell>
        </row>
        <row r="215">
          <cell r="B215"/>
          <cell r="C215"/>
          <cell r="D215">
            <v>0</v>
          </cell>
          <cell r="F215">
            <v>0</v>
          </cell>
          <cell r="K215" t="e">
            <v>#DIV/0!</v>
          </cell>
        </row>
        <row r="216">
          <cell r="B216"/>
          <cell r="C216"/>
          <cell r="D216">
            <v>0</v>
          </cell>
          <cell r="F216">
            <v>0</v>
          </cell>
          <cell r="K216" t="e">
            <v>#DIV/0!</v>
          </cell>
        </row>
        <row r="217">
          <cell r="B217"/>
          <cell r="C217"/>
          <cell r="D217">
            <v>0</v>
          </cell>
          <cell r="F217">
            <v>0</v>
          </cell>
          <cell r="K217" t="e">
            <v>#DIV/0!</v>
          </cell>
        </row>
        <row r="218">
          <cell r="B218"/>
          <cell r="C218"/>
          <cell r="D218">
            <v>0</v>
          </cell>
          <cell r="F218">
            <v>0</v>
          </cell>
          <cell r="K218" t="e">
            <v>#DIV/0!</v>
          </cell>
        </row>
        <row r="219">
          <cell r="B219"/>
          <cell r="C219"/>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2.2727272727272729</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2.5862068965517242</v>
          </cell>
        </row>
        <row r="223">
          <cell r="B223"/>
          <cell r="C223"/>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0.97674418604651159</v>
          </cell>
        </row>
        <row r="226">
          <cell r="B226"/>
          <cell r="C226"/>
          <cell r="D226">
            <v>0</v>
          </cell>
          <cell r="F226">
            <v>0</v>
          </cell>
          <cell r="J226">
            <v>0</v>
          </cell>
          <cell r="K226" t="e">
            <v>#DIV/0!</v>
          </cell>
        </row>
        <row r="227">
          <cell r="B227"/>
          <cell r="C227"/>
          <cell r="D227">
            <v>0</v>
          </cell>
          <cell r="F227">
            <v>0</v>
          </cell>
          <cell r="J227">
            <v>0</v>
          </cell>
          <cell r="K227" t="e">
            <v>#DIV/0!</v>
          </cell>
        </row>
        <row r="228">
          <cell r="B228"/>
          <cell r="C228"/>
          <cell r="D228">
            <v>0</v>
          </cell>
          <cell r="F228">
            <v>0</v>
          </cell>
          <cell r="J228">
            <v>0</v>
          </cell>
          <cell r="K228" t="e">
            <v>#DIV/0!</v>
          </cell>
        </row>
        <row r="229">
          <cell r="B229"/>
          <cell r="C229"/>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2.2619047619047619</v>
          </cell>
        </row>
        <row r="231">
          <cell r="B231"/>
          <cell r="C231"/>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3.0147058823529411</v>
          </cell>
        </row>
        <row r="233">
          <cell r="B233"/>
          <cell r="C233"/>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cell r="C235"/>
          <cell r="D235">
            <v>0</v>
          </cell>
          <cell r="F235">
            <v>0</v>
          </cell>
          <cell r="J235">
            <v>0</v>
          </cell>
          <cell r="K235" t="e">
            <v>#DIV/0!</v>
          </cell>
        </row>
        <row r="236">
          <cell r="A236">
            <v>9</v>
          </cell>
          <cell r="B236">
            <v>23</v>
          </cell>
          <cell r="C236" t="str">
            <v xml:space="preserve">27.6 kV Lakeshore Rd. Reconductoring </v>
          </cell>
          <cell r="D236">
            <v>140000</v>
          </cell>
          <cell r="E236">
            <v>140000</v>
          </cell>
          <cell r="F236">
            <v>0</v>
          </cell>
          <cell r="G236">
            <v>3</v>
          </cell>
          <cell r="H236">
            <v>10000</v>
          </cell>
          <cell r="I236">
            <v>8000</v>
          </cell>
          <cell r="J236">
            <v>40000</v>
          </cell>
          <cell r="K236">
            <v>2.8</v>
          </cell>
        </row>
        <row r="237">
          <cell r="B237"/>
          <cell r="C237"/>
          <cell r="D237">
            <v>0</v>
          </cell>
          <cell r="F237">
            <v>0</v>
          </cell>
          <cell r="J237">
            <v>0</v>
          </cell>
          <cell r="K237" t="e">
            <v>#DIV/0!</v>
          </cell>
        </row>
        <row r="238">
          <cell r="B238"/>
          <cell r="C238"/>
          <cell r="D238">
            <v>0</v>
          </cell>
          <cell r="F238">
            <v>0</v>
          </cell>
          <cell r="J238">
            <v>0</v>
          </cell>
          <cell r="K238" t="e">
            <v>#DIV/0!</v>
          </cell>
        </row>
        <row r="239">
          <cell r="B239"/>
          <cell r="C239"/>
          <cell r="D239">
            <v>0</v>
          </cell>
          <cell r="F239">
            <v>0</v>
          </cell>
          <cell r="J239">
            <v>0</v>
          </cell>
          <cell r="K239" t="e">
            <v>#DIV/0!</v>
          </cell>
        </row>
        <row r="240">
          <cell r="B240"/>
          <cell r="C240"/>
          <cell r="D240">
            <v>0</v>
          </cell>
          <cell r="F240">
            <v>0</v>
          </cell>
          <cell r="J240">
            <v>0</v>
          </cell>
          <cell r="K240" t="e">
            <v>#DIV/0!</v>
          </cell>
        </row>
        <row r="241">
          <cell r="B241"/>
          <cell r="C241"/>
          <cell r="D241">
            <v>0</v>
          </cell>
          <cell r="F241">
            <v>0</v>
          </cell>
          <cell r="J241">
            <v>0</v>
          </cell>
          <cell r="K241" t="e">
            <v>#DIV/0!</v>
          </cell>
        </row>
        <row r="242">
          <cell r="A242">
            <v>10</v>
          </cell>
          <cell r="B242">
            <v>30</v>
          </cell>
          <cell r="C242" t="str">
            <v xml:space="preserve">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0.73170731707317072</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0.96153846153846156</v>
          </cell>
        </row>
        <row r="250">
          <cell r="C250" t="str">
            <v>TOTAL - TRANSMISSION</v>
          </cell>
          <cell r="D250">
            <v>2595000</v>
          </cell>
          <cell r="E250">
            <v>645000</v>
          </cell>
          <cell r="F250">
            <v>1950000</v>
          </cell>
          <cell r="G250">
            <v>47</v>
          </cell>
          <cell r="H250">
            <v>99000</v>
          </cell>
          <cell r="I250">
            <v>435000</v>
          </cell>
          <cell r="J250">
            <v>2175000</v>
          </cell>
          <cell r="K250">
            <v>1.1411609498680739</v>
          </cell>
        </row>
        <row r="253">
          <cell r="E253" t="str">
            <v>TABLE 1 (Cont'd)</v>
          </cell>
        </row>
        <row r="254">
          <cell r="E254" t="str">
            <v xml:space="preserve">SUMMARY OF </v>
          </cell>
        </row>
        <row r="255">
          <cell r="E255" t="str">
            <v>RECOMMENDED SYSTEM EXPANSION PROJECTS - 1996</v>
          </cell>
        </row>
        <row r="257">
          <cell r="D257" t="str">
            <v>Project</v>
          </cell>
          <cell r="E257">
            <v>1996</v>
          </cell>
          <cell r="F257" t="str">
            <v>Future</v>
          </cell>
          <cell r="H257" t="str">
            <v xml:space="preserve">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 xml:space="preserve">Streetsville Conversion </v>
          </cell>
          <cell r="D264">
            <v>100000</v>
          </cell>
          <cell r="E264">
            <v>0</v>
          </cell>
          <cell r="F264">
            <v>100000</v>
          </cell>
          <cell r="G264">
            <v>1</v>
          </cell>
          <cell r="H264">
            <v>2000</v>
          </cell>
          <cell r="I264">
            <v>12000</v>
          </cell>
          <cell r="J264">
            <v>60000</v>
          </cell>
          <cell r="K264">
            <v>1.6129032258064515</v>
          </cell>
        </row>
        <row r="265">
          <cell r="B265"/>
          <cell r="C265"/>
          <cell r="D265">
            <v>0</v>
          </cell>
          <cell r="F265">
            <v>0</v>
          </cell>
          <cell r="J265">
            <v>0</v>
          </cell>
          <cell r="K265" t="e">
            <v>#DIV/0!</v>
          </cell>
        </row>
        <row r="266">
          <cell r="B266"/>
          <cell r="C266"/>
          <cell r="D266">
            <v>0</v>
          </cell>
          <cell r="F266">
            <v>0</v>
          </cell>
          <cell r="J266">
            <v>0</v>
          </cell>
          <cell r="K266" t="e">
            <v>#DIV/0!</v>
          </cell>
        </row>
        <row r="267">
          <cell r="B267"/>
          <cell r="C267"/>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cell r="C270"/>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cell r="C273"/>
          <cell r="D273">
            <v>0</v>
          </cell>
          <cell r="F273">
            <v>0</v>
          </cell>
          <cell r="J273">
            <v>0</v>
          </cell>
          <cell r="K273" t="e">
            <v>#DIV/0!</v>
          </cell>
        </row>
        <row r="274">
          <cell r="B274"/>
          <cell r="C274"/>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cell r="C276"/>
          <cell r="D276">
            <v>0</v>
          </cell>
          <cell r="F276">
            <v>0</v>
          </cell>
          <cell r="J276">
            <v>0</v>
          </cell>
          <cell r="K276" t="e">
            <v>#DIV/0!</v>
          </cell>
        </row>
        <row r="277">
          <cell r="B277"/>
          <cell r="C277"/>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cell r="C280"/>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1.5503875968992249</v>
          </cell>
        </row>
        <row r="282">
          <cell r="B282"/>
          <cell r="C282"/>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6.3030303030303028</v>
          </cell>
        </row>
        <row r="284">
          <cell r="B284"/>
          <cell r="C284"/>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3.2592592592592591</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4.8484848484848486</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6.1904761904761907</v>
          </cell>
        </row>
        <row r="290">
          <cell r="A290">
            <v>16</v>
          </cell>
          <cell r="B290">
            <v>27</v>
          </cell>
          <cell r="C290" t="str">
            <v xml:space="preserve">4.16 kV Stanfield Road Feeder Tie </v>
          </cell>
          <cell r="D290">
            <v>154000</v>
          </cell>
          <cell r="E290">
            <v>0</v>
          </cell>
          <cell r="F290">
            <v>154000</v>
          </cell>
          <cell r="G290">
            <v>1</v>
          </cell>
          <cell r="H290">
            <v>1000</v>
          </cell>
          <cell r="I290">
            <v>3500</v>
          </cell>
          <cell r="J290">
            <v>17500</v>
          </cell>
          <cell r="K290">
            <v>8.3243243243243246</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 xml:space="preserve">4.16 kV Clarkson/Lorne Park Feeder Tie </v>
          </cell>
          <cell r="D292">
            <v>104000</v>
          </cell>
          <cell r="E292">
            <v>0</v>
          </cell>
          <cell r="F292">
            <v>104000</v>
          </cell>
          <cell r="G292">
            <v>1</v>
          </cell>
          <cell r="H292">
            <v>1000</v>
          </cell>
          <cell r="I292">
            <v>2500</v>
          </cell>
          <cell r="J292">
            <v>12500</v>
          </cell>
          <cell r="K292">
            <v>7.7037037037037033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 xml:space="preserve">SUMMARY OF </v>
          </cell>
        </row>
        <row r="302">
          <cell r="E302" t="str">
            <v>RECOMMENDED SYSTEM EXPANSION PROJECTS - 1996</v>
          </cell>
        </row>
        <row r="304">
          <cell r="D304" t="str">
            <v>Project</v>
          </cell>
          <cell r="E304">
            <v>1996</v>
          </cell>
          <cell r="F304" t="str">
            <v>Future</v>
          </cell>
          <cell r="H304" t="str">
            <v xml:space="preserve">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7.0866141732283463</v>
          </cell>
        </row>
        <row r="313">
          <cell r="B313"/>
          <cell r="C313"/>
          <cell r="D313">
            <v>0</v>
          </cell>
          <cell r="F313">
            <v>0</v>
          </cell>
          <cell r="J313">
            <v>0</v>
          </cell>
          <cell r="K313" t="e">
            <v>#DIV/0!</v>
          </cell>
        </row>
        <row r="314">
          <cell r="A314">
            <v>3</v>
          </cell>
          <cell r="B314">
            <v>4</v>
          </cell>
          <cell r="C314" t="str">
            <v xml:space="preserve">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0.76923076923076927</v>
          </cell>
        </row>
        <row r="317">
          <cell r="B317"/>
          <cell r="C317"/>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8.6486486486486491</v>
          </cell>
        </row>
        <row r="320">
          <cell r="B320"/>
          <cell r="C320"/>
          <cell r="D320">
            <v>0</v>
          </cell>
          <cell r="F320">
            <v>0</v>
          </cell>
        </row>
        <row r="321">
          <cell r="B321"/>
          <cell r="C321"/>
          <cell r="D321">
            <v>0</v>
          </cell>
          <cell r="F321">
            <v>0</v>
          </cell>
        </row>
        <row r="322">
          <cell r="B322"/>
          <cell r="C322"/>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xml:space="preserve">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3.2825322391559202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5.6818181818181817</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4.4566335275968463</v>
          </cell>
        </row>
        <row r="342">
          <cell r="A342" t="str">
            <v>*</v>
          </cell>
          <cell r="B342" t="str">
            <v>*</v>
          </cell>
          <cell r="C342" t="str">
            <v>Savings p.a. to the community</v>
          </cell>
        </row>
        <row r="343">
          <cell r="E343" t="str">
            <v>TABLE 1 (Cont'd)</v>
          </cell>
        </row>
        <row r="344">
          <cell r="E344" t="str">
            <v xml:space="preserve">SUMMARY OF </v>
          </cell>
        </row>
        <row r="345">
          <cell r="E345" t="str">
            <v>RECOMMENDED SYSTEM EXPANSION PROJECTS - 1996</v>
          </cell>
        </row>
        <row r="347">
          <cell r="D347" t="str">
            <v>Project</v>
          </cell>
          <cell r="E347">
            <v>1996</v>
          </cell>
          <cell r="F347" t="str">
            <v>Future</v>
          </cell>
          <cell r="H347" t="str">
            <v xml:space="preserve">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4.2857142857142856</v>
          </cell>
        </row>
        <row r="359">
          <cell r="A359">
            <v>6</v>
          </cell>
          <cell r="C359" t="str">
            <v>Feeder Overhauls</v>
          </cell>
          <cell r="D359">
            <v>600000</v>
          </cell>
          <cell r="E359">
            <v>600000</v>
          </cell>
          <cell r="F359">
            <v>0</v>
          </cell>
          <cell r="H359">
            <v>5000</v>
          </cell>
          <cell r="I359">
            <v>40000</v>
          </cell>
          <cell r="J359">
            <v>200000</v>
          </cell>
          <cell r="K359">
            <v>2.9268292682926829</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2.2727272727272729</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0.79734219269102991</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2.1304163126593032</v>
          </cell>
        </row>
        <row r="371">
          <cell r="E371" t="str">
            <v>TABLE 1 (Cont'd)</v>
          </cell>
        </row>
        <row r="372">
          <cell r="E372" t="str">
            <v xml:space="preserve">SUMMARY OF </v>
          </cell>
        </row>
        <row r="373">
          <cell r="E373" t="str">
            <v>RECOMMENDED SYSTEM EXPANSION PROJECTS - 1996</v>
          </cell>
        </row>
        <row r="375">
          <cell r="D375" t="str">
            <v>Project</v>
          </cell>
          <cell r="E375">
            <v>1996</v>
          </cell>
          <cell r="F375" t="str">
            <v>Future</v>
          </cell>
          <cell r="H375" t="str">
            <v xml:space="preserve">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xml:space="preserve">       Total - Subtransmission</v>
          </cell>
          <cell r="D380">
            <v>2595000</v>
          </cell>
          <cell r="E380">
            <v>645000</v>
          </cell>
          <cell r="F380">
            <v>1950000</v>
          </cell>
          <cell r="G380">
            <v>47</v>
          </cell>
          <cell r="H380">
            <v>99000</v>
          </cell>
          <cell r="I380">
            <v>435000</v>
          </cell>
          <cell r="J380">
            <v>2175000</v>
          </cell>
          <cell r="K380">
            <v>1.1411609498680739</v>
          </cell>
          <cell r="L380">
            <v>14</v>
          </cell>
        </row>
        <row r="381">
          <cell r="C381" t="str">
            <v xml:space="preserve">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xml:space="preserve">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xml:space="preserve">       Total - Subdivision Rebuilds</v>
          </cell>
          <cell r="D383">
            <v>6500000</v>
          </cell>
          <cell r="E383">
            <v>6500000</v>
          </cell>
          <cell r="F383">
            <v>0</v>
          </cell>
          <cell r="G383">
            <v>7</v>
          </cell>
          <cell r="H383">
            <v>8500</v>
          </cell>
          <cell r="I383">
            <v>290000</v>
          </cell>
          <cell r="J383">
            <v>1450000</v>
          </cell>
          <cell r="K383">
            <v>4.4566335275968463</v>
          </cell>
          <cell r="L383">
            <v>6</v>
          </cell>
        </row>
        <row r="384">
          <cell r="C384" t="str">
            <v xml:space="preserve">       Total - System Maintenance</v>
          </cell>
          <cell r="D384">
            <v>5015000</v>
          </cell>
          <cell r="E384">
            <v>5015000</v>
          </cell>
          <cell r="F384">
            <v>0</v>
          </cell>
          <cell r="G384">
            <v>0</v>
          </cell>
          <cell r="H384">
            <v>14000</v>
          </cell>
          <cell r="I384">
            <v>468000</v>
          </cell>
          <cell r="J384">
            <v>2340000</v>
          </cell>
          <cell r="K384">
            <v>2.1304163126593032</v>
          </cell>
        </row>
        <row r="387">
          <cell r="C387" t="str">
            <v xml:space="preserve">       GRAND TOTAL</v>
          </cell>
          <cell r="D387">
            <v>22100500</v>
          </cell>
          <cell r="E387">
            <v>13635000</v>
          </cell>
          <cell r="F387">
            <v>8465500</v>
          </cell>
          <cell r="G387">
            <v>152</v>
          </cell>
          <cell r="H387">
            <v>198500</v>
          </cell>
          <cell r="I387">
            <v>1564000</v>
          </cell>
          <cell r="J387">
            <v>7820000</v>
          </cell>
          <cell r="K387">
            <v>2.7561888133690839</v>
          </cell>
          <cell r="L387">
            <v>45</v>
          </cell>
        </row>
        <row r="390">
          <cell r="A390" t="str">
            <v>*</v>
          </cell>
          <cell r="B390" t="str">
            <v>*</v>
          </cell>
          <cell r="C390" t="str">
            <v>Savings p.a. to the community</v>
          </cell>
        </row>
      </sheetData>
      <sheetData sheetId="4"/>
      <sheetData sheetId="5" refreshError="1">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9.0443686006825938E-2</v>
          </cell>
        </row>
        <row r="9">
          <cell r="B9" t="str">
            <v>Distribution</v>
          </cell>
          <cell r="E9">
            <v>1270</v>
          </cell>
          <cell r="G9">
            <v>705</v>
          </cell>
          <cell r="I9">
            <v>357.5</v>
          </cell>
          <cell r="J9">
            <v>575</v>
          </cell>
          <cell r="L9">
            <v>290</v>
          </cell>
          <cell r="M9">
            <v>1280</v>
          </cell>
          <cell r="O9">
            <v>647.5</v>
          </cell>
          <cell r="P9">
            <v>7.874015748031496E-3</v>
          </cell>
        </row>
        <row r="11">
          <cell r="B11" t="str">
            <v>Substations</v>
          </cell>
          <cell r="E11">
            <v>2510</v>
          </cell>
          <cell r="G11">
            <v>1770</v>
          </cell>
          <cell r="I11">
            <v>735</v>
          </cell>
          <cell r="J11">
            <v>900</v>
          </cell>
          <cell r="L11">
            <v>100</v>
          </cell>
          <cell r="M11">
            <v>2670</v>
          </cell>
          <cell r="O11">
            <v>835</v>
          </cell>
          <cell r="P11">
            <v>6.3745019920318724E-2</v>
          </cell>
        </row>
        <row r="13">
          <cell r="B13" t="str">
            <v>Subdivision Rebuilds</v>
          </cell>
          <cell r="E13">
            <v>6430</v>
          </cell>
          <cell r="G13">
            <v>0</v>
          </cell>
          <cell r="I13">
            <v>190</v>
          </cell>
          <cell r="J13">
            <v>6500</v>
          </cell>
          <cell r="L13">
            <v>250</v>
          </cell>
          <cell r="M13">
            <v>6500</v>
          </cell>
          <cell r="O13">
            <v>440</v>
          </cell>
          <cell r="P13">
            <v>1.088646967340591E-2</v>
          </cell>
        </row>
        <row r="15">
          <cell r="B15" t="str">
            <v>Road Relocations</v>
          </cell>
          <cell r="E15">
            <v>1300</v>
          </cell>
          <cell r="G15">
            <v>0</v>
          </cell>
          <cell r="I15">
            <v>100</v>
          </cell>
          <cell r="J15">
            <v>1200</v>
          </cell>
          <cell r="L15">
            <v>650</v>
          </cell>
          <cell r="M15">
            <v>1200</v>
          </cell>
          <cell r="O15">
            <v>750</v>
          </cell>
          <cell r="P15">
            <v>-7.6923076923076927E-2</v>
          </cell>
        </row>
        <row r="17">
          <cell r="B17" t="str">
            <v>Industrial &amp; Commercial Services</v>
          </cell>
          <cell r="E17">
            <v>1930</v>
          </cell>
          <cell r="G17">
            <v>0</v>
          </cell>
          <cell r="I17">
            <v>0</v>
          </cell>
          <cell r="J17">
            <v>1950</v>
          </cell>
          <cell r="L17">
            <v>825</v>
          </cell>
          <cell r="M17">
            <v>1950</v>
          </cell>
          <cell r="O17">
            <v>825</v>
          </cell>
          <cell r="P17">
            <v>1.0362694300518135E-2</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3.3601168736303873E-2</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-4.7619047619047616E-2</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2183.3000000000002</v>
          </cell>
          <cell r="J32">
            <v>17080</v>
          </cell>
          <cell r="L32">
            <v>2590</v>
          </cell>
          <cell r="M32">
            <v>22105</v>
          </cell>
          <cell r="O32">
            <v>4773.3</v>
          </cell>
          <cell r="P32">
            <v>-8.3441747790588133E-3</v>
          </cell>
        </row>
        <row r="33">
          <cell r="B33">
            <v>35276.598025462961</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 xml:space="preserve">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xml:space="preserve">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1">
          <cell r="B1" t="str">
            <v xml:space="preserve">POSSIBLE  SYSTEM   CAPITAL PROJECTS  -  1997 </v>
          </cell>
        </row>
        <row r="3">
          <cell r="A3" t="str">
            <v>SUBTRANSMISSION</v>
          </cell>
          <cell r="D3" t="str">
            <v>Date:</v>
          </cell>
          <cell r="F3">
            <v>36005.348419212962</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xml:space="preserve">          From Shawson M.S. south along Dixie on</v>
          </cell>
          <cell r="C13">
            <v>0.4</v>
          </cell>
        </row>
        <row r="14">
          <cell r="B14" t="str">
            <v xml:space="preserve">         existing poleline and U/G under Hwy 401  </v>
          </cell>
        </row>
        <row r="17">
          <cell r="A17">
            <v>2</v>
          </cell>
          <cell r="B17" t="str">
            <v>44 kV Dixie/Burnhamthorpe- Feeder Tie</v>
          </cell>
          <cell r="C17" t="str">
            <v>REBUILD</v>
          </cell>
          <cell r="D17">
            <v>420000</v>
          </cell>
          <cell r="E17" t="str">
            <v>Erin/Tomk.</v>
          </cell>
          <cell r="F17">
            <v>0</v>
          </cell>
        </row>
        <row r="18">
          <cell r="B18" t="str">
            <v xml:space="preserve">          On existing poleline  along  Dixie  Rd.  from</v>
          </cell>
          <cell r="C18">
            <v>1.7</v>
          </cell>
        </row>
        <row r="19">
          <cell r="B19" t="str">
            <v xml:space="preserve">          Burnhamthorpe  Rd.   to   New Dixie.</v>
          </cell>
        </row>
        <row r="22">
          <cell r="A22">
            <v>3</v>
          </cell>
          <cell r="B22" t="str">
            <v>44 kV Eglinton Feeders</v>
          </cell>
          <cell r="C22" t="str">
            <v>REBUILD</v>
          </cell>
          <cell r="D22">
            <v>420000</v>
          </cell>
          <cell r="E22" t="str">
            <v>Erin/Tomk.</v>
          </cell>
          <cell r="F22">
            <v>0</v>
          </cell>
        </row>
        <row r="23">
          <cell r="B23" t="str">
            <v xml:space="preserve">          Along Ontario Hyd.R.O.W. to Dixie Rd. and</v>
          </cell>
          <cell r="C23">
            <v>1.7</v>
          </cell>
        </row>
        <row r="24">
          <cell r="B24" t="str">
            <v xml:space="preserve">         north to Eglinton Av. (new Tomken TS feeders)</v>
          </cell>
        </row>
        <row r="27">
          <cell r="A27">
            <v>4</v>
          </cell>
          <cell r="B27" t="str">
            <v>44 kV Burnhamthorpe Feeders</v>
          </cell>
          <cell r="C27" t="str">
            <v>NEW</v>
          </cell>
          <cell r="D27">
            <v>530000</v>
          </cell>
          <cell r="E27" t="str">
            <v>Erin/Tomk.</v>
          </cell>
          <cell r="F27">
            <v>0</v>
          </cell>
        </row>
        <row r="28">
          <cell r="B28" t="str">
            <v xml:space="preserve">          Along Ontario Hyd.R.O.W. to Dixie Rd. and</v>
          </cell>
          <cell r="C28">
            <v>3</v>
          </cell>
        </row>
        <row r="29">
          <cell r="B29" t="str">
            <v xml:space="preserve">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xml:space="preserve">          On existing poleline along C.P.R. Tracks </v>
          </cell>
          <cell r="C37">
            <v>3</v>
          </cell>
        </row>
        <row r="38">
          <cell r="B38" t="str">
            <v xml:space="preserve">          from Aquitaine M.S. to W. C. Blvd. and</v>
          </cell>
        </row>
        <row r="39">
          <cell r="B39" t="str">
            <v xml:space="preserve">          Derry Rd.</v>
          </cell>
        </row>
        <row r="42">
          <cell r="A42" t="str">
            <v>6*</v>
          </cell>
          <cell r="B42" t="str">
            <v>44 kV Meadowvale TS Feeder Egress</v>
          </cell>
          <cell r="C42" t="str">
            <v>BUILD</v>
          </cell>
          <cell r="D42">
            <v>350000</v>
          </cell>
          <cell r="E42" t="str">
            <v>Meadow.</v>
          </cell>
          <cell r="F42">
            <v>1</v>
          </cell>
        </row>
        <row r="43">
          <cell r="B43" t="str">
            <v xml:space="preserve">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xml:space="preserve">          Along  Mississauga Rd. from Ontario Hydro</v>
          </cell>
          <cell r="C48">
            <v>2.2000000000000002</v>
          </cell>
        </row>
        <row r="49">
          <cell r="B49" t="str">
            <v xml:space="preserve">          ROW to Eglinton Av.</v>
          </cell>
        </row>
        <row r="52">
          <cell r="A52" t="str">
            <v>8*</v>
          </cell>
          <cell r="B52" t="str">
            <v>44 kV Britannia Rd. Feeder Tie</v>
          </cell>
          <cell r="C52" t="str">
            <v>ADD</v>
          </cell>
          <cell r="D52">
            <v>290000</v>
          </cell>
          <cell r="E52" t="str">
            <v>Meadow.</v>
          </cell>
          <cell r="F52">
            <v>1</v>
          </cell>
        </row>
        <row r="53">
          <cell r="B53" t="str">
            <v xml:space="preserve">         Along Britannia Rd. on existing poleline from</v>
          </cell>
          <cell r="C53">
            <v>1.5</v>
          </cell>
        </row>
        <row r="54">
          <cell r="B54" t="str">
            <v xml:space="preserve">         Erin Mills Pkwy to Mississauga Rd.</v>
          </cell>
        </row>
        <row r="55">
          <cell r="B55" t="str">
            <v xml:space="preserve">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xml:space="preserve">          On existing poleline  along  Glen Erin Dr.</v>
          </cell>
          <cell r="C72">
            <v>3.3</v>
          </cell>
        </row>
        <row r="73">
          <cell r="B73" t="str">
            <v xml:space="preserve">          from Burnhamthorpe to  Eglinton  Ave.</v>
          </cell>
        </row>
        <row r="74">
          <cell r="B74" t="str">
            <v xml:space="preserve">          (Includes  13.8 kV Cct.)</v>
          </cell>
        </row>
        <row r="76">
          <cell r="A76">
            <v>10</v>
          </cell>
          <cell r="B76" t="str">
            <v>44 kV Highway 10 Feeder Tie</v>
          </cell>
          <cell r="C76" t="str">
            <v>U/G</v>
          </cell>
          <cell r="D76">
            <v>1075000</v>
          </cell>
          <cell r="E76" t="str">
            <v>Erin/Tomk.</v>
          </cell>
          <cell r="F76">
            <v>0</v>
          </cell>
        </row>
        <row r="77">
          <cell r="B77" t="str">
            <v xml:space="preserve">          Along Hwy 10  from  Burnhamthorpe </v>
          </cell>
          <cell r="C77">
            <v>0.6</v>
          </cell>
        </row>
        <row r="78">
          <cell r="B78" t="str">
            <v xml:space="preserve">          to John MS</v>
          </cell>
        </row>
        <row r="79">
          <cell r="B79" t="str">
            <v xml:space="preserve">       (Under Road Prokect)</v>
          </cell>
        </row>
        <row r="81">
          <cell r="A81">
            <v>11</v>
          </cell>
          <cell r="B81" t="str">
            <v>44 kV Mississauga/Dundas Rd. Feeder Tie</v>
          </cell>
          <cell r="C81" t="str">
            <v>BUILD</v>
          </cell>
          <cell r="D81">
            <v>782500</v>
          </cell>
          <cell r="E81" t="str">
            <v>Erin/Tomk.</v>
          </cell>
          <cell r="F81">
            <v>0</v>
          </cell>
        </row>
        <row r="82">
          <cell r="B82" t="str">
            <v xml:space="preserve">          Along  Mississauga Rd. from Burnhamthorpe</v>
          </cell>
          <cell r="C82">
            <v>3.1</v>
          </cell>
        </row>
        <row r="83">
          <cell r="B83" t="str">
            <v xml:space="preserve">          to Dundas St.</v>
          </cell>
        </row>
        <row r="84">
          <cell r="B84" t="str">
            <v xml:space="preserve">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xml:space="preserve">          Along Drew Rd. from Tbram Rd. to </v>
          </cell>
          <cell r="C91">
            <v>2.5</v>
          </cell>
        </row>
        <row r="92">
          <cell r="B92" t="str">
            <v xml:space="preserve">          Airport Rd.</v>
          </cell>
        </row>
        <row r="95">
          <cell r="A95">
            <v>13</v>
          </cell>
          <cell r="B95" t="str">
            <v>44 kV Goreway Drive Rebuild</v>
          </cell>
          <cell r="C95" t="str">
            <v>REBUILD</v>
          </cell>
          <cell r="D95">
            <v>580000</v>
          </cell>
          <cell r="E95" t="str">
            <v>Bram/Wood</v>
          </cell>
          <cell r="F95">
            <v>0</v>
          </cell>
        </row>
        <row r="96">
          <cell r="B96" t="str">
            <v xml:space="preserve">           Rebuild of poleline along Goreway Dr. </v>
          </cell>
          <cell r="C96">
            <v>2.5</v>
          </cell>
        </row>
        <row r="97">
          <cell r="B97" t="str">
            <v xml:space="preserve">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xml:space="preserve">           Circuit tie from Stanfield along O.H. ROW </v>
          </cell>
          <cell r="C124">
            <v>1.3</v>
          </cell>
        </row>
        <row r="125">
          <cell r="B125" t="str">
            <v xml:space="preserve">           to Dixie Rd. to Queensway.</v>
          </cell>
        </row>
        <row r="126">
          <cell r="B126" t="str">
            <v xml:space="preserve">        (See 4.16 kV System)</v>
          </cell>
        </row>
        <row r="129">
          <cell r="A129">
            <v>15</v>
          </cell>
          <cell r="B129" t="str">
            <v xml:space="preserve">27.6 kV Oakville TS Feeder </v>
          </cell>
          <cell r="C129" t="str">
            <v>ADD</v>
          </cell>
          <cell r="D129">
            <v>170000</v>
          </cell>
          <cell r="F129">
            <v>0</v>
          </cell>
        </row>
        <row r="130">
          <cell r="B130" t="str">
            <v xml:space="preserve">           New Feeder from Oakville T.S. along  O.H.</v>
          </cell>
          <cell r="C130">
            <v>3</v>
          </cell>
        </row>
        <row r="131">
          <cell r="B131" t="str">
            <v xml:space="preserve">           ROW from  Winston  Ch. Blvd.</v>
          </cell>
        </row>
        <row r="134">
          <cell r="A134">
            <v>16</v>
          </cell>
          <cell r="B134" t="str">
            <v>27.6 kV Dixie Feeder Rebuild</v>
          </cell>
          <cell r="C134" t="str">
            <v>REBUILD</v>
          </cell>
          <cell r="D134">
            <v>350000</v>
          </cell>
          <cell r="F134">
            <v>0</v>
          </cell>
        </row>
        <row r="135">
          <cell r="B135" t="str">
            <v xml:space="preserve">           Rebuild of poleline along Dixie Mall</v>
          </cell>
          <cell r="C135">
            <v>1.5</v>
          </cell>
        </row>
        <row r="136">
          <cell r="B136" t="str">
            <v xml:space="preserve">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xml:space="preserve">          Along Kestrell from Hwy 410 and along</v>
          </cell>
          <cell r="C177">
            <v>4</v>
          </cell>
        </row>
        <row r="178">
          <cell r="B178" t="str">
            <v xml:space="preserve">          Meyerside Dr. to Shawson Dr. to Midway</v>
          </cell>
        </row>
        <row r="181">
          <cell r="A181" t="str">
            <v>18*</v>
          </cell>
          <cell r="B181" t="str">
            <v>27.6 kV Pacific Drive Feeder Tie</v>
          </cell>
          <cell r="C181" t="str">
            <v>ADD</v>
          </cell>
          <cell r="D181">
            <v>110000</v>
          </cell>
          <cell r="E181">
            <v>4</v>
          </cell>
          <cell r="F181">
            <v>1</v>
          </cell>
        </row>
        <row r="182">
          <cell r="B182" t="str">
            <v xml:space="preserve">          From Derry Rd. to Midway Blvd.</v>
          </cell>
          <cell r="C182">
            <v>3</v>
          </cell>
        </row>
        <row r="185">
          <cell r="A185" t="str">
            <v>19*</v>
          </cell>
          <cell r="B185" t="str">
            <v>27.6 kV Kennedy/401 Crossing</v>
          </cell>
          <cell r="C185" t="str">
            <v>ADD</v>
          </cell>
          <cell r="D185">
            <v>155000</v>
          </cell>
          <cell r="E185">
            <v>4</v>
          </cell>
          <cell r="F185">
            <v>1</v>
          </cell>
        </row>
        <row r="186">
          <cell r="B186" t="str">
            <v xml:space="preserve">          Additional o/h circuit along Kennedy and</v>
          </cell>
          <cell r="C186">
            <v>18</v>
          </cell>
        </row>
        <row r="187">
          <cell r="B187" t="str">
            <v xml:space="preserve">          401 crossing</v>
          </cell>
        </row>
        <row r="190">
          <cell r="A190" t="str">
            <v>20*</v>
          </cell>
          <cell r="B190" t="str">
            <v>27.6 kV Bramalea TS Feeder Ties</v>
          </cell>
          <cell r="C190" t="str">
            <v>NEW</v>
          </cell>
          <cell r="D190">
            <v>300000</v>
          </cell>
          <cell r="E190">
            <v>4</v>
          </cell>
          <cell r="F190">
            <v>1</v>
          </cell>
        </row>
        <row r="191">
          <cell r="B191" t="str">
            <v xml:space="preserve">          New poleline from Bramalea T.S. along</v>
          </cell>
          <cell r="C191">
            <v>5</v>
          </cell>
        </row>
        <row r="192">
          <cell r="B192" t="str">
            <v xml:space="preserve">          Utility Corridor to Dixie/Tomken/Kennedy</v>
          </cell>
        </row>
        <row r="193">
          <cell r="B193" t="str">
            <v xml:space="preserve">           OR  along Bramalea Rd &amp; Drew Rd.</v>
          </cell>
        </row>
        <row r="196">
          <cell r="A196" t="str">
            <v>21*</v>
          </cell>
          <cell r="B196" t="str">
            <v>27.6 kV Highway 10 Feeder Tie</v>
          </cell>
          <cell r="C196" t="str">
            <v>ADD</v>
          </cell>
          <cell r="D196">
            <v>230000</v>
          </cell>
          <cell r="E196">
            <v>4</v>
          </cell>
          <cell r="F196">
            <v>1</v>
          </cell>
        </row>
        <row r="197">
          <cell r="B197" t="str">
            <v xml:space="preserve">           On existing poles along Highway 10</v>
          </cell>
          <cell r="C197">
            <v>3</v>
          </cell>
        </row>
        <row r="198">
          <cell r="B198" t="str">
            <v xml:space="preserve">           from Britannia Rd. to Derry Rd.</v>
          </cell>
        </row>
        <row r="201">
          <cell r="A201">
            <v>22</v>
          </cell>
          <cell r="B201" t="str">
            <v>27.6 kV Erindale TS Feeders</v>
          </cell>
          <cell r="C201" t="str">
            <v>U/G</v>
          </cell>
          <cell r="D201">
            <v>500000</v>
          </cell>
          <cell r="E201">
            <v>4</v>
          </cell>
          <cell r="F201">
            <v>0</v>
          </cell>
        </row>
        <row r="202">
          <cell r="B202" t="str">
            <v xml:space="preserve">          New U/G circuits from Erindale TS </v>
          </cell>
          <cell r="C202">
            <v>2</v>
          </cell>
        </row>
        <row r="203">
          <cell r="B203" t="str">
            <v xml:space="preserve">          to Eglinton Av.</v>
          </cell>
        </row>
        <row r="206">
          <cell r="A206">
            <v>23</v>
          </cell>
          <cell r="B206" t="str">
            <v>27.6 kV MacLaughlin Rd. Feeeder</v>
          </cell>
          <cell r="C206" t="str">
            <v>NEW</v>
          </cell>
          <cell r="D206">
            <v>545000</v>
          </cell>
          <cell r="E206">
            <v>4</v>
          </cell>
          <cell r="F206">
            <v>0</v>
          </cell>
        </row>
        <row r="207">
          <cell r="B207" t="str">
            <v xml:space="preserve">           Along Maclaughlin Rd. from  Britannia</v>
          </cell>
          <cell r="C207">
            <v>3.5</v>
          </cell>
        </row>
        <row r="208">
          <cell r="B208" t="str">
            <v xml:space="preserve">          to Derry Rd.</v>
          </cell>
        </row>
        <row r="211">
          <cell r="A211">
            <v>24</v>
          </cell>
          <cell r="B211" t="str">
            <v>27.6 kV Derry TS Feeder Egress</v>
          </cell>
          <cell r="D211">
            <v>50000</v>
          </cell>
          <cell r="E211">
            <v>4</v>
          </cell>
          <cell r="F211">
            <v>0</v>
          </cell>
        </row>
        <row r="212">
          <cell r="B212" t="str">
            <v xml:space="preserve">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xml:space="preserve">            Permanent  Incl. Building, 44 kV and</v>
          </cell>
        </row>
        <row r="238">
          <cell r="B238" t="str">
            <v xml:space="preserve">            13.8  kV circuits - 6 feeders plus SCADA </v>
          </cell>
        </row>
        <row r="240">
          <cell r="A240">
            <v>3</v>
          </cell>
          <cell r="B240" t="str">
            <v>Century M.S.</v>
          </cell>
          <cell r="C240" t="str">
            <v>1 nos</v>
          </cell>
          <cell r="D240">
            <v>1200000</v>
          </cell>
          <cell r="E240">
            <v>1</v>
          </cell>
          <cell r="F240">
            <v>0</v>
          </cell>
        </row>
        <row r="241">
          <cell r="B241" t="str">
            <v xml:space="preserve">            Permanent  Incl. Building, 44 kV and</v>
          </cell>
        </row>
        <row r="242">
          <cell r="B242" t="str">
            <v xml:space="preserve">            13.8  kV circuits - 6 feeders plus SCADA </v>
          </cell>
        </row>
        <row r="244">
          <cell r="A244">
            <v>4</v>
          </cell>
          <cell r="B244" t="str">
            <v xml:space="preserve">Sheridan Park System Rebuild  </v>
          </cell>
          <cell r="C244" t="str">
            <v>1 nos</v>
          </cell>
          <cell r="D244">
            <v>650000</v>
          </cell>
          <cell r="E244">
            <v>2</v>
          </cell>
          <cell r="F244">
            <v>1</v>
          </cell>
        </row>
        <row r="245">
          <cell r="B245" t="str">
            <v xml:space="preserve">           Phase II - Sheridan Park  M.S. at 44 kV</v>
          </cell>
        </row>
        <row r="248">
          <cell r="A248">
            <v>5</v>
          </cell>
          <cell r="B248" t="str">
            <v>Orlando M.S.</v>
          </cell>
          <cell r="C248" t="str">
            <v>1 nos</v>
          </cell>
          <cell r="D248">
            <v>1400000</v>
          </cell>
          <cell r="E248">
            <v>7</v>
          </cell>
          <cell r="F248">
            <v>1</v>
          </cell>
        </row>
        <row r="249">
          <cell r="B249" t="str">
            <v xml:space="preserve">            2 x 20 MVA Tx Incl. Building, 44 kV and</v>
          </cell>
        </row>
        <row r="250">
          <cell r="B250" t="str">
            <v xml:space="preserve">            13.8  kV circuits - 6 feeders plus SCADA </v>
          </cell>
        </row>
        <row r="256">
          <cell r="A256">
            <v>7</v>
          </cell>
          <cell r="B256" t="str">
            <v>Stillmeadow M.S.</v>
          </cell>
          <cell r="C256" t="str">
            <v>1 nos</v>
          </cell>
          <cell r="D256">
            <v>650000</v>
          </cell>
          <cell r="E256">
            <v>5</v>
          </cell>
          <cell r="F256">
            <v>1</v>
          </cell>
        </row>
        <row r="257">
          <cell r="B257" t="str">
            <v xml:space="preserve">            Change 10 MVA Tx to 20 MVA Tx with</v>
          </cell>
        </row>
        <row r="258">
          <cell r="B258" t="str">
            <v xml:space="preserve">            6 feeders</v>
          </cell>
        </row>
        <row r="260">
          <cell r="A260">
            <v>8</v>
          </cell>
          <cell r="B260" t="str">
            <v>Chalkdene M.S.</v>
          </cell>
          <cell r="C260" t="str">
            <v>1 nos</v>
          </cell>
          <cell r="D260">
            <v>350000</v>
          </cell>
          <cell r="E260">
            <v>5</v>
          </cell>
          <cell r="F260">
            <v>1</v>
          </cell>
        </row>
        <row r="261">
          <cell r="B261" t="str">
            <v xml:space="preserve">            Add 2 Feeder CBs with additional feeders</v>
          </cell>
        </row>
        <row r="262">
          <cell r="B262" t="str">
            <v xml:space="preserve">           north and south</v>
          </cell>
        </row>
        <row r="264">
          <cell r="A264">
            <v>9</v>
          </cell>
          <cell r="B264" t="str">
            <v>Rockwood M.S.</v>
          </cell>
          <cell r="C264" t="str">
            <v>1 nos</v>
          </cell>
          <cell r="D264">
            <v>1600000</v>
          </cell>
          <cell r="E264">
            <v>5</v>
          </cell>
          <cell r="F264">
            <v>1</v>
          </cell>
        </row>
        <row r="265">
          <cell r="B265" t="str">
            <v xml:space="preserve">            2 x 20 MVA Tx Incl. Building, 44 kV and</v>
          </cell>
        </row>
        <row r="266">
          <cell r="B266" t="str">
            <v xml:space="preserve">            13.8  kV circuits - 6 feeders plus SCADA </v>
          </cell>
        </row>
        <row r="268">
          <cell r="A268">
            <v>10</v>
          </cell>
          <cell r="B268" t="str">
            <v>Melton M.S.</v>
          </cell>
          <cell r="C268" t="str">
            <v>1 nos</v>
          </cell>
          <cell r="D268">
            <v>1000000</v>
          </cell>
          <cell r="E268">
            <v>6</v>
          </cell>
          <cell r="F268">
            <v>0</v>
          </cell>
        </row>
        <row r="269">
          <cell r="B269" t="str">
            <v xml:space="preserve">           Add 5 MVA Tx capacity and additional</v>
          </cell>
        </row>
        <row r="270">
          <cell r="B270" t="str">
            <v xml:space="preserve">           4.16 kV feeder</v>
          </cell>
        </row>
        <row r="272">
          <cell r="A272">
            <v>11</v>
          </cell>
          <cell r="B272" t="str">
            <v>M.S. Rebuilds</v>
          </cell>
          <cell r="D272">
            <v>2250000</v>
          </cell>
          <cell r="F272">
            <v>1</v>
          </cell>
        </row>
        <row r="273">
          <cell r="B273" t="str">
            <v xml:space="preserve">           Mineola M.S.</v>
          </cell>
          <cell r="C273" t="str">
            <v>1 nos</v>
          </cell>
          <cell r="E273">
            <v>6</v>
          </cell>
        </row>
        <row r="274">
          <cell r="B274" t="str">
            <v xml:space="preserve">           Clarkson M.S.</v>
          </cell>
          <cell r="C274" t="str">
            <v>1 nos</v>
          </cell>
          <cell r="E274">
            <v>3</v>
          </cell>
        </row>
        <row r="275">
          <cell r="B275" t="str">
            <v xml:space="preserve">           Bromsgrove M.S.</v>
          </cell>
          <cell r="C275" t="str">
            <v>1 nos</v>
          </cell>
          <cell r="E275">
            <v>3</v>
          </cell>
        </row>
        <row r="277">
          <cell r="A277">
            <v>12</v>
          </cell>
          <cell r="B277" t="str">
            <v>Woodlake M.S.</v>
          </cell>
          <cell r="C277" t="str">
            <v>1 nos</v>
          </cell>
          <cell r="D277">
            <v>750000</v>
          </cell>
          <cell r="E277">
            <v>3</v>
          </cell>
          <cell r="F277">
            <v>1</v>
          </cell>
        </row>
        <row r="278">
          <cell r="B278" t="str">
            <v xml:space="preserve">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 xml:space="preserve">Streetsville Conversion </v>
          </cell>
          <cell r="D294">
            <v>100000</v>
          </cell>
          <cell r="E294">
            <v>1</v>
          </cell>
          <cell r="F294">
            <v>1</v>
          </cell>
        </row>
        <row r="295">
          <cell r="B295" t="str">
            <v xml:space="preserve">           Convert 4.16 kV to 13.8 kV in area SE  of</v>
          </cell>
        </row>
        <row r="296">
          <cell r="B296" t="str">
            <v xml:space="preserve">           Britannia Rd. and Queen St. and reconductor</v>
          </cell>
        </row>
        <row r="297">
          <cell r="B297" t="str">
            <v xml:space="preserve">           to 556 kcmil circuit along Britannia Rd.</v>
          </cell>
        </row>
        <row r="300">
          <cell r="A300" t="str">
            <v>2*</v>
          </cell>
          <cell r="B300" t="str">
            <v>13.8 kV Winston Churchill/Collegeway</v>
          </cell>
          <cell r="C300" t="str">
            <v>UG</v>
          </cell>
          <cell r="D300">
            <v>80000</v>
          </cell>
          <cell r="E300">
            <v>2</v>
          </cell>
          <cell r="F300">
            <v>1</v>
          </cell>
        </row>
        <row r="301">
          <cell r="B301" t="str">
            <v xml:space="preserve">        Additional o/h circuit along WCB from </v>
          </cell>
          <cell r="C301">
            <v>0.5</v>
          </cell>
        </row>
        <row r="302">
          <cell r="B302" t="str">
            <v xml:space="preserve">        Hwy 403 to Collegeway</v>
          </cell>
        </row>
        <row r="305">
          <cell r="A305" t="str">
            <v>3*</v>
          </cell>
          <cell r="B305" t="str">
            <v>13.8 kV Burnhamthorpe Road Feeder Tie</v>
          </cell>
          <cell r="C305" t="str">
            <v>ADD</v>
          </cell>
          <cell r="D305">
            <v>300000</v>
          </cell>
          <cell r="E305">
            <v>2</v>
          </cell>
          <cell r="F305">
            <v>1</v>
          </cell>
        </row>
        <row r="306">
          <cell r="B306" t="str">
            <v xml:space="preserve">            On existing ploes from Mavis to Erindale </v>
          </cell>
          <cell r="C306">
            <v>1</v>
          </cell>
        </row>
        <row r="307">
          <cell r="B307" t="str">
            <v xml:space="preserve">           Station Rd. </v>
          </cell>
        </row>
        <row r="310">
          <cell r="A310" t="str">
            <v>4*</v>
          </cell>
          <cell r="B310" t="str">
            <v>13.8 kV Tomken Road Feeder Tie</v>
          </cell>
          <cell r="C310" t="str">
            <v>ADD</v>
          </cell>
          <cell r="D310">
            <v>155000</v>
          </cell>
          <cell r="E310">
            <v>5</v>
          </cell>
          <cell r="F310">
            <v>1</v>
          </cell>
        </row>
        <row r="311">
          <cell r="B311" t="str">
            <v xml:space="preserve">           From Burnhamthorpe to Dundas</v>
          </cell>
          <cell r="C311">
            <v>2</v>
          </cell>
        </row>
        <row r="314">
          <cell r="A314" t="str">
            <v>5*</v>
          </cell>
          <cell r="B314" t="str">
            <v>13.8 kV American Dr. and Elmbank Fdr Tie</v>
          </cell>
          <cell r="C314" t="str">
            <v>ADD</v>
          </cell>
          <cell r="D314">
            <v>360000</v>
          </cell>
          <cell r="E314">
            <v>7</v>
          </cell>
          <cell r="F314">
            <v>1</v>
          </cell>
        </row>
        <row r="315">
          <cell r="B315" t="str">
            <v xml:space="preserve">           From Orlando MS to Elmbank and American Dr.</v>
          </cell>
          <cell r="C315">
            <v>2</v>
          </cell>
        </row>
        <row r="316">
          <cell r="B316" t="str">
            <v xml:space="preserve">           From Goreway to Viscount</v>
          </cell>
        </row>
        <row r="319">
          <cell r="A319" t="str">
            <v>6*</v>
          </cell>
          <cell r="B319" t="str">
            <v>13.8 kV Derry Rd. &amp; Ninth Line Feeder Tie</v>
          </cell>
          <cell r="C319" t="str">
            <v>REBUILD</v>
          </cell>
          <cell r="D319">
            <v>60000</v>
          </cell>
          <cell r="E319">
            <v>1</v>
          </cell>
          <cell r="F319">
            <v>1</v>
          </cell>
        </row>
        <row r="320">
          <cell r="B320" t="str">
            <v xml:space="preserve">        On existing poles from Tenth Line West</v>
          </cell>
          <cell r="C320">
            <v>1.5</v>
          </cell>
        </row>
        <row r="321">
          <cell r="B321" t="str">
            <v xml:space="preserve">        along Derry to Ninth Line West</v>
          </cell>
        </row>
        <row r="324">
          <cell r="A324" t="str">
            <v>7*</v>
          </cell>
          <cell r="B324" t="str">
            <v>13.8 kV Mississauga Road Feeder Tie</v>
          </cell>
          <cell r="C324" t="str">
            <v>ADD</v>
          </cell>
          <cell r="D324">
            <v>150000</v>
          </cell>
          <cell r="E324">
            <v>1</v>
          </cell>
          <cell r="F324">
            <v>1</v>
          </cell>
        </row>
        <row r="325">
          <cell r="B325" t="str">
            <v xml:space="preserve">           From Britannia to EM Pkwy Junction</v>
          </cell>
          <cell r="C325">
            <v>2</v>
          </cell>
        </row>
        <row r="326">
          <cell r="B326" t="str">
            <v xml:space="preserve">        (Under Road Project)</v>
          </cell>
        </row>
        <row r="329">
          <cell r="A329">
            <v>8</v>
          </cell>
          <cell r="B329" t="str">
            <v>13 8 kV Derry Road Feeder Tie</v>
          </cell>
          <cell r="C329" t="str">
            <v>ADD</v>
          </cell>
          <cell r="D329">
            <v>80000</v>
          </cell>
          <cell r="E329">
            <v>1</v>
          </cell>
          <cell r="F329">
            <v>6</v>
          </cell>
        </row>
        <row r="330">
          <cell r="B330" t="str">
            <v xml:space="preserve">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xml:space="preserve">           U/G circuit from Erindale Station Rd.</v>
          </cell>
          <cell r="C334">
            <v>2</v>
          </cell>
        </row>
        <row r="335">
          <cell r="B335" t="str">
            <v xml:space="preserve">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xml:space="preserve">          on existing poles between  Clarkson M.S.</v>
          </cell>
          <cell r="C357">
            <v>0.7</v>
          </cell>
        </row>
        <row r="358">
          <cell r="B358" t="str">
            <v xml:space="preserve">           and Bromsgrove  M.S.</v>
          </cell>
        </row>
        <row r="360">
          <cell r="A360" t="str">
            <v>11*</v>
          </cell>
          <cell r="B360" t="str">
            <v>4.16 kV Atwater Feeder Tie</v>
          </cell>
          <cell r="C360" t="str">
            <v>REBUILD</v>
          </cell>
          <cell r="D360">
            <v>295000</v>
          </cell>
          <cell r="E360">
            <v>6</v>
          </cell>
          <cell r="F360">
            <v>1</v>
          </cell>
        </row>
        <row r="361">
          <cell r="B361" t="str">
            <v xml:space="preserve">          along Atwater from Cawthra MS  to off load</v>
          </cell>
          <cell r="C361">
            <v>0.8</v>
          </cell>
        </row>
        <row r="362">
          <cell r="B362" t="str">
            <v xml:space="preserve">          9F4</v>
          </cell>
        </row>
        <row r="365">
          <cell r="A365" t="str">
            <v>12*</v>
          </cell>
          <cell r="B365" t="str">
            <v>4.16 kV Pinetree MS/Melton MS Tie</v>
          </cell>
          <cell r="C365" t="str">
            <v>REBUILD</v>
          </cell>
          <cell r="D365">
            <v>120000</v>
          </cell>
          <cell r="E365">
            <v>6</v>
          </cell>
          <cell r="F365">
            <v>1</v>
          </cell>
        </row>
        <row r="366">
          <cell r="B366" t="str">
            <v xml:space="preserve">          on existing poles between  Pinetree M.S.</v>
          </cell>
          <cell r="C366">
            <v>0.5</v>
          </cell>
        </row>
        <row r="367">
          <cell r="B367" t="str">
            <v xml:space="preserve">           and Melton  M.S.</v>
          </cell>
        </row>
        <row r="370">
          <cell r="A370" t="str">
            <v>13*</v>
          </cell>
          <cell r="B370" t="str">
            <v>4.16 kV Bromsgrove MS/Park West MS Tie</v>
          </cell>
          <cell r="C370" t="str">
            <v>ADD</v>
          </cell>
          <cell r="D370">
            <v>75000</v>
          </cell>
          <cell r="E370">
            <v>3</v>
          </cell>
          <cell r="F370">
            <v>1</v>
          </cell>
        </row>
        <row r="371">
          <cell r="B371" t="str">
            <v xml:space="preserve">          on existing poles between  Bromsgrove M.S.</v>
          </cell>
          <cell r="C371">
            <v>0.8</v>
          </cell>
        </row>
        <row r="372">
          <cell r="B372" t="str">
            <v xml:space="preserve">           and Park West M.S.</v>
          </cell>
        </row>
        <row r="375">
          <cell r="A375" t="str">
            <v>14*</v>
          </cell>
          <cell r="B375" t="str">
            <v>4.16 kV Bromsgrove MS/Robin MS Tie</v>
          </cell>
          <cell r="C375" t="str">
            <v>ADD</v>
          </cell>
          <cell r="D375">
            <v>140000</v>
          </cell>
          <cell r="E375">
            <v>3</v>
          </cell>
          <cell r="F375">
            <v>1</v>
          </cell>
        </row>
        <row r="376">
          <cell r="B376" t="str">
            <v xml:space="preserve">          on existing poles between  Bromsgrove M.S.</v>
          </cell>
          <cell r="C376">
            <v>1.4</v>
          </cell>
        </row>
        <row r="377">
          <cell r="B377" t="str">
            <v xml:space="preserve">           and Robin M.S.</v>
          </cell>
        </row>
        <row r="380">
          <cell r="A380" t="str">
            <v>15*</v>
          </cell>
          <cell r="B380" t="str">
            <v>4.16 kV Park Royal MS/Park West MS Tie</v>
          </cell>
          <cell r="C380" t="str">
            <v>REBUILD</v>
          </cell>
          <cell r="D380">
            <v>130000</v>
          </cell>
          <cell r="E380">
            <v>3</v>
          </cell>
          <cell r="F380">
            <v>1</v>
          </cell>
        </row>
        <row r="381">
          <cell r="B381" t="str">
            <v xml:space="preserve">          on existing poles between  Park Royal M.S.</v>
          </cell>
          <cell r="C381">
            <v>1</v>
          </cell>
        </row>
        <row r="382">
          <cell r="B382" t="str">
            <v xml:space="preserve">           and Park West M.S.</v>
          </cell>
        </row>
        <row r="385">
          <cell r="A385" t="str">
            <v>16*</v>
          </cell>
          <cell r="B385" t="str">
            <v>4.16 kV Lakeshore Road Feeder Tie</v>
          </cell>
          <cell r="C385" t="str">
            <v>REBUILD</v>
          </cell>
          <cell r="D385">
            <v>50000</v>
          </cell>
          <cell r="E385">
            <v>3</v>
          </cell>
          <cell r="F385">
            <v>1</v>
          </cell>
        </row>
        <row r="386">
          <cell r="B386" t="str">
            <v xml:space="preserve">          Lakeshore/Dennison/Lornepark</v>
          </cell>
          <cell r="C386">
            <v>0.6</v>
          </cell>
        </row>
        <row r="387">
          <cell r="B387" t="str">
            <v xml:space="preserve">           Parkland M.S. #26 and reconductor</v>
          </cell>
        </row>
        <row r="390">
          <cell r="A390" t="str">
            <v>17*</v>
          </cell>
          <cell r="B390" t="str">
            <v xml:space="preserve">4.16 kV Stanfield Road Feeder Tie </v>
          </cell>
          <cell r="C390" t="str">
            <v>REBUILD</v>
          </cell>
          <cell r="D390">
            <v>265000</v>
          </cell>
          <cell r="E390">
            <v>6</v>
          </cell>
          <cell r="F390">
            <v>1</v>
          </cell>
        </row>
        <row r="391">
          <cell r="B391" t="str">
            <v xml:space="preserve">          Along Ontario Hydro ROW From Cawthra</v>
          </cell>
          <cell r="C391">
            <v>1.2</v>
          </cell>
        </row>
        <row r="392">
          <cell r="B392" t="str">
            <v xml:space="preserve">          to Stanfield</v>
          </cell>
        </row>
        <row r="393">
          <cell r="B393" t="str">
            <v xml:space="preserve">       (See also 27.6 kV South)</v>
          </cell>
        </row>
        <row r="396">
          <cell r="A396" t="str">
            <v>18*</v>
          </cell>
          <cell r="B396" t="str">
            <v xml:space="preserve">4.16 kV Clarkson/Lorne Park Feeder Tie </v>
          </cell>
          <cell r="C396" t="str">
            <v>ADD</v>
          </cell>
          <cell r="D396">
            <v>110000</v>
          </cell>
          <cell r="E396">
            <v>3</v>
          </cell>
          <cell r="F396">
            <v>1</v>
          </cell>
        </row>
        <row r="397">
          <cell r="B397" t="str">
            <v xml:space="preserve">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xml:space="preserve">          ( Hole-in-the-donut)</v>
          </cell>
        </row>
        <row r="417">
          <cell r="A417">
            <v>2</v>
          </cell>
          <cell r="B417" t="str">
            <v>Malton - Phase VI</v>
          </cell>
          <cell r="D417">
            <v>1000000</v>
          </cell>
          <cell r="E417">
            <v>7</v>
          </cell>
          <cell r="F417">
            <v>1</v>
          </cell>
        </row>
        <row r="418">
          <cell r="B418" t="str">
            <v xml:space="preserve">          NE of Derry/Airport Rd.</v>
          </cell>
        </row>
        <row r="419">
          <cell r="B419" t="str">
            <v xml:space="preserve">          plus east of Goreway at Darcel/Monica</v>
          </cell>
        </row>
        <row r="421">
          <cell r="A421">
            <v>3</v>
          </cell>
          <cell r="B421" t="str">
            <v xml:space="preserve">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4"/>
      <sheetData sheetId="5"/>
      <sheetData sheetId="6" refreshError="1">
        <row r="1">
          <cell r="B1" t="str">
            <v xml:space="preserve">POSSIBLE  SYSTEM   CAPITAL PROJECTS  -  1998 </v>
          </cell>
        </row>
        <row r="3">
          <cell r="A3" t="str">
            <v>SUBTRANSMISSION</v>
          </cell>
          <cell r="D3" t="str">
            <v>Date:</v>
          </cell>
          <cell r="F3">
            <v>36005.348419212962</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Chaldene MS</v>
          </cell>
          <cell r="C36" t="str">
            <v>REBUILD</v>
          </cell>
          <cell r="F36">
            <v>6</v>
          </cell>
        </row>
        <row r="37">
          <cell r="B37" t="str">
            <v xml:space="preserve">          On existing poleline  along  Ont. Hyd. ROW</v>
          </cell>
          <cell r="C37">
            <v>1.7</v>
          </cell>
        </row>
        <row r="38">
          <cell r="B38" t="str">
            <v xml:space="preserve">          to Chalkdene MS</v>
          </cell>
        </row>
        <row r="41">
          <cell r="A41">
            <v>7</v>
          </cell>
          <cell r="B41" t="str">
            <v>44 kV Dixie/Burnhamthorpe- Feeder Tie</v>
          </cell>
          <cell r="C41" t="str">
            <v>REBUILD</v>
          </cell>
          <cell r="F41">
            <v>7</v>
          </cell>
        </row>
        <row r="42">
          <cell r="B42" t="str">
            <v xml:space="preserve">          On existing poleline  along  Dixie  Rd.  from</v>
          </cell>
          <cell r="C42">
            <v>1.7</v>
          </cell>
        </row>
        <row r="43">
          <cell r="B43" t="str">
            <v xml:space="preserve">          Burnhamthorpe  Rd.   to   New Dixie.</v>
          </cell>
        </row>
        <row r="46">
          <cell r="A46">
            <v>8</v>
          </cell>
          <cell r="B46" t="str">
            <v>44 kV Burnhamthorpe Feeders</v>
          </cell>
          <cell r="C46" t="str">
            <v>REBUILD</v>
          </cell>
          <cell r="F46">
            <v>8</v>
          </cell>
        </row>
        <row r="47">
          <cell r="B47" t="str">
            <v xml:space="preserve">          Along Ontario Hyd.R.O.W. to Dixie Rd. and</v>
          </cell>
          <cell r="C47">
            <v>1.7</v>
          </cell>
        </row>
        <row r="48">
          <cell r="B48" t="str">
            <v xml:space="preserve">         south to Burnhamthorpe Rd. (new feeders)</v>
          </cell>
        </row>
        <row r="51">
          <cell r="A51">
            <v>9</v>
          </cell>
          <cell r="B51" t="str">
            <v>44 kV Tomken Rd. - ROW to Burnhamthorpe - Feeder Tie</v>
          </cell>
          <cell r="C51" t="str">
            <v>REBUILD</v>
          </cell>
          <cell r="F51">
            <v>9</v>
          </cell>
        </row>
        <row r="52">
          <cell r="B52" t="str">
            <v xml:space="preserve">          Rebuild poleline  along Tomken Rd.</v>
          </cell>
          <cell r="C52">
            <v>1.7</v>
          </cell>
        </row>
        <row r="53">
          <cell r="B53" t="str">
            <v xml:space="preserve">          from Ont. Hyd. ROW to Burnhamthorpe Rd.</v>
          </cell>
        </row>
        <row r="56">
          <cell r="B56" t="str">
            <v>SUB-TOTAL</v>
          </cell>
          <cell r="D56">
            <v>2005000</v>
          </cell>
        </row>
        <row r="58">
          <cell r="A58" t="str">
            <v>(*)  Included  in  1998  Capital  Budget.</v>
          </cell>
        </row>
        <row r="62">
          <cell r="B62" t="str">
            <v xml:space="preserve">POSSIBLE  SYSTEM   CAPITAL PROJECTS  -  1998 </v>
          </cell>
        </row>
        <row r="64">
          <cell r="A64" t="str">
            <v>SUBTRANSMISSION</v>
          </cell>
          <cell r="D64" t="str">
            <v>Date:</v>
          </cell>
          <cell r="F64">
            <v>35627.357684374998</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 xml:space="preserve">POSSIBLE  SYSTEM   CAPITAL PROJECTS  -  1998 </v>
          </cell>
        </row>
        <row r="125">
          <cell r="A125" t="str">
            <v>SUBTRANSMISSION</v>
          </cell>
          <cell r="D125" t="str">
            <v>Date:</v>
          </cell>
          <cell r="F125">
            <v>35627.357684374998</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420000</v>
          </cell>
          <cell r="F139">
            <v>2</v>
          </cell>
        </row>
        <row r="140">
          <cell r="B140" t="str">
            <v xml:space="preserve">          On existing poleline along Dundas St. from Hwy 10 to</v>
          </cell>
          <cell r="C140">
            <v>1.7</v>
          </cell>
        </row>
        <row r="141">
          <cell r="B141" t="str">
            <v xml:space="preserve">          Mavis Rd.</v>
          </cell>
        </row>
        <row r="144">
          <cell r="A144">
            <v>3</v>
          </cell>
          <cell r="B144" t="str">
            <v>44 kV Winston Churchill - Eglinton to Dundas</v>
          </cell>
          <cell r="C144" t="str">
            <v>ADD</v>
          </cell>
          <cell r="D144">
            <v>345000</v>
          </cell>
          <cell r="F144">
            <v>3</v>
          </cell>
        </row>
        <row r="145">
          <cell r="B145" t="str">
            <v xml:space="preserve">          On existing poleline along Winston Churchill Blvd. from Eglinton Ave.</v>
          </cell>
          <cell r="C145">
            <v>4.5</v>
          </cell>
        </row>
        <row r="146">
          <cell r="B146" t="str">
            <v xml:space="preserve">          to Dundas St.</v>
          </cell>
        </row>
        <row r="149">
          <cell r="A149">
            <v>4</v>
          </cell>
          <cell r="B149" t="str">
            <v>44 kV Mavis - Burnhamthorpe Rd. to Dundas</v>
          </cell>
          <cell r="C149" t="str">
            <v>ADD</v>
          </cell>
          <cell r="D149">
            <v>270000</v>
          </cell>
          <cell r="F149">
            <v>4</v>
          </cell>
        </row>
        <row r="150">
          <cell r="B150" t="str">
            <v xml:space="preserve">          On existing poleline along Mavis from Burnhamthorpe Rd. to</v>
          </cell>
          <cell r="C150">
            <v>3</v>
          </cell>
        </row>
        <row r="151">
          <cell r="B151" t="str">
            <v xml:space="preserve">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F174">
            <v>9</v>
          </cell>
        </row>
        <row r="179">
          <cell r="B179" t="str">
            <v>SUB-TOTAL</v>
          </cell>
          <cell r="D179">
            <v>3895000</v>
          </cell>
        </row>
        <row r="181">
          <cell r="A181" t="str">
            <v>(*)  Included  in  1998  Capital  Budget.</v>
          </cell>
        </row>
        <row r="184">
          <cell r="B184" t="str">
            <v xml:space="preserve">POSSIBLE  SYSTEM   CAPITAL PROJECTS  -  1998 </v>
          </cell>
        </row>
        <row r="186">
          <cell r="A186" t="str">
            <v>SUBTRANSMISSION</v>
          </cell>
          <cell r="D186" t="str">
            <v>Date:</v>
          </cell>
          <cell r="F186">
            <v>35627.357684374998</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xml:space="preserve">          Along Drew Rd. from Tobram Rd. to </v>
          </cell>
          <cell r="C196">
            <v>2.5</v>
          </cell>
        </row>
        <row r="197">
          <cell r="B197" t="str">
            <v xml:space="preserve">          Airport Rd.</v>
          </cell>
        </row>
        <row r="200">
          <cell r="A200">
            <v>2</v>
          </cell>
          <cell r="B200" t="str">
            <v>44 kV Goreway Dr. - City Bounary to Derry - Feeder Tie</v>
          </cell>
          <cell r="C200" t="str">
            <v>REBUILD</v>
          </cell>
          <cell r="D200">
            <v>580000</v>
          </cell>
          <cell r="F200">
            <v>2</v>
          </cell>
        </row>
        <row r="201">
          <cell r="B201" t="str">
            <v xml:space="preserve">          Rebuild of poleline along Goreway Drive from City Boundary</v>
          </cell>
          <cell r="C201">
            <v>2.5</v>
          </cell>
        </row>
        <row r="202">
          <cell r="B202" t="str">
            <v xml:space="preserve">          to Orlando MS near American Dr.</v>
          </cell>
        </row>
        <row r="205">
          <cell r="A205">
            <v>3</v>
          </cell>
          <cell r="B205" t="str">
            <v>44 kV CN Tracks - City Bounary to Derry - Feeder Tie</v>
          </cell>
          <cell r="C205" t="str">
            <v>ADD</v>
          </cell>
          <cell r="D205">
            <v>370000</v>
          </cell>
          <cell r="F205">
            <v>3</v>
          </cell>
        </row>
        <row r="206">
          <cell r="B206" t="str">
            <v xml:space="preserve">          On existing poleline along CN tracks from City Boundary</v>
          </cell>
          <cell r="C206">
            <v>5</v>
          </cell>
        </row>
        <row r="207">
          <cell r="B207" t="str">
            <v xml:space="preserve">          to Derry Rd.</v>
          </cell>
        </row>
        <row r="210">
          <cell r="A210">
            <v>4</v>
          </cell>
          <cell r="B210" t="str">
            <v xml:space="preserve">44 kV Orlando MS to Northwest to Malton MS </v>
          </cell>
          <cell r="C210" t="str">
            <v>REBUILD</v>
          </cell>
          <cell r="D210">
            <v>580000</v>
          </cell>
          <cell r="F210">
            <v>4</v>
          </cell>
        </row>
        <row r="211">
          <cell r="B211" t="str">
            <v xml:space="preserve">          On rebuild poleline along Nortwest Dr.</v>
          </cell>
          <cell r="C211">
            <v>2.5</v>
          </cell>
        </row>
        <row r="212">
          <cell r="B212" t="str">
            <v xml:space="preserve">          to Derry Rd. (to Malton MS)</v>
          </cell>
        </row>
        <row r="215">
          <cell r="A215" t="str">
            <v>5??</v>
          </cell>
          <cell r="B215" t="str">
            <v>44 kV Goreway Dr. - Derry to Orlando MS - Feeder Tie</v>
          </cell>
          <cell r="C215" t="str">
            <v>REBUILD</v>
          </cell>
          <cell r="D215">
            <v>420000</v>
          </cell>
          <cell r="F215">
            <v>5</v>
          </cell>
        </row>
        <row r="216">
          <cell r="B216" t="str">
            <v xml:space="preserve">          On existing poleline along Goreway Drive from Derry Rd.</v>
          </cell>
          <cell r="C216">
            <v>1.7</v>
          </cell>
        </row>
        <row r="217">
          <cell r="B217" t="str">
            <v xml:space="preserve">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 xml:space="preserve">POSSIBLE  SYSTEM   CAPITAL PROJECTS  -  1998 </v>
          </cell>
        </row>
        <row r="247">
          <cell r="A247" t="str">
            <v>SUBTRANSMISSION</v>
          </cell>
          <cell r="D247" t="str">
            <v>Date:</v>
          </cell>
          <cell r="F247">
            <v>35627.357684374998</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xml:space="preserve">          On rebuild poleline along Cliff Rd. east of Hwy 10</v>
          </cell>
          <cell r="C257">
            <v>1.2</v>
          </cell>
        </row>
        <row r="258">
          <cell r="B258" t="str">
            <v xml:space="preserve">          from O.H. ROW to Queensway</v>
          </cell>
        </row>
        <row r="261">
          <cell r="A261">
            <v>2</v>
          </cell>
          <cell r="B261" t="str">
            <v>27.6 kV Lakeshore Rd -  Cawthra and Dixie</v>
          </cell>
          <cell r="C261" t="str">
            <v>REBUILD</v>
          </cell>
          <cell r="D261">
            <v>280000</v>
          </cell>
          <cell r="F261">
            <v>2</v>
          </cell>
        </row>
        <row r="262">
          <cell r="B262" t="str">
            <v xml:space="preserve">          On rebuild poleline along Lakeshore Rd.</v>
          </cell>
          <cell r="C262">
            <v>1</v>
          </cell>
        </row>
        <row r="263">
          <cell r="B263" t="str">
            <v xml:space="preserve">          between Cawthra and Dixie</v>
          </cell>
        </row>
        <row r="266">
          <cell r="A266">
            <v>3</v>
          </cell>
          <cell r="B266" t="str">
            <v>27.6 kV Stanfield - ROW to Queensway</v>
          </cell>
          <cell r="C266" t="str">
            <v>NEW</v>
          </cell>
          <cell r="D266">
            <v>305000</v>
          </cell>
          <cell r="F266">
            <v>3</v>
          </cell>
        </row>
        <row r="267">
          <cell r="B267" t="str">
            <v xml:space="preserve">          On existing poleline along Stanfield Rd. east of Hwy 10</v>
          </cell>
          <cell r="C267">
            <v>1.5</v>
          </cell>
        </row>
        <row r="268">
          <cell r="B268" t="str">
            <v xml:space="preserve">          from O.H. ROW to Queensway</v>
          </cell>
        </row>
        <row r="271">
          <cell r="A271">
            <v>4</v>
          </cell>
          <cell r="B271" t="str">
            <v>27.6 kV Indian Grove  - Lorne Park TS to Lakeshore</v>
          </cell>
          <cell r="C271" t="str">
            <v>REBUILD</v>
          </cell>
          <cell r="D271">
            <v>560000</v>
          </cell>
          <cell r="F271">
            <v>4</v>
          </cell>
        </row>
        <row r="272">
          <cell r="B272" t="str">
            <v xml:space="preserve">          On existing poleline along Indian Grove and Kane Rd. west of</v>
          </cell>
          <cell r="C272">
            <v>2.4</v>
          </cell>
        </row>
        <row r="273">
          <cell r="B273" t="str">
            <v xml:space="preserve">          Mississauga Rd. from O.H. ROW to Lakeshore</v>
          </cell>
        </row>
        <row r="276">
          <cell r="A276">
            <v>5</v>
          </cell>
          <cell r="B276" t="str">
            <v>27.6 KV Highway 10 - Lakeshore to Queensway</v>
          </cell>
          <cell r="C276" t="str">
            <v>REBUILD</v>
          </cell>
          <cell r="D276">
            <v>780000</v>
          </cell>
          <cell r="F276">
            <v>5</v>
          </cell>
        </row>
        <row r="277">
          <cell r="B277" t="str">
            <v xml:space="preserve">          On existing poleline along Hwy 10</v>
          </cell>
          <cell r="C277">
            <v>3.5</v>
          </cell>
        </row>
        <row r="278">
          <cell r="B278" t="str">
            <v xml:space="preserve">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 xml:space="preserve">POSSIBLE  SYSTEM   CAPITAL PROJECTS  -  1998 </v>
          </cell>
        </row>
        <row r="308">
          <cell r="A308" t="str">
            <v>SUBTRANSMISSION</v>
          </cell>
          <cell r="D308" t="str">
            <v>Date:</v>
          </cell>
          <cell r="F308">
            <v>35627.357684374998</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xml:space="preserve">          New underground feeders from Erindale TS to Mavis Rd. and</v>
          </cell>
          <cell r="C318">
            <v>3</v>
          </cell>
        </row>
        <row r="319">
          <cell r="B319" t="str">
            <v xml:space="preserve">          additional cct on exiting poleline along Mavis Rd. to Eglinton</v>
          </cell>
        </row>
        <row r="320">
          <cell r="B320" t="str">
            <v xml:space="preserve">          and north to Britannia Rd.</v>
          </cell>
        </row>
        <row r="322">
          <cell r="A322" t="str">
            <v>2*</v>
          </cell>
          <cell r="B322" t="str">
            <v>27.6 kV - Second Line  - Eglinton to Bristol Rd.</v>
          </cell>
          <cell r="C322" t="str">
            <v>ADD (F)</v>
          </cell>
          <cell r="D322">
            <v>75000</v>
          </cell>
          <cell r="E322" t="str">
            <v>R</v>
          </cell>
          <cell r="F322">
            <v>2</v>
          </cell>
        </row>
        <row r="323">
          <cell r="B323" t="str">
            <v xml:space="preserve">          On existing poleline along Second Line from Eglinton</v>
          </cell>
          <cell r="C323">
            <v>0.7</v>
          </cell>
        </row>
        <row r="324">
          <cell r="B324" t="str">
            <v xml:space="preserve">          to Britannia Rd. (Complete the tie)</v>
          </cell>
        </row>
        <row r="327">
          <cell r="A327">
            <v>3</v>
          </cell>
          <cell r="B327" t="str">
            <v>27.6 kV - Hwy 10  - From ROW to Eglinton</v>
          </cell>
          <cell r="C327" t="str">
            <v>NEW (F)</v>
          </cell>
          <cell r="D327">
            <v>30050</v>
          </cell>
          <cell r="F327">
            <v>3</v>
          </cell>
        </row>
        <row r="328">
          <cell r="B328" t="str">
            <v xml:space="preserve">          Create a tie between two polelines</v>
          </cell>
          <cell r="C328">
            <v>6.7000000000000004E-2</v>
          </cell>
        </row>
        <row r="329">
          <cell r="B329" t="str">
            <v xml:space="preserve">          at north-east corner of Hwys10 and 403</v>
          </cell>
        </row>
        <row r="332">
          <cell r="A332" t="str">
            <v>4*</v>
          </cell>
          <cell r="B332" t="str">
            <v>27.6 kV - Meyerside Dr. and Shawson Dr.</v>
          </cell>
          <cell r="C332" t="str">
            <v>REBUILD (F)</v>
          </cell>
          <cell r="D332">
            <v>450000</v>
          </cell>
          <cell r="F332">
            <v>4</v>
          </cell>
        </row>
        <row r="333">
          <cell r="B333" t="str">
            <v xml:space="preserve">          On rebuild poleline along Myserside Dr. and north</v>
          </cell>
          <cell r="C333">
            <v>2</v>
          </cell>
        </row>
        <row r="334">
          <cell r="B334" t="str">
            <v xml:space="preserve">          along Shawson Dr. to Courtneypark Dr.</v>
          </cell>
        </row>
        <row r="337">
          <cell r="A337">
            <v>5</v>
          </cell>
          <cell r="B337" t="str">
            <v>27.6 kV Bramalea TS Feeder Ties</v>
          </cell>
          <cell r="C337" t="str">
            <v>NEW</v>
          </cell>
          <cell r="D337">
            <v>300000</v>
          </cell>
          <cell r="F337">
            <v>5</v>
          </cell>
        </row>
        <row r="338">
          <cell r="B338" t="str">
            <v xml:space="preserve">          New poleline from Bramalea T.S. along</v>
          </cell>
          <cell r="C338">
            <v>5</v>
          </cell>
        </row>
        <row r="339">
          <cell r="B339" t="str">
            <v xml:space="preserve">          Utility Corridor to Dixie/Tomken/Kennedy</v>
          </cell>
        </row>
        <row r="340">
          <cell r="B340" t="str">
            <v xml:space="preserve">           OR  along Bramalea Rd &amp; Drew Rd.</v>
          </cell>
        </row>
        <row r="342">
          <cell r="A342">
            <v>6</v>
          </cell>
          <cell r="B342" t="str">
            <v xml:space="preserve">27.6 kV - Hwy 10  - From Eglinton to Bristol </v>
          </cell>
          <cell r="C342" t="str">
            <v>ADD (F)</v>
          </cell>
          <cell r="D342">
            <v>100000</v>
          </cell>
          <cell r="F342">
            <v>6</v>
          </cell>
        </row>
        <row r="343">
          <cell r="B343" t="str">
            <v xml:space="preserve">          On existing poleline along Hurontario St. from</v>
          </cell>
          <cell r="C343">
            <v>1.2</v>
          </cell>
        </row>
        <row r="344">
          <cell r="B344" t="str">
            <v xml:space="preserve">          Eglinton to Bristol Rd.</v>
          </cell>
        </row>
        <row r="347">
          <cell r="A347" t="str">
            <v>7*</v>
          </cell>
          <cell r="B347" t="str">
            <v>27.6 kV - Traders Area</v>
          </cell>
          <cell r="D347">
            <v>350000</v>
          </cell>
          <cell r="F347">
            <v>7</v>
          </cell>
        </row>
        <row r="348">
          <cell r="B348" t="str">
            <v xml:space="preserve">          Build additional U/G main feeder ties</v>
          </cell>
        </row>
        <row r="349">
          <cell r="B349" t="str">
            <v xml:space="preserve">          between Hwy 10 and Kennedy and create additional 1/0 taps from </v>
          </cell>
        </row>
        <row r="350">
          <cell r="B350" t="str">
            <v xml:space="preserve">          main feeders.</v>
          </cell>
        </row>
        <row r="352">
          <cell r="A352">
            <v>8</v>
          </cell>
          <cell r="B352" t="str">
            <v>27.6 kV - Derry/Ambassedor Area</v>
          </cell>
          <cell r="D352">
            <v>250000</v>
          </cell>
          <cell r="F352">
            <v>8</v>
          </cell>
        </row>
        <row r="353">
          <cell r="B353" t="str">
            <v xml:space="preserve">          Build additional U/G  ties from OH circuits</v>
          </cell>
        </row>
        <row r="354">
          <cell r="B354" t="str">
            <v xml:space="preserve">          between Hwy 10 and Kennedy north of Hwy 401</v>
          </cell>
        </row>
        <row r="357">
          <cell r="A357">
            <v>9</v>
          </cell>
          <cell r="B357" t="str">
            <v>27.6 kV - Hwy 10  - From Britannia to Derry</v>
          </cell>
          <cell r="C357" t="str">
            <v>ADD (F)</v>
          </cell>
          <cell r="D357">
            <v>250000</v>
          </cell>
          <cell r="F357">
            <v>9</v>
          </cell>
        </row>
        <row r="358">
          <cell r="B358" t="str">
            <v xml:space="preserve">          On existing poleline along Hurontario St. from</v>
          </cell>
          <cell r="C358">
            <v>3.4</v>
          </cell>
        </row>
        <row r="359">
          <cell r="B359" t="str">
            <v xml:space="preserve">          Britannia Rd. to Derry Rd.</v>
          </cell>
        </row>
        <row r="362">
          <cell r="B362" t="str">
            <v>SUB-TOTAL</v>
          </cell>
          <cell r="D362">
            <v>2675050</v>
          </cell>
        </row>
        <row r="364">
          <cell r="A364" t="str">
            <v>(*)  Included  in  1998  Capital  Budget.</v>
          </cell>
        </row>
        <row r="367">
          <cell r="B367" t="str">
            <v xml:space="preserve">POSSIBLE  SYSTEM   CAPITAL PROJECTS  -  1998 </v>
          </cell>
        </row>
        <row r="369">
          <cell r="A369" t="str">
            <v>DISTRIBUTION</v>
          </cell>
          <cell r="D369" t="str">
            <v>Date:</v>
          </cell>
          <cell r="F369">
            <v>35627.357684374998</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xml:space="preserve">         Add cct on rebuild poleline along Burnhamthorpe Rd. from Tomken Rd.</v>
          </cell>
          <cell r="C379">
            <v>1.74</v>
          </cell>
        </row>
        <row r="380">
          <cell r="B380" t="str">
            <v xml:space="preserve">          to Dixie Rd. </v>
          </cell>
        </row>
        <row r="383">
          <cell r="A383" t="str">
            <v>2*</v>
          </cell>
          <cell r="B383" t="str">
            <v>13.8 kV Dixie Rd. - Burnhamtorpe to Eglinton and Eastgate Dr.</v>
          </cell>
          <cell r="C383" t="str">
            <v>ADD (F)</v>
          </cell>
          <cell r="D383">
            <v>240000</v>
          </cell>
          <cell r="F383">
            <v>2</v>
          </cell>
        </row>
        <row r="384">
          <cell r="B384" t="str">
            <v xml:space="preserve">          On existing poleline along Dixie Rd. and Eastgate Dr.</v>
          </cell>
          <cell r="C384">
            <v>2.5</v>
          </cell>
        </row>
        <row r="385">
          <cell r="B385" t="str">
            <v xml:space="preserve">          North of Burnhamthorpe Rd.</v>
          </cell>
        </row>
        <row r="388">
          <cell r="A388" t="str">
            <v>3*</v>
          </cell>
          <cell r="B388" t="str">
            <v>13.8 kV Winston Churchill Blvd. - Closing the "gaps"</v>
          </cell>
          <cell r="C388" t="str">
            <v>ADD (F)</v>
          </cell>
          <cell r="D388">
            <v>235000</v>
          </cell>
          <cell r="F388">
            <v>3</v>
          </cell>
        </row>
        <row r="389">
          <cell r="B389" t="str">
            <v xml:space="preserve">          On existing poleline along Winston Churchill Blvd. Britannia Rd</v>
          </cell>
          <cell r="C389">
            <v>4.4000000000000004</v>
          </cell>
        </row>
        <row r="390">
          <cell r="B390" t="str">
            <v xml:space="preserve">          to Derry Rd. and north to the Tracks south of Hwy 401 and connect</v>
          </cell>
        </row>
        <row r="391">
          <cell r="B391" t="str">
            <v xml:space="preserve">          U/G taps to the Overhead circuits</v>
          </cell>
        </row>
        <row r="393">
          <cell r="A393" t="str">
            <v>4*</v>
          </cell>
          <cell r="B393" t="str">
            <v>13.8 kV Glen Erin - Dundas</v>
          </cell>
          <cell r="C393" t="str">
            <v>REBUILD (F)</v>
          </cell>
          <cell r="D393">
            <v>140000</v>
          </cell>
          <cell r="F393">
            <v>4</v>
          </cell>
        </row>
        <row r="394">
          <cell r="B394" t="str">
            <v xml:space="preserve">          On rebuild poleline along Glen Erin Dr. from Dundas</v>
          </cell>
          <cell r="C394">
            <v>1</v>
          </cell>
        </row>
        <row r="395">
          <cell r="B395" t="str">
            <v xml:space="preserve">          south to Sheridan Homelands</v>
          </cell>
        </row>
        <row r="398">
          <cell r="A398">
            <v>5</v>
          </cell>
          <cell r="B398" t="str">
            <v>13.8 kV Glen Erin - Hwy 403 to Eglinton</v>
          </cell>
          <cell r="C398" t="str">
            <v>ADD (F)</v>
          </cell>
          <cell r="D398">
            <v>120000</v>
          </cell>
          <cell r="E398" t="str">
            <v>R</v>
          </cell>
          <cell r="F398">
            <v>5</v>
          </cell>
        </row>
        <row r="399">
          <cell r="B399" t="str">
            <v xml:space="preserve">          On existing poleline along Glen Erin Dr. from </v>
          </cell>
          <cell r="C399">
            <v>1.5</v>
          </cell>
        </row>
        <row r="400">
          <cell r="B400" t="str">
            <v xml:space="preserve">          Hwy. 403 to Eglinton Av. (including 44 kV cct)</v>
          </cell>
        </row>
        <row r="403">
          <cell r="A403">
            <v>6</v>
          </cell>
          <cell r="B403" t="str">
            <v>13.8 kV Burnhamthorpe Rd. - Mississauga Rd to Winston Churchill Blvd.</v>
          </cell>
          <cell r="C403" t="str">
            <v>ADD</v>
          </cell>
          <cell r="D403">
            <v>258000</v>
          </cell>
          <cell r="F403">
            <v>6</v>
          </cell>
        </row>
        <row r="404">
          <cell r="B404" t="str">
            <v xml:space="preserve">          On existing poleline along Burnhamthorpe from Glen Erin Dr. to</v>
          </cell>
          <cell r="C404">
            <v>4</v>
          </cell>
        </row>
        <row r="405">
          <cell r="B405" t="str">
            <v xml:space="preserve">          Winston Churchill Blvd. and from Rogers MS to Mississauga Rd.</v>
          </cell>
        </row>
        <row r="406">
          <cell r="B406" t="str">
            <v xml:space="preserve">          and connect F6 CB to the feeder</v>
          </cell>
        </row>
        <row r="408">
          <cell r="A408">
            <v>7</v>
          </cell>
          <cell r="B408" t="str">
            <v>13.8 kV Matheson Blvd. - Tomken to Dixie</v>
          </cell>
          <cell r="C408" t="str">
            <v>ADD</v>
          </cell>
          <cell r="D408">
            <v>123000</v>
          </cell>
          <cell r="F408">
            <v>7</v>
          </cell>
        </row>
        <row r="409">
          <cell r="B409" t="str">
            <v xml:space="preserve">          On existing poleline along Matheson Blvd.</v>
          </cell>
          <cell r="C409">
            <v>1.3</v>
          </cell>
        </row>
        <row r="410">
          <cell r="B410" t="str">
            <v xml:space="preserve">          between Tomken Rd. and Dixie Rd. (including 44 kV cct)</v>
          </cell>
        </row>
        <row r="413">
          <cell r="A413">
            <v>8</v>
          </cell>
          <cell r="B413" t="str">
            <v>13. 8 kV Queen St/ Britannia</v>
          </cell>
          <cell r="C413" t="str">
            <v>REBUILD</v>
          </cell>
          <cell r="D413">
            <v>195500</v>
          </cell>
          <cell r="F413">
            <v>8</v>
          </cell>
        </row>
        <row r="414">
          <cell r="B414" t="str">
            <v xml:space="preserve">          On existing poleline along Britannia Rd east of Erin Mills Pkwy</v>
          </cell>
          <cell r="C414">
            <v>1.5</v>
          </cell>
        </row>
        <row r="415">
          <cell r="B415" t="str">
            <v xml:space="preserve">          and along Queens Street north of Britannia Rd. and south</v>
          </cell>
        </row>
        <row r="416">
          <cell r="B416" t="str">
            <v xml:space="preserve">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xml:space="preserve">          On existing poleline along Mississauga Rd. from Argentia Rd</v>
          </cell>
          <cell r="C419">
            <v>2</v>
          </cell>
        </row>
        <row r="420">
          <cell r="B420" t="str">
            <v xml:space="preserve">          to Derry Rd. and east along Derry Rd. to Old Derry Rd. and south</v>
          </cell>
        </row>
        <row r="421">
          <cell r="B421" t="str">
            <v xml:space="preserve">          to CIBC (Including 44kV)</v>
          </cell>
        </row>
        <row r="423">
          <cell r="B423" t="str">
            <v>SUB-TOTAL</v>
          </cell>
          <cell r="D423">
            <v>1571500</v>
          </cell>
        </row>
        <row r="425">
          <cell r="A425" t="str">
            <v>(*)  Included  in  1998  Capital  Budget.</v>
          </cell>
        </row>
        <row r="428">
          <cell r="B428" t="str">
            <v xml:space="preserve">POSSIBLE  SYSTEM   CAPITAL PROJECTS  -  1998 </v>
          </cell>
        </row>
        <row r="430">
          <cell r="A430" t="str">
            <v>DISTRIBUTION</v>
          </cell>
          <cell r="D430" t="str">
            <v>Date:</v>
          </cell>
          <cell r="F430">
            <v>35627.357684374998</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xml:space="preserve">           From Orlando MS to Elmbank and American Dr.</v>
          </cell>
          <cell r="C440">
            <v>2</v>
          </cell>
        </row>
        <row r="441">
          <cell r="B441" t="str">
            <v xml:space="preserve">           From Goreway to Viscount</v>
          </cell>
        </row>
        <row r="444">
          <cell r="A444" t="str">
            <v>11*</v>
          </cell>
          <cell r="B444" t="str">
            <v>Streetsville Conversion (URGENT)</v>
          </cell>
          <cell r="D444">
            <v>100000</v>
          </cell>
          <cell r="F444">
            <v>11</v>
          </cell>
        </row>
        <row r="445">
          <cell r="B445" t="str">
            <v xml:space="preserve">           Convert 4.16 kV to 13.8 kV in area SE  of</v>
          </cell>
        </row>
        <row r="446">
          <cell r="B446" t="str">
            <v xml:space="preserve">           Britannia Rd. and Queen St. and reconductor</v>
          </cell>
        </row>
        <row r="447">
          <cell r="B447" t="str">
            <v xml:space="preserve">           to 556 kcmil circuit along Britannia Rd.</v>
          </cell>
        </row>
        <row r="449">
          <cell r="A449" t="str">
            <v>12*</v>
          </cell>
          <cell r="B449" t="str">
            <v>600 V.Secondary Busses - Sectionalizing</v>
          </cell>
          <cell r="D449">
            <v>100000</v>
          </cell>
        </row>
        <row r="450">
          <cell r="B450" t="str">
            <v xml:space="preserve">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xml:space="preserve">          on existing poles between  Clarkson M.S.</v>
          </cell>
          <cell r="C499">
            <v>0.7</v>
          </cell>
        </row>
        <row r="500">
          <cell r="B500" t="str">
            <v xml:space="preserve">           and Bromsgrove  M.S.</v>
          </cell>
        </row>
        <row r="502">
          <cell r="A502">
            <v>2</v>
          </cell>
          <cell r="B502" t="str">
            <v>4.16 kV Atwater Feeder Tie</v>
          </cell>
          <cell r="C502" t="str">
            <v>REBUILD</v>
          </cell>
          <cell r="D502">
            <v>295000</v>
          </cell>
        </row>
        <row r="503">
          <cell r="B503" t="str">
            <v xml:space="preserve">          along Atwater from Cawthra MS  to off load</v>
          </cell>
          <cell r="C503">
            <v>0.8</v>
          </cell>
          <cell r="F503">
            <v>2</v>
          </cell>
        </row>
        <row r="504">
          <cell r="B504" t="str">
            <v xml:space="preserve">          9F4</v>
          </cell>
        </row>
        <row r="507">
          <cell r="A507">
            <v>3</v>
          </cell>
          <cell r="B507" t="str">
            <v>4.16 kV Pinetree MS/Melton MS Tie</v>
          </cell>
          <cell r="C507" t="str">
            <v>REBUILD</v>
          </cell>
          <cell r="D507">
            <v>120000</v>
          </cell>
          <cell r="F507">
            <v>3</v>
          </cell>
        </row>
        <row r="508">
          <cell r="B508" t="str">
            <v xml:space="preserve">          on existing poles between  Pinetree M.S.</v>
          </cell>
          <cell r="C508">
            <v>0.5</v>
          </cell>
        </row>
        <row r="509">
          <cell r="B509" t="str">
            <v xml:space="preserve">           and Melton  M.S.</v>
          </cell>
        </row>
        <row r="512">
          <cell r="A512">
            <v>4</v>
          </cell>
          <cell r="B512" t="str">
            <v>4.16 kV Bromsgrove MS/Park West MS Tie</v>
          </cell>
          <cell r="C512" t="str">
            <v>ADD</v>
          </cell>
          <cell r="D512">
            <v>75000</v>
          </cell>
          <cell r="F512">
            <v>4</v>
          </cell>
        </row>
        <row r="513">
          <cell r="B513" t="str">
            <v xml:space="preserve">          on existing poles between  Bromsgrove M.S.</v>
          </cell>
          <cell r="C513">
            <v>0.8</v>
          </cell>
        </row>
        <row r="514">
          <cell r="B514" t="str">
            <v xml:space="preserve">           and Park West M.S.</v>
          </cell>
        </row>
        <row r="517">
          <cell r="A517">
            <v>5</v>
          </cell>
          <cell r="B517" t="str">
            <v>4.16 kV Bromsgrove MS/Robin MS Tie</v>
          </cell>
          <cell r="C517" t="str">
            <v>ADD</v>
          </cell>
          <cell r="D517">
            <v>140000</v>
          </cell>
          <cell r="F517">
            <v>5</v>
          </cell>
        </row>
        <row r="518">
          <cell r="B518" t="str">
            <v xml:space="preserve">          on existing poles between  Bromsgrove M.S.</v>
          </cell>
          <cell r="C518">
            <v>1.4</v>
          </cell>
        </row>
        <row r="519">
          <cell r="B519" t="str">
            <v xml:space="preserve">           and Robin M.S.</v>
          </cell>
        </row>
        <row r="522">
          <cell r="A522">
            <v>6</v>
          </cell>
          <cell r="B522" t="str">
            <v>4.16 kV Park Royal MS/Park West MS Tie</v>
          </cell>
          <cell r="C522" t="str">
            <v>REBUILD</v>
          </cell>
          <cell r="D522">
            <v>130000</v>
          </cell>
          <cell r="F522">
            <v>6</v>
          </cell>
        </row>
        <row r="523">
          <cell r="B523" t="str">
            <v xml:space="preserve">          on existing poles between  Park Royal M.S.</v>
          </cell>
          <cell r="C523">
            <v>1</v>
          </cell>
        </row>
        <row r="524">
          <cell r="B524" t="str">
            <v xml:space="preserve">           and Park West M.S.</v>
          </cell>
        </row>
        <row r="527">
          <cell r="A527">
            <v>7</v>
          </cell>
          <cell r="B527" t="str">
            <v>4.16 kV Lakeshore Road Feeder Tie</v>
          </cell>
          <cell r="C527" t="str">
            <v>REBUILD</v>
          </cell>
          <cell r="D527">
            <v>50000</v>
          </cell>
          <cell r="F527">
            <v>7</v>
          </cell>
        </row>
        <row r="528">
          <cell r="B528" t="str">
            <v xml:space="preserve">          Lakeshore/Dennison/Lornepark</v>
          </cell>
          <cell r="C528">
            <v>0.6</v>
          </cell>
        </row>
        <row r="529">
          <cell r="B529" t="str">
            <v xml:space="preserve">           Parkland M.S. #26 and reconductor</v>
          </cell>
        </row>
        <row r="532">
          <cell r="A532">
            <v>8</v>
          </cell>
          <cell r="B532" t="str">
            <v xml:space="preserve">4.16 kV Stanfield Road Feeder Tie </v>
          </cell>
          <cell r="C532" t="str">
            <v>REBUILD</v>
          </cell>
          <cell r="D532">
            <v>265000</v>
          </cell>
          <cell r="F532">
            <v>8</v>
          </cell>
        </row>
        <row r="533">
          <cell r="B533" t="str">
            <v xml:space="preserve">          Along Ontario Hydro ROW From Cawthra</v>
          </cell>
          <cell r="C533">
            <v>1.2</v>
          </cell>
        </row>
        <row r="534">
          <cell r="B534" t="str">
            <v xml:space="preserve">          to Stanfield</v>
          </cell>
        </row>
        <row r="535">
          <cell r="B535" t="str">
            <v xml:space="preserve">       (See also 27.6 kV South)</v>
          </cell>
        </row>
        <row r="537">
          <cell r="A537">
            <v>9</v>
          </cell>
          <cell r="B537" t="str">
            <v xml:space="preserve">4.16 kV Clarkson/Lorne Park Feeder Tie </v>
          </cell>
          <cell r="C537" t="str">
            <v>ADD</v>
          </cell>
          <cell r="D537">
            <v>110000</v>
          </cell>
          <cell r="F537">
            <v>9</v>
          </cell>
        </row>
        <row r="538">
          <cell r="B538" t="str">
            <v xml:space="preserve">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xml:space="preserve">            Change 10 MVA Tx to 20 MVA Tx with</v>
          </cell>
        </row>
        <row r="561">
          <cell r="B561" t="str">
            <v xml:space="preserve">            6 feeders</v>
          </cell>
        </row>
        <row r="564">
          <cell r="A564" t="str">
            <v>3*</v>
          </cell>
          <cell r="B564" t="str">
            <v xml:space="preserve">Sheridan Park System Rebuild  </v>
          </cell>
          <cell r="D564">
            <v>800000</v>
          </cell>
        </row>
        <row r="565">
          <cell r="B565" t="str">
            <v xml:space="preserve">           Phase II - Sheridan Park  M.S. at 44 kV</v>
          </cell>
        </row>
        <row r="568">
          <cell r="A568" t="str">
            <v>4*</v>
          </cell>
          <cell r="B568" t="str">
            <v>Orlando M.S.</v>
          </cell>
          <cell r="D568">
            <v>500000</v>
          </cell>
        </row>
        <row r="569">
          <cell r="B569" t="str">
            <v xml:space="preserve">            2 x 20 MVA Tx Incl. Building, 44 kV and</v>
          </cell>
        </row>
        <row r="570">
          <cell r="B570" t="str">
            <v xml:space="preserve">            13.8  kV circuits - 6 feeders plus SCADA </v>
          </cell>
        </row>
        <row r="573">
          <cell r="A573">
            <v>5</v>
          </cell>
          <cell r="B573" t="str">
            <v>Chalkdene M.S.</v>
          </cell>
        </row>
        <row r="574">
          <cell r="B574" t="str">
            <v xml:space="preserve">            Add 2 Feeder CBs with additional feeders</v>
          </cell>
        </row>
        <row r="575">
          <cell r="B575" t="str">
            <v xml:space="preserve">           north and south</v>
          </cell>
        </row>
        <row r="578">
          <cell r="A578">
            <v>6</v>
          </cell>
          <cell r="B578" t="str">
            <v>Rockwood M.S.</v>
          </cell>
        </row>
        <row r="579">
          <cell r="B579" t="str">
            <v xml:space="preserve">            2 x 20 MVA Tx Incl. Building, 44 kV and</v>
          </cell>
        </row>
        <row r="580">
          <cell r="B580" t="str">
            <v xml:space="preserve">            13.8  kV circuits - 6 feeders plus SCADA </v>
          </cell>
        </row>
        <row r="583">
          <cell r="A583">
            <v>7</v>
          </cell>
          <cell r="B583" t="str">
            <v>Melton M.S.</v>
          </cell>
        </row>
        <row r="584">
          <cell r="B584" t="str">
            <v xml:space="preserve">           Add 5 MVA Tx capacity and additional</v>
          </cell>
        </row>
        <row r="585">
          <cell r="B585" t="str">
            <v xml:space="preserve">           4.16 kV feeder</v>
          </cell>
        </row>
        <row r="587">
          <cell r="A587">
            <v>8</v>
          </cell>
          <cell r="B587" t="str">
            <v>M.S. Rebuilds</v>
          </cell>
        </row>
        <row r="588">
          <cell r="B588" t="str">
            <v xml:space="preserve">           Mineola M.S.</v>
          </cell>
        </row>
        <row r="589">
          <cell r="B589" t="str">
            <v xml:space="preserve">           Clarkson M.S.</v>
          </cell>
        </row>
        <row r="590">
          <cell r="B590" t="str">
            <v xml:space="preserve">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xml:space="preserve">          NE of Derry/Airport Rd.</v>
          </cell>
        </row>
        <row r="618">
          <cell r="B618" t="str">
            <v xml:space="preserve">          plus east of Goreway at Darcel/Monica</v>
          </cell>
        </row>
        <row r="620">
          <cell r="A620" t="str">
            <v>2*</v>
          </cell>
          <cell r="B620" t="str">
            <v xml:space="preserve">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0" refreshError="1"/>
      <sheetData sheetId="1"/>
      <sheetData sheetId="2"/>
      <sheetData sheetId="3"/>
      <sheetData sheetId="4"/>
      <sheetData sheetId="5"/>
      <sheetData sheetId="6"/>
      <sheetData sheetId="7"/>
      <sheetData sheetId="8"/>
      <sheetData sheetId="9" refreshError="1">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297597.18261393643</v>
          </cell>
          <cell r="AC10">
            <v>274077.71187584201</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918466.50345913635</v>
          </cell>
          <cell r="X12" t="str">
            <v>Mar</v>
          </cell>
          <cell r="Y12">
            <v>277076</v>
          </cell>
          <cell r="Z12">
            <v>262472</v>
          </cell>
          <cell r="AA12" t="str">
            <v>Mar</v>
          </cell>
          <cell r="AB12">
            <v>305170.55802757182</v>
          </cell>
          <cell r="AC12">
            <v>237059.00082057776</v>
          </cell>
        </row>
        <row r="13">
          <cell r="S13" t="str">
            <v>Apr</v>
          </cell>
          <cell r="T13">
            <v>871792</v>
          </cell>
          <cell r="U13" t="str">
            <v>Apr</v>
          </cell>
          <cell r="V13">
            <v>908737.31769678078</v>
          </cell>
          <cell r="X13" t="str">
            <v>Apr</v>
          </cell>
          <cell r="Y13">
            <v>265020</v>
          </cell>
          <cell r="Z13">
            <v>226058</v>
          </cell>
          <cell r="AA13" t="str">
            <v>Apr</v>
          </cell>
          <cell r="AB13">
            <v>246650.75028259715</v>
          </cell>
          <cell r="AC13">
            <v>250283.16452671046</v>
          </cell>
        </row>
        <row r="14">
          <cell r="S14" t="str">
            <v>May</v>
          </cell>
          <cell r="T14">
            <v>862852.27363163664</v>
          </cell>
          <cell r="U14" t="str">
            <v>May</v>
          </cell>
          <cell r="V14">
            <v>885286.43274605926</v>
          </cell>
          <cell r="X14" t="str">
            <v>May</v>
          </cell>
          <cell r="Y14">
            <v>255822.78540157832</v>
          </cell>
          <cell r="Z14">
            <v>200612.26171317938</v>
          </cell>
          <cell r="AA14" t="str">
            <v>May</v>
          </cell>
          <cell r="AB14">
            <v>262474.17782201938</v>
          </cell>
          <cell r="AC14">
            <v>205828.18051772207</v>
          </cell>
        </row>
        <row r="15">
          <cell r="S15" t="str">
            <v>Jun</v>
          </cell>
          <cell r="T15">
            <v>1088780.94</v>
          </cell>
          <cell r="U15" t="str">
            <v>Jun</v>
          </cell>
          <cell r="V15">
            <v>1117089.24444</v>
          </cell>
          <cell r="X15" t="str">
            <v>Jun</v>
          </cell>
          <cell r="Y15">
            <v>282849.19362290145</v>
          </cell>
          <cell r="Z15">
            <v>213373.60759149861</v>
          </cell>
          <cell r="AA15" t="str">
            <v>Jun</v>
          </cell>
          <cell r="AB15">
            <v>290203.27265709685</v>
          </cell>
          <cell r="AC15">
            <v>218921.32138887755</v>
          </cell>
        </row>
        <row r="16">
          <cell r="S16" t="str">
            <v>Jul</v>
          </cell>
          <cell r="T16">
            <v>1200420</v>
          </cell>
          <cell r="U16" t="str">
            <v>Jul</v>
          </cell>
          <cell r="V16">
            <v>1231630.92</v>
          </cell>
          <cell r="X16" t="str">
            <v>Jul</v>
          </cell>
          <cell r="Y16">
            <v>304841.29588121059</v>
          </cell>
          <cell r="Z16">
            <v>287292.27835878951</v>
          </cell>
          <cell r="AA16" t="str">
            <v>Jul</v>
          </cell>
          <cell r="AB16">
            <v>312767.169574122</v>
          </cell>
          <cell r="AC16">
            <v>294761.87759611796</v>
          </cell>
        </row>
        <row r="17">
          <cell r="S17" t="str">
            <v>Aug</v>
          </cell>
          <cell r="T17">
            <v>1164407.3999999999</v>
          </cell>
          <cell r="U17" t="str">
            <v>Aug</v>
          </cell>
          <cell r="V17">
            <v>1194681.9924000001</v>
          </cell>
          <cell r="X17" t="str">
            <v>Aug</v>
          </cell>
          <cell r="Y17">
            <v>330594.69120970037</v>
          </cell>
          <cell r="Z17">
            <v>268898.12986549974</v>
          </cell>
          <cell r="AA17" t="str">
            <v>Aug</v>
          </cell>
          <cell r="AB17">
            <v>339190.15318115253</v>
          </cell>
          <cell r="AC17">
            <v>275889.48124200269</v>
          </cell>
        </row>
        <row r="18">
          <cell r="S18" t="str">
            <v>Sep</v>
          </cell>
          <cell r="T18">
            <v>983434.52644425526</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886709.54852564435</v>
          </cell>
          <cell r="X19" t="str">
            <v>Oct</v>
          </cell>
          <cell r="Y19">
            <v>265982.94199429528</v>
          </cell>
          <cell r="Z19">
            <v>233301.94449307432</v>
          </cell>
          <cell r="AA19" t="str">
            <v>Oct</v>
          </cell>
          <cell r="AB19">
            <v>272898.49848614691</v>
          </cell>
          <cell r="AC19">
            <v>239367.79504989419</v>
          </cell>
        </row>
        <row r="20">
          <cell r="S20" t="str">
            <v>Nov</v>
          </cell>
          <cell r="T20">
            <v>942809.89508445538</v>
          </cell>
          <cell r="U20" t="str">
            <v>Nov</v>
          </cell>
          <cell r="V20">
            <v>967322.95235665131</v>
          </cell>
          <cell r="X20" t="str">
            <v>Nov</v>
          </cell>
          <cell r="Y20">
            <v>293818.34098169976</v>
          </cell>
          <cell r="Z20">
            <v>231590.75735096564</v>
          </cell>
          <cell r="AA20" t="str">
            <v>Nov</v>
          </cell>
          <cell r="AB20">
            <v>301457.61784722382</v>
          </cell>
          <cell r="AC20">
            <v>237612.11704209066</v>
          </cell>
        </row>
        <row r="21">
          <cell r="S21" t="str">
            <v>Dec</v>
          </cell>
          <cell r="T21">
            <v>1030547.1160019281</v>
          </cell>
          <cell r="U21" t="str">
            <v>Dec</v>
          </cell>
          <cell r="V21">
            <v>1057341.3410179783</v>
          </cell>
          <cell r="X21" t="str">
            <v>Dec</v>
          </cell>
          <cell r="Y21">
            <v>267579.35083704971</v>
          </cell>
          <cell r="Z21">
            <v>296348.39760459744</v>
          </cell>
          <cell r="AA21" t="str">
            <v>Dec</v>
          </cell>
          <cell r="AB21">
            <v>274536.41395881295</v>
          </cell>
          <cell r="AC21">
            <v>304053.45594231691</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288997.89410050737</v>
          </cell>
          <cell r="AC23">
            <v>320069.77578753443</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334959.42175717052</v>
          </cell>
        </row>
        <row r="28">
          <cell r="X28" t="str">
            <v xml:space="preserve">Submitted by:   Vaffi Poonja </v>
          </cell>
        </row>
        <row r="29">
          <cell r="S29" t="str">
            <v xml:space="preserve">Submitted by:   Vaffi Poonja </v>
          </cell>
        </row>
        <row r="30">
          <cell r="X30" t="str">
            <v>Date:                June 26, 1996 - Revised</v>
          </cell>
        </row>
        <row r="31">
          <cell r="S31" t="str">
            <v>Date:                June 4, 1996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Z83"/>
  <sheetViews>
    <sheetView topLeftCell="A9" zoomScaleNormal="100" zoomScaleSheetLayoutView="85" workbookViewId="0" xr3:uid="{AEA406A1-0E4B-5B11-9CD5-51D6E497D94C}">
      <selection activeCell="B28" sqref="B28:C28"/>
    </sheetView>
  </sheetViews>
  <sheetFormatPr defaultColWidth="9.140625" defaultRowHeight="15"/>
  <cols>
    <col min="1" max="1" width="5.5703125" style="37" customWidth="1"/>
    <col min="2" max="2" width="16.140625" style="72" customWidth="1"/>
    <col min="3" max="3" width="164.5703125" style="35" customWidth="1"/>
    <col min="4" max="16384" width="9.140625" style="35"/>
  </cols>
  <sheetData>
    <row r="10" spans="1:3" ht="15.6">
      <c r="C10" s="118" t="s">
        <v>0</v>
      </c>
    </row>
    <row r="11" spans="1:3" ht="15.6">
      <c r="A11" s="38" t="s">
        <v>1</v>
      </c>
    </row>
    <row r="13" spans="1:3" ht="15.6">
      <c r="A13" s="39" t="s">
        <v>2</v>
      </c>
    </row>
    <row r="14" spans="1:3" ht="34.5" customHeight="1">
      <c r="A14" s="132" t="s">
        <v>3</v>
      </c>
      <c r="B14" s="132"/>
      <c r="C14" s="132"/>
    </row>
    <row r="16" spans="1:3" ht="15.6">
      <c r="A16" s="39" t="s">
        <v>4</v>
      </c>
    </row>
    <row r="17" spans="1:26">
      <c r="A17" s="37" t="s">
        <v>5</v>
      </c>
    </row>
    <row r="18" spans="1:26" ht="33" customHeight="1">
      <c r="A18" s="134" t="s">
        <v>6</v>
      </c>
      <c r="B18" s="134"/>
      <c r="C18" s="134"/>
    </row>
    <row r="20" spans="1:26">
      <c r="A20" s="37">
        <v>1</v>
      </c>
      <c r="B20" s="131" t="s">
        <v>7</v>
      </c>
      <c r="C20" s="131"/>
    </row>
    <row r="21" spans="1:26">
      <c r="B21" s="115"/>
      <c r="C21" s="115"/>
    </row>
    <row r="23" spans="1:26" ht="31.5" customHeight="1">
      <c r="A23" s="37">
        <v>2</v>
      </c>
      <c r="B23" s="132" t="s">
        <v>8</v>
      </c>
      <c r="C23" s="132"/>
    </row>
    <row r="24" spans="1:26">
      <c r="B24" s="114"/>
      <c r="C24" s="114"/>
    </row>
    <row r="26" spans="1:26">
      <c r="A26" s="37">
        <v>3</v>
      </c>
      <c r="B26" s="133" t="s">
        <v>9</v>
      </c>
      <c r="C26" s="133"/>
    </row>
    <row r="27" spans="1:26" ht="32.25" customHeight="1">
      <c r="B27" s="132" t="s">
        <v>10</v>
      </c>
      <c r="C27" s="132"/>
    </row>
    <row r="28" spans="1:26" ht="63" customHeight="1">
      <c r="B28" s="132" t="s">
        <v>11</v>
      </c>
      <c r="C28" s="132"/>
      <c r="E28" s="36"/>
      <c r="F28" s="36"/>
      <c r="G28" s="36"/>
      <c r="H28" s="36"/>
      <c r="I28" s="36"/>
      <c r="J28" s="36"/>
      <c r="K28" s="36"/>
      <c r="L28" s="36"/>
      <c r="M28" s="36"/>
      <c r="N28" s="36"/>
      <c r="O28" s="36"/>
      <c r="P28" s="36"/>
      <c r="Q28" s="36"/>
      <c r="R28" s="36"/>
      <c r="S28" s="36"/>
      <c r="T28" s="36"/>
      <c r="U28" s="36"/>
      <c r="V28" s="36"/>
      <c r="W28" s="36"/>
      <c r="X28" s="36"/>
      <c r="Y28" s="36"/>
      <c r="Z28" s="36"/>
    </row>
    <row r="29" spans="1:26" ht="30" customHeight="1">
      <c r="B29" s="132" t="s">
        <v>12</v>
      </c>
      <c r="C29" s="132"/>
      <c r="E29" s="36"/>
      <c r="F29" s="36"/>
      <c r="G29" s="36"/>
      <c r="H29" s="36"/>
      <c r="I29" s="36"/>
      <c r="J29" s="36"/>
      <c r="K29" s="36"/>
      <c r="L29" s="36"/>
      <c r="M29" s="36"/>
      <c r="N29" s="36"/>
      <c r="O29" s="36"/>
      <c r="P29" s="36"/>
      <c r="Q29" s="36"/>
      <c r="R29" s="36"/>
      <c r="S29" s="36"/>
      <c r="T29" s="36"/>
      <c r="U29" s="36"/>
      <c r="V29" s="36"/>
      <c r="W29" s="36"/>
      <c r="X29" s="36"/>
      <c r="Y29" s="36"/>
      <c r="Z29" s="36"/>
    </row>
    <row r="30" spans="1:26">
      <c r="B30" s="74" t="s">
        <v>13</v>
      </c>
    </row>
    <row r="31" spans="1:26">
      <c r="B31" s="74"/>
    </row>
    <row r="32" spans="1:26">
      <c r="B32" s="74"/>
    </row>
    <row r="33" spans="1:3" ht="35.25" customHeight="1">
      <c r="A33" s="132" t="s">
        <v>14</v>
      </c>
      <c r="B33" s="132"/>
      <c r="C33" s="132"/>
    </row>
    <row r="34" spans="1:3">
      <c r="B34" s="114"/>
      <c r="C34" s="114"/>
    </row>
    <row r="35" spans="1:3">
      <c r="B35" s="73"/>
    </row>
    <row r="36" spans="1:3">
      <c r="A36" s="37">
        <v>4</v>
      </c>
      <c r="B36" s="133" t="s">
        <v>15</v>
      </c>
      <c r="C36" s="133"/>
    </row>
    <row r="37" spans="1:3" ht="78.75" customHeight="1">
      <c r="B37" s="132" t="s">
        <v>16</v>
      </c>
      <c r="C37" s="132"/>
    </row>
    <row r="38" spans="1:3" ht="65.25" customHeight="1">
      <c r="B38" s="132" t="s">
        <v>17</v>
      </c>
      <c r="C38" s="132"/>
    </row>
    <row r="39" spans="1:3" ht="31.5" customHeight="1">
      <c r="B39" s="132" t="s">
        <v>18</v>
      </c>
      <c r="C39" s="132"/>
    </row>
    <row r="40" spans="1:3" ht="30" customHeight="1">
      <c r="B40" s="132" t="s">
        <v>19</v>
      </c>
      <c r="C40" s="132"/>
    </row>
    <row r="41" spans="1:3">
      <c r="B41" s="114"/>
      <c r="C41" s="114"/>
    </row>
    <row r="42" spans="1:3" ht="47.25" customHeight="1">
      <c r="B42" s="78" t="s">
        <v>20</v>
      </c>
      <c r="C42" s="36" t="s">
        <v>21</v>
      </c>
    </row>
    <row r="43" spans="1:3" ht="33.75" customHeight="1">
      <c r="B43" s="78" t="s">
        <v>22</v>
      </c>
      <c r="C43" s="36" t="s">
        <v>23</v>
      </c>
    </row>
    <row r="44" spans="1:3" ht="15.6">
      <c r="B44" s="78" t="s">
        <v>24</v>
      </c>
      <c r="C44" s="36" t="s">
        <v>25</v>
      </c>
    </row>
    <row r="45" spans="1:3" ht="15.6">
      <c r="B45" s="79" t="s">
        <v>26</v>
      </c>
      <c r="C45" s="35" t="s">
        <v>27</v>
      </c>
    </row>
    <row r="46" spans="1:3" ht="15.6">
      <c r="B46" s="76"/>
    </row>
    <row r="48" spans="1:3">
      <c r="A48" s="37">
        <v>5</v>
      </c>
      <c r="B48" s="77" t="s">
        <v>28</v>
      </c>
    </row>
    <row r="49" spans="2:3" ht="29.25" customHeight="1">
      <c r="B49" s="132" t="s">
        <v>29</v>
      </c>
      <c r="C49" s="132"/>
    </row>
    <row r="51" spans="2:3" ht="30" customHeight="1">
      <c r="B51" s="132" t="s">
        <v>30</v>
      </c>
      <c r="C51" s="132"/>
    </row>
    <row r="52" spans="2:3" ht="30" customHeight="1">
      <c r="B52" s="132" t="s">
        <v>31</v>
      </c>
      <c r="C52" s="132"/>
    </row>
    <row r="53" spans="2:3">
      <c r="B53" s="114"/>
      <c r="C53" s="114"/>
    </row>
    <row r="54" spans="2:3">
      <c r="B54" s="116" t="s">
        <v>32</v>
      </c>
    </row>
    <row r="55" spans="2:3">
      <c r="B55" s="80" t="s">
        <v>33</v>
      </c>
      <c r="C55" s="36" t="s">
        <v>34</v>
      </c>
    </row>
    <row r="56" spans="2:3" ht="45.6">
      <c r="B56" s="80"/>
      <c r="C56" s="36" t="s">
        <v>35</v>
      </c>
    </row>
    <row r="57" spans="2:3">
      <c r="B57" s="80"/>
      <c r="C57" s="35" t="s">
        <v>36</v>
      </c>
    </row>
    <row r="58" spans="2:3">
      <c r="B58" s="80"/>
      <c r="C58" s="35" t="s">
        <v>37</v>
      </c>
    </row>
    <row r="59" spans="2:3" ht="21" customHeight="1">
      <c r="B59" s="81" t="s">
        <v>38</v>
      </c>
      <c r="C59" s="35" t="s">
        <v>39</v>
      </c>
    </row>
    <row r="60" spans="2:3" ht="18.75" customHeight="1">
      <c r="B60" s="81"/>
      <c r="C60" s="36" t="s">
        <v>40</v>
      </c>
    </row>
    <row r="61" spans="2:3">
      <c r="B61" s="81"/>
      <c r="C61" s="35" t="s">
        <v>41</v>
      </c>
    </row>
    <row r="62" spans="2:3">
      <c r="B62" s="81"/>
      <c r="C62" s="35" t="s">
        <v>42</v>
      </c>
    </row>
    <row r="63" spans="2:3">
      <c r="B63" s="81" t="s">
        <v>43</v>
      </c>
      <c r="C63" s="35" t="s">
        <v>44</v>
      </c>
    </row>
    <row r="64" spans="2:3" ht="45">
      <c r="B64" s="81"/>
      <c r="C64" s="114" t="s">
        <v>45</v>
      </c>
    </row>
    <row r="65" spans="1:3">
      <c r="B65" s="81"/>
      <c r="C65" s="35" t="s">
        <v>46</v>
      </c>
    </row>
    <row r="66" spans="1:3">
      <c r="B66" s="81"/>
      <c r="C66" s="35" t="s">
        <v>47</v>
      </c>
    </row>
    <row r="67" spans="1:3">
      <c r="B67" s="81" t="s">
        <v>48</v>
      </c>
      <c r="C67" s="35" t="s">
        <v>49</v>
      </c>
    </row>
    <row r="68" spans="1:3" ht="45">
      <c r="B68" s="81"/>
      <c r="C68" s="114" t="s">
        <v>50</v>
      </c>
    </row>
    <row r="69" spans="1:3" ht="30">
      <c r="B69" s="81"/>
      <c r="C69" s="114" t="s">
        <v>51</v>
      </c>
    </row>
    <row r="70" spans="1:3">
      <c r="B70" s="81" t="s">
        <v>52</v>
      </c>
      <c r="C70" s="35" t="s">
        <v>53</v>
      </c>
    </row>
    <row r="71" spans="1:3" ht="30">
      <c r="B71" s="81"/>
      <c r="C71" s="114" t="s">
        <v>54</v>
      </c>
    </row>
    <row r="72" spans="1:3">
      <c r="B72" s="81" t="s">
        <v>55</v>
      </c>
      <c r="C72" s="114" t="s">
        <v>56</v>
      </c>
    </row>
    <row r="73" spans="1:3" ht="45">
      <c r="B73" s="81"/>
      <c r="C73" s="114" t="s">
        <v>57</v>
      </c>
    </row>
    <row r="74" spans="1:3">
      <c r="B74" s="81" t="s">
        <v>58</v>
      </c>
      <c r="C74" s="114" t="s">
        <v>59</v>
      </c>
    </row>
    <row r="75" spans="1:3" ht="30">
      <c r="B75" s="81"/>
      <c r="C75" s="114" t="s">
        <v>60</v>
      </c>
    </row>
    <row r="76" spans="1:3">
      <c r="B76" s="81"/>
      <c r="C76" s="114"/>
    </row>
    <row r="77" spans="1:3">
      <c r="A77" s="37">
        <v>6</v>
      </c>
      <c r="B77" s="117" t="s">
        <v>61</v>
      </c>
      <c r="C77" s="114"/>
    </row>
    <row r="78" spans="1:3" ht="59.25" customHeight="1">
      <c r="B78" s="134" t="s">
        <v>62</v>
      </c>
      <c r="C78" s="134"/>
    </row>
    <row r="79" spans="1:3">
      <c r="B79" s="75"/>
      <c r="C79" s="114"/>
    </row>
    <row r="81" spans="1:3" ht="30.75" customHeight="1">
      <c r="A81" s="37">
        <v>7</v>
      </c>
      <c r="B81" s="132" t="s">
        <v>63</v>
      </c>
      <c r="C81" s="132"/>
    </row>
    <row r="82" spans="1:3">
      <c r="B82" s="114"/>
      <c r="C82" s="114"/>
    </row>
    <row r="83" spans="1:3" ht="15.75" customHeight="1">
      <c r="B83" s="131" t="s">
        <v>64</v>
      </c>
      <c r="C83" s="131"/>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2:Z134"/>
  <sheetViews>
    <sheetView tabSelected="1" topLeftCell="A64" zoomScale="90" zoomScaleNormal="90" zoomScaleSheetLayoutView="100" workbookViewId="0" xr3:uid="{958C4451-9541-5A59-BF78-D2F731DF1C81}">
      <selection activeCell="D66" sqref="D66"/>
    </sheetView>
  </sheetViews>
  <sheetFormatPr defaultColWidth="9.140625" defaultRowHeight="13.9"/>
  <cols>
    <col min="1" max="1" width="10.28515625" style="1" customWidth="1"/>
    <col min="2" max="2" width="53.85546875" style="1" customWidth="1"/>
    <col min="3" max="3" width="21" style="1" bestFit="1" customWidth="1"/>
    <col min="4" max="7" width="15.28515625" style="1" customWidth="1"/>
    <col min="8" max="8" width="15.7109375" style="1" customWidth="1"/>
    <col min="9" max="10" width="15.28515625" style="1" customWidth="1"/>
    <col min="11" max="11" width="14.7109375" style="1" customWidth="1"/>
    <col min="12" max="12" width="17.42578125" style="1" customWidth="1"/>
    <col min="13" max="13" width="15.85546875" style="1" customWidth="1"/>
    <col min="14" max="14" width="15.71093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c r="A12" s="41" t="s">
        <v>65</v>
      </c>
      <c r="B12" s="4"/>
      <c r="C12" s="41"/>
    </row>
    <row r="13" spans="1:24">
      <c r="A13" s="4"/>
      <c r="B13" s="4"/>
      <c r="C13" s="4"/>
    </row>
    <row r="14" spans="1:24">
      <c r="A14" s="4"/>
      <c r="B14" s="4" t="s">
        <v>66</v>
      </c>
      <c r="C14" s="22"/>
      <c r="D14" s="4"/>
      <c r="E14" s="4"/>
      <c r="F14" s="4"/>
      <c r="X14" s="1">
        <v>2014</v>
      </c>
    </row>
    <row r="15" spans="1:24">
      <c r="A15" s="4"/>
      <c r="B15" s="4" t="s">
        <v>67</v>
      </c>
      <c r="C15" s="48"/>
      <c r="D15" s="4"/>
      <c r="E15" s="4"/>
      <c r="F15" s="4"/>
    </row>
    <row r="16" spans="1:24">
      <c r="A16" s="4"/>
      <c r="B16" s="14"/>
      <c r="C16" s="14"/>
      <c r="D16" s="4"/>
      <c r="E16" s="4"/>
      <c r="F16" s="4"/>
      <c r="X16" s="1">
        <v>2015</v>
      </c>
    </row>
    <row r="17" spans="1:24">
      <c r="A17" s="4" t="s">
        <v>68</v>
      </c>
      <c r="B17" s="14" t="s">
        <v>69</v>
      </c>
      <c r="C17" s="23">
        <v>2016</v>
      </c>
      <c r="D17" s="4"/>
      <c r="E17" s="4"/>
      <c r="F17" s="4"/>
      <c r="X17" s="1">
        <v>2016</v>
      </c>
    </row>
    <row r="18" spans="1:24">
      <c r="A18" s="4"/>
      <c r="B18" s="14"/>
      <c r="C18" s="14"/>
      <c r="D18" s="4"/>
      <c r="E18" s="4"/>
      <c r="F18" s="4"/>
    </row>
    <row r="19" spans="1:24">
      <c r="A19" s="4"/>
      <c r="B19" s="14"/>
      <c r="C19" s="14"/>
      <c r="D19" s="4"/>
      <c r="E19" s="4"/>
      <c r="F19" s="4"/>
    </row>
    <row r="20" spans="1:24">
      <c r="A20" s="4" t="s">
        <v>70</v>
      </c>
      <c r="B20" s="21" t="s">
        <v>71</v>
      </c>
      <c r="C20" s="20"/>
      <c r="D20" s="20"/>
      <c r="E20" s="20"/>
      <c r="F20" s="20"/>
      <c r="I20" s="4"/>
      <c r="J20" s="4"/>
      <c r="K20" s="4"/>
      <c r="L20" s="4"/>
      <c r="M20" s="4"/>
      <c r="N20" s="4"/>
      <c r="O20" s="4"/>
      <c r="P20" s="4"/>
      <c r="Q20" s="4"/>
      <c r="R20" s="4"/>
      <c r="S20" s="4"/>
    </row>
    <row r="21" spans="1:24">
      <c r="A21" s="4"/>
      <c r="B21" s="135" t="s">
        <v>72</v>
      </c>
      <c r="C21" s="135"/>
      <c r="D21" s="23">
        <v>2017</v>
      </c>
      <c r="E21" s="136"/>
      <c r="F21" s="137"/>
      <c r="G21" s="4"/>
      <c r="H21" s="127" t="s">
        <v>73</v>
      </c>
      <c r="I21" s="128"/>
      <c r="J21" s="128" t="s">
        <v>74</v>
      </c>
      <c r="K21" s="128"/>
      <c r="L21" s="128"/>
      <c r="M21" s="4"/>
      <c r="N21" s="4"/>
      <c r="O21" s="4"/>
      <c r="P21" s="4"/>
      <c r="Q21" s="4"/>
    </row>
    <row r="22" spans="1:24" ht="14.45" thickBot="1">
      <c r="A22" s="4"/>
      <c r="B22" s="5" t="s">
        <v>75</v>
      </c>
      <c r="C22" s="5" t="s">
        <v>76</v>
      </c>
      <c r="D22" s="101">
        <f>D23+D24</f>
        <v>7049393114.2690639</v>
      </c>
      <c r="E22" s="6" t="s">
        <v>77</v>
      </c>
      <c r="F22" s="7">
        <v>1</v>
      </c>
      <c r="G22" s="4"/>
      <c r="H22" s="129">
        <f>+[19]Summary!$H$83-[19]Summary!$G$83</f>
        <v>7049393114.2690659</v>
      </c>
      <c r="I22" s="130">
        <f>+D22-H22</f>
        <v>0</v>
      </c>
      <c r="J22" s="128"/>
      <c r="K22" s="128"/>
      <c r="L22" s="128"/>
      <c r="M22" s="4"/>
      <c r="N22" s="4"/>
      <c r="O22" s="4"/>
      <c r="P22" s="4"/>
      <c r="Q22" s="4"/>
    </row>
    <row r="23" spans="1:24">
      <c r="B23" s="5" t="s">
        <v>78</v>
      </c>
      <c r="C23" s="5" t="s">
        <v>79</v>
      </c>
      <c r="D23" s="102">
        <f>+[19]Summary!$C$83+[19]Summary!$E$83+[19]Summary!$G$83-17148911</f>
        <v>2370910347.0793815</v>
      </c>
      <c r="E23" s="6" t="s">
        <v>77</v>
      </c>
      <c r="F23" s="8">
        <f>IFERROR(D23/$D$22,0)</f>
        <v>0.33632829218735039</v>
      </c>
      <c r="H23" s="129">
        <f>+[19]Summary!$C$83+[19]Summary!$E$83</f>
        <v>2370910346.8118892</v>
      </c>
      <c r="I23" s="130">
        <f t="shared" ref="I23:I26" si="0">+D23-H23</f>
        <v>0.26749229431152344</v>
      </c>
      <c r="J23" s="128" t="s">
        <v>80</v>
      </c>
      <c r="K23" s="128"/>
      <c r="L23" s="128"/>
    </row>
    <row r="24" spans="1:24" ht="14.45" thickBot="1">
      <c r="B24" s="5" t="s">
        <v>81</v>
      </c>
      <c r="C24" s="5" t="s">
        <v>82</v>
      </c>
      <c r="D24" s="101">
        <f>D25+D26</f>
        <v>4678482767.189683</v>
      </c>
      <c r="E24" s="6" t="s">
        <v>77</v>
      </c>
      <c r="F24" s="8">
        <f>IFERROR(D24/$D$22,0)</f>
        <v>0.66367170781264972</v>
      </c>
      <c r="H24" s="129">
        <f>H25+H26</f>
        <v>4678482767.4571753</v>
      </c>
      <c r="I24" s="130">
        <f t="shared" si="0"/>
        <v>-0.26749229431152344</v>
      </c>
      <c r="J24" s="128" t="s">
        <v>80</v>
      </c>
      <c r="K24" s="128"/>
      <c r="L24" s="128"/>
    </row>
    <row r="25" spans="1:24">
      <c r="B25" s="5" t="s">
        <v>83</v>
      </c>
      <c r="C25" s="5" t="s">
        <v>84</v>
      </c>
      <c r="D25" s="103">
        <f>+[19]Summary!$H$77+[19]Summary!$H$78</f>
        <v>1462047390.1880074</v>
      </c>
      <c r="E25" s="6" t="s">
        <v>77</v>
      </c>
      <c r="F25" s="8">
        <f>IFERROR(D25/$D$22,0)</f>
        <v>0.20740046220838457</v>
      </c>
      <c r="H25" s="129">
        <f>+[19]Summary!$H$77+[19]Summary!$H$78</f>
        <v>1462047390.1880074</v>
      </c>
      <c r="I25" s="130">
        <f t="shared" si="0"/>
        <v>0</v>
      </c>
      <c r="J25" s="128"/>
      <c r="K25" s="128"/>
      <c r="L25" s="128"/>
    </row>
    <row r="26" spans="1:24">
      <c r="B26" s="5" t="s">
        <v>85</v>
      </c>
      <c r="C26" s="5" t="s">
        <v>86</v>
      </c>
      <c r="D26" s="103">
        <f>+[19]Summary!$B$83+[19]Summary!$D$83-D25-[19]Summary!$G$83+17148911</f>
        <v>3216435377.0016756</v>
      </c>
      <c r="E26" s="6" t="s">
        <v>77</v>
      </c>
      <c r="F26" s="8">
        <f>IFERROR(D26/$D$22,0)</f>
        <v>0.45627124560426513</v>
      </c>
      <c r="H26" s="129">
        <f>+[19]Summary!$B$83+[19]Summary!$D$83-H25</f>
        <v>3216435377.2691679</v>
      </c>
      <c r="I26" s="130">
        <f t="shared" si="0"/>
        <v>-0.26749229431152344</v>
      </c>
      <c r="J26" s="128" t="s">
        <v>80</v>
      </c>
      <c r="K26" s="128"/>
      <c r="L26" s="128"/>
    </row>
    <row r="27" spans="1:24" ht="34.5" customHeight="1">
      <c r="B27" s="138" t="s">
        <v>87</v>
      </c>
      <c r="C27" s="138"/>
      <c r="D27" s="138"/>
      <c r="E27" s="138"/>
      <c r="F27" s="138"/>
      <c r="G27" s="139"/>
      <c r="H27" s="139"/>
    </row>
    <row r="28" spans="1:24">
      <c r="D28" s="104"/>
    </row>
    <row r="29" spans="1:24">
      <c r="A29" s="1" t="s">
        <v>88</v>
      </c>
      <c r="B29" s="3" t="s">
        <v>89</v>
      </c>
      <c r="D29" s="104"/>
      <c r="H29" s="123"/>
    </row>
    <row r="30" spans="1:24">
      <c r="B30" s="3"/>
      <c r="D30" s="104"/>
      <c r="H30" s="104"/>
    </row>
    <row r="31" spans="1:24">
      <c r="B31" s="2" t="s">
        <v>90</v>
      </c>
      <c r="C31" s="119" t="s">
        <v>91</v>
      </c>
      <c r="E31" s="4"/>
      <c r="H31" s="104"/>
    </row>
    <row r="32" spans="1:24">
      <c r="E32" s="4"/>
    </row>
    <row r="33" spans="1:26">
      <c r="B33" s="2" t="s">
        <v>92</v>
      </c>
    </row>
    <row r="34" spans="1:26" ht="15" customHeight="1">
      <c r="B34" s="9"/>
      <c r="C34" s="9"/>
      <c r="D34" s="9"/>
      <c r="E34" s="9"/>
      <c r="F34" s="9"/>
      <c r="G34" s="9"/>
      <c r="H34" s="9"/>
    </row>
    <row r="35" spans="1:26" ht="15" customHeight="1">
      <c r="B35" s="9"/>
      <c r="C35" s="9"/>
      <c r="D35" s="9"/>
      <c r="E35" s="9"/>
      <c r="F35" s="9"/>
      <c r="G35" s="9"/>
      <c r="H35" s="9"/>
    </row>
    <row r="36" spans="1:26" ht="15" customHeight="1">
      <c r="B36" s="9"/>
      <c r="C36" s="9"/>
      <c r="D36" s="9"/>
      <c r="E36" s="9"/>
      <c r="F36" s="9"/>
      <c r="G36" s="9"/>
      <c r="H36" s="9"/>
    </row>
    <row r="37" spans="1:26" ht="15" customHeight="1">
      <c r="B37" s="9"/>
      <c r="C37" s="9"/>
      <c r="D37" s="9"/>
      <c r="E37" s="9"/>
      <c r="F37" s="9"/>
      <c r="G37" s="9"/>
      <c r="H37" s="9"/>
    </row>
    <row r="38" spans="1:26" ht="14.25" customHeight="1">
      <c r="B38" s="9"/>
      <c r="C38" s="9"/>
      <c r="D38" s="9"/>
      <c r="E38" s="9"/>
      <c r="F38" s="9"/>
      <c r="G38" s="9"/>
      <c r="H38" s="9"/>
    </row>
    <row r="39" spans="1:26" ht="14.25" customHeight="1">
      <c r="B39" s="9"/>
      <c r="C39" s="9"/>
      <c r="D39" s="9"/>
      <c r="E39" s="9"/>
      <c r="F39" s="9"/>
      <c r="G39" s="9"/>
      <c r="H39" s="9"/>
    </row>
    <row r="40" spans="1:26" ht="14.25" customHeight="1">
      <c r="B40" s="9"/>
      <c r="C40" s="9"/>
      <c r="D40" s="9"/>
      <c r="E40" s="9"/>
      <c r="F40" s="9"/>
      <c r="G40" s="9"/>
      <c r="H40" s="9"/>
    </row>
    <row r="41" spans="1:26" ht="14.25" customHeight="1">
      <c r="B41" s="9"/>
      <c r="C41" s="9"/>
      <c r="D41" s="9"/>
      <c r="E41" s="9"/>
      <c r="F41" s="9"/>
      <c r="G41" s="9"/>
      <c r="H41" s="9"/>
    </row>
    <row r="43" spans="1:26">
      <c r="A43" s="1" t="s">
        <v>93</v>
      </c>
      <c r="B43" s="41" t="s">
        <v>15</v>
      </c>
      <c r="C43" s="3"/>
    </row>
    <row r="44" spans="1:26" ht="18" customHeight="1" thickBot="1">
      <c r="B44" s="2" t="s">
        <v>72</v>
      </c>
      <c r="C44" s="83">
        <v>2017</v>
      </c>
      <c r="D44" s="4"/>
      <c r="E44" s="4"/>
      <c r="F44" s="69"/>
      <c r="G44" s="2"/>
      <c r="H44" s="2"/>
      <c r="I44" s="2"/>
      <c r="J44" s="2"/>
      <c r="K44" s="2"/>
      <c r="N44" s="3" t="s">
        <v>94</v>
      </c>
    </row>
    <row r="45" spans="1:26" s="9" customFormat="1" ht="93" customHeight="1" thickBot="1">
      <c r="B45" s="44" t="s">
        <v>95</v>
      </c>
      <c r="C45" s="54" t="s">
        <v>96</v>
      </c>
      <c r="D45" s="70" t="s">
        <v>97</v>
      </c>
      <c r="E45" s="71" t="s">
        <v>98</v>
      </c>
      <c r="F45" s="59" t="s">
        <v>99</v>
      </c>
      <c r="G45" s="25" t="s">
        <v>100</v>
      </c>
      <c r="H45" s="25" t="s">
        <v>101</v>
      </c>
      <c r="I45" s="25" t="s">
        <v>102</v>
      </c>
      <c r="J45" s="25" t="s">
        <v>103</v>
      </c>
      <c r="K45" s="60" t="s">
        <v>104</v>
      </c>
      <c r="N45" s="11"/>
      <c r="O45" s="140">
        <v>2017</v>
      </c>
      <c r="P45" s="140"/>
      <c r="Q45" s="140"/>
      <c r="R45" s="140">
        <v>2016</v>
      </c>
      <c r="S45" s="140"/>
      <c r="T45" s="140"/>
      <c r="U45" s="140">
        <v>2015</v>
      </c>
      <c r="V45" s="140"/>
      <c r="W45" s="140"/>
      <c r="X45" s="140">
        <v>2014</v>
      </c>
      <c r="Y45" s="140"/>
      <c r="Z45" s="140"/>
    </row>
    <row r="46" spans="1:26" s="9" customFormat="1" ht="41.45">
      <c r="B46" s="12"/>
      <c r="C46" s="55" t="s">
        <v>105</v>
      </c>
      <c r="D46" s="55" t="s">
        <v>106</v>
      </c>
      <c r="E46" s="56" t="s">
        <v>107</v>
      </c>
      <c r="F46" s="56" t="s">
        <v>108</v>
      </c>
      <c r="G46" s="56" t="s">
        <v>109</v>
      </c>
      <c r="H46" s="57" t="s">
        <v>110</v>
      </c>
      <c r="I46" s="56" t="s">
        <v>111</v>
      </c>
      <c r="J46" s="57" t="s">
        <v>112</v>
      </c>
      <c r="K46" s="58" t="s">
        <v>113</v>
      </c>
      <c r="N46" s="17" t="s">
        <v>114</v>
      </c>
      <c r="O46" s="67" t="s">
        <v>115</v>
      </c>
      <c r="P46" s="67" t="s">
        <v>116</v>
      </c>
      <c r="Q46" s="67" t="s">
        <v>117</v>
      </c>
      <c r="R46" s="67" t="s">
        <v>115</v>
      </c>
      <c r="S46" s="67" t="s">
        <v>116</v>
      </c>
      <c r="T46" s="67" t="s">
        <v>117</v>
      </c>
      <c r="U46" s="67" t="s">
        <v>115</v>
      </c>
      <c r="V46" s="67" t="s">
        <v>116</v>
      </c>
      <c r="W46" s="67" t="s">
        <v>117</v>
      </c>
      <c r="X46" s="67" t="s">
        <v>115</v>
      </c>
      <c r="Y46" s="67" t="s">
        <v>116</v>
      </c>
      <c r="Z46" s="67" t="s">
        <v>117</v>
      </c>
    </row>
    <row r="47" spans="1:26">
      <c r="B47" s="13" t="s">
        <v>118</v>
      </c>
      <c r="C47" s="82">
        <f>+'[19]Derived Units'!$B$60</f>
        <v>290923728.08143389</v>
      </c>
      <c r="D47" s="82">
        <f>'[20]Jan 2017 GA GL'!E350/R58</f>
        <v>290424702.37870491</v>
      </c>
      <c r="E47" s="52">
        <f>-'[20]Jan 2017 GA GL'!E349/'GA Analysis  2017 '!G47</f>
        <v>307651779.42276067</v>
      </c>
      <c r="F47" s="45">
        <f>C47-D47+E47</f>
        <v>308150805.12548965</v>
      </c>
      <c r="G47" s="95">
        <f>+O47</f>
        <v>6.6869999999999999E-2</v>
      </c>
      <c r="H47" s="15">
        <f>F47*G47</f>
        <v>20606044.338741492</v>
      </c>
      <c r="I47" s="95">
        <f>+Q47</f>
        <v>8.2269999999999996E-2</v>
      </c>
      <c r="J47" s="15">
        <f>F47*I47</f>
        <v>25351566.737674031</v>
      </c>
      <c r="K47" s="16">
        <f>J47-H47</f>
        <v>4745522.3989325389</v>
      </c>
      <c r="N47" s="11" t="s">
        <v>118</v>
      </c>
      <c r="O47" s="18">
        <v>6.6869999999999999E-2</v>
      </c>
      <c r="P47" s="18">
        <v>8.677E-2</v>
      </c>
      <c r="Q47" s="18">
        <f>82.27/1000</f>
        <v>8.2269999999999996E-2</v>
      </c>
      <c r="R47" s="18">
        <v>8.4229999999999999E-2</v>
      </c>
      <c r="S47" s="18">
        <v>9.214E-2</v>
      </c>
      <c r="T47" s="18">
        <v>9.1789999999999997E-2</v>
      </c>
      <c r="U47" s="18">
        <v>5.5490000000000005E-2</v>
      </c>
      <c r="V47" s="18">
        <v>6.1609999999999998E-2</v>
      </c>
      <c r="W47" s="18">
        <v>5.0680000000000003E-2</v>
      </c>
      <c r="X47" s="18">
        <v>3.6260000000000001E-2</v>
      </c>
      <c r="Y47" s="18">
        <v>1.806E-2</v>
      </c>
      <c r="Z47" s="18">
        <v>1.261E-2</v>
      </c>
    </row>
    <row r="48" spans="1:26">
      <c r="B48" s="13" t="s">
        <v>119</v>
      </c>
      <c r="C48" s="82">
        <f>+'[19]Derived Units'!$C$60</f>
        <v>248973048.99455267</v>
      </c>
      <c r="D48" s="82">
        <f>+E47</f>
        <v>307651779.42276067</v>
      </c>
      <c r="E48" s="52">
        <f>-'[20]Feb 2017 GA GL'!E289/'GA Analysis  2017 '!G48</f>
        <v>284155372.38374853</v>
      </c>
      <c r="F48" s="45">
        <f t="shared" ref="F48:F57" si="1">C48-D48+E48</f>
        <v>225476641.95554054</v>
      </c>
      <c r="G48" s="95">
        <f t="shared" ref="G48:G58" si="2">+O48</f>
        <v>0.10559</v>
      </c>
      <c r="H48" s="15">
        <f t="shared" ref="H48:H58" si="3">F48*G48</f>
        <v>23808078.624085527</v>
      </c>
      <c r="I48" s="95">
        <f t="shared" ref="I48:I58" si="4">+Q48</f>
        <v>8.6389999999999995E-2</v>
      </c>
      <c r="J48" s="15">
        <f t="shared" ref="J48:J58" si="5">F48*I48</f>
        <v>19478927.098539148</v>
      </c>
      <c r="K48" s="16">
        <f t="shared" ref="K48:K58" si="6">J48-H48</f>
        <v>-4329151.5255463794</v>
      </c>
      <c r="N48" s="11" t="s">
        <v>119</v>
      </c>
      <c r="O48" s="19">
        <v>0.10559</v>
      </c>
      <c r="P48" s="19">
        <v>8.43E-2</v>
      </c>
      <c r="Q48" s="19">
        <f>86.39/1000</f>
        <v>8.6389999999999995E-2</v>
      </c>
      <c r="R48" s="19">
        <v>0.10384</v>
      </c>
      <c r="S48" s="19">
        <v>9.6780000000000005E-2</v>
      </c>
      <c r="T48" s="19">
        <v>9.851E-2</v>
      </c>
      <c r="U48" s="19">
        <v>6.9809999999999997E-2</v>
      </c>
      <c r="V48" s="19">
        <v>4.095E-2</v>
      </c>
      <c r="W48" s="19">
        <v>3.9609999999999999E-2</v>
      </c>
      <c r="X48" s="19">
        <v>2.231E-2</v>
      </c>
      <c r="Y48" s="19">
        <v>1.1180000000000001E-2</v>
      </c>
      <c r="Z48" s="19">
        <v>1.3300000000000001E-2</v>
      </c>
    </row>
    <row r="49" spans="1:26">
      <c r="B49" s="13" t="s">
        <v>120</v>
      </c>
      <c r="C49" s="82">
        <f>+'[19]Derived Units'!$D$60</f>
        <v>295059076.30500883</v>
      </c>
      <c r="D49" s="82">
        <f t="shared" ref="D49:D58" si="7">+E48</f>
        <v>284155372.38374853</v>
      </c>
      <c r="E49" s="52">
        <f>-'[20]Mar 2017 GA GL'!E280/'GA Analysis  2017 '!G49</f>
        <v>276221700.91568553</v>
      </c>
      <c r="F49" s="45">
        <f t="shared" si="1"/>
        <v>287125404.83694583</v>
      </c>
      <c r="G49" s="95">
        <f t="shared" si="2"/>
        <v>8.4089999999999998E-2</v>
      </c>
      <c r="H49" s="15">
        <f t="shared" si="3"/>
        <v>24144375.292738773</v>
      </c>
      <c r="I49" s="95">
        <f t="shared" si="4"/>
        <v>7.1349999999999997E-2</v>
      </c>
      <c r="J49" s="15">
        <f t="shared" si="5"/>
        <v>20486397.635116085</v>
      </c>
      <c r="K49" s="16">
        <f t="shared" si="6"/>
        <v>-3657977.6576226875</v>
      </c>
      <c r="N49" s="11" t="s">
        <v>120</v>
      </c>
      <c r="O49" s="19">
        <v>8.4089999999999998E-2</v>
      </c>
      <c r="P49" s="19">
        <v>6.8860000000000005E-2</v>
      </c>
      <c r="Q49" s="19">
        <f>71.35/1000</f>
        <v>7.1349999999999997E-2</v>
      </c>
      <c r="R49" s="19">
        <v>9.0219999999999995E-2</v>
      </c>
      <c r="S49" s="19">
        <v>0.10299</v>
      </c>
      <c r="T49" s="19">
        <v>0.1061</v>
      </c>
      <c r="U49" s="19">
        <v>3.6040000000000003E-2</v>
      </c>
      <c r="V49" s="19">
        <v>5.74E-2</v>
      </c>
      <c r="W49" s="19">
        <v>6.2899999999999998E-2</v>
      </c>
      <c r="X49" s="19">
        <v>1.103E-2</v>
      </c>
      <c r="Y49" s="19">
        <v>-8.0000000000000002E-3</v>
      </c>
      <c r="Z49" s="19">
        <v>-2.7E-4</v>
      </c>
    </row>
    <row r="50" spans="1:26">
      <c r="B50" s="13" t="s">
        <v>121</v>
      </c>
      <c r="C50" s="82">
        <f>+'[19]Derived Units'!$E$60</f>
        <v>248150855.28056791</v>
      </c>
      <c r="D50" s="82">
        <f t="shared" si="7"/>
        <v>276221700.91568553</v>
      </c>
      <c r="E50" s="52">
        <f>-'[20]Apr 2017 GA GL'!E218/'GA Analysis  2017 '!G50</f>
        <v>295788864.99854517</v>
      </c>
      <c r="F50" s="45">
        <f t="shared" si="1"/>
        <v>267718019.36342755</v>
      </c>
      <c r="G50" s="95">
        <f t="shared" si="2"/>
        <v>6.8739999999999996E-2</v>
      </c>
      <c r="H50" s="15">
        <f t="shared" si="3"/>
        <v>18402936.651042007</v>
      </c>
      <c r="I50" s="95">
        <f t="shared" si="4"/>
        <v>0.10778</v>
      </c>
      <c r="J50" s="15">
        <f t="shared" si="5"/>
        <v>28854648.126990221</v>
      </c>
      <c r="K50" s="16">
        <f t="shared" si="6"/>
        <v>10451711.475948215</v>
      </c>
      <c r="N50" s="11" t="s">
        <v>121</v>
      </c>
      <c r="O50" s="19">
        <v>6.8739999999999996E-2</v>
      </c>
      <c r="P50" s="19">
        <v>0.10218000000000001</v>
      </c>
      <c r="Q50" s="19">
        <f>107.78/1000</f>
        <v>0.10778</v>
      </c>
      <c r="R50" s="19">
        <v>0.12114999999999999</v>
      </c>
      <c r="S50" s="19">
        <v>0.11176999999999999</v>
      </c>
      <c r="T50" s="19">
        <v>0.11132</v>
      </c>
      <c r="U50" s="19">
        <v>6.7049999999999998E-2</v>
      </c>
      <c r="V50" s="19">
        <v>9.2679999999999998E-2</v>
      </c>
      <c r="W50" s="19">
        <v>9.5590000000000008E-2</v>
      </c>
      <c r="X50" s="19">
        <v>-9.6500000000000006E-3</v>
      </c>
      <c r="Y50" s="19">
        <v>5.4530000000000002E-2</v>
      </c>
      <c r="Z50" s="19">
        <v>5.1979999999999998E-2</v>
      </c>
    </row>
    <row r="51" spans="1:26">
      <c r="B51" s="13" t="s">
        <v>122</v>
      </c>
      <c r="C51" s="82">
        <f>+'[19]Derived Units'!$F$60</f>
        <v>256168916.1280002</v>
      </c>
      <c r="D51" s="82">
        <f t="shared" si="7"/>
        <v>295788864.99854517</v>
      </c>
      <c r="E51" s="52">
        <f>-'[20]May 2017 GA GL'!E250/'GA Analysis  2017 '!G51</f>
        <v>255276712.60472548</v>
      </c>
      <c r="F51" s="45">
        <f>C51-D51+E51</f>
        <v>215656763.73418051</v>
      </c>
      <c r="G51" s="95">
        <f t="shared" si="2"/>
        <v>0.10623</v>
      </c>
      <c r="H51" s="15">
        <f>F51*G51</f>
        <v>22909218.011481997</v>
      </c>
      <c r="I51" s="95">
        <f t="shared" si="4"/>
        <v>0.12307</v>
      </c>
      <c r="J51" s="15">
        <f t="shared" si="5"/>
        <v>26540877.912765596</v>
      </c>
      <c r="K51" s="16">
        <f t="shared" si="6"/>
        <v>3631659.9012835994</v>
      </c>
      <c r="N51" s="11" t="s">
        <v>122</v>
      </c>
      <c r="O51" s="19">
        <v>0.10623</v>
      </c>
      <c r="P51" s="19">
        <v>0.12776000000000001</v>
      </c>
      <c r="Q51" s="19">
        <f>123.07/1000</f>
        <v>0.12307</v>
      </c>
      <c r="R51" s="19">
        <v>0.10405</v>
      </c>
      <c r="S51" s="19">
        <v>0.11493</v>
      </c>
      <c r="T51" s="19">
        <v>0.10749</v>
      </c>
      <c r="U51" s="19">
        <v>9.4159999999999994E-2</v>
      </c>
      <c r="V51" s="19">
        <v>9.7299999999999998E-2</v>
      </c>
      <c r="W51" s="19">
        <v>9.6680000000000002E-2</v>
      </c>
      <c r="X51" s="19">
        <v>5.3560000000000003E-2</v>
      </c>
      <c r="Y51" s="19">
        <v>7.3520000000000002E-2</v>
      </c>
      <c r="Z51" s="19">
        <v>7.1959999999999996E-2</v>
      </c>
    </row>
    <row r="52" spans="1:26">
      <c r="B52" s="13" t="s">
        <v>123</v>
      </c>
      <c r="C52" s="82">
        <f>+'[19]Derived Units'!$G$60</f>
        <v>292434018.95893025</v>
      </c>
      <c r="D52" s="82">
        <f t="shared" si="7"/>
        <v>255276712.60472548</v>
      </c>
      <c r="E52" s="52">
        <f>-'[20]June 2017 GA GL'!E247/'GA Analysis  2017 '!G52</f>
        <v>278520571.10590595</v>
      </c>
      <c r="F52" s="45">
        <f t="shared" si="1"/>
        <v>315677877.46011072</v>
      </c>
      <c r="G52" s="95">
        <f t="shared" si="2"/>
        <v>0.11954000000000001</v>
      </c>
      <c r="H52" s="15">
        <f t="shared" si="3"/>
        <v>37736133.471581638</v>
      </c>
      <c r="I52" s="95">
        <f t="shared" si="4"/>
        <v>0.11848</v>
      </c>
      <c r="J52" s="15">
        <f t="shared" si="5"/>
        <v>37401514.92147392</v>
      </c>
      <c r="K52" s="16">
        <f t="shared" si="6"/>
        <v>-334618.55010771751</v>
      </c>
      <c r="N52" s="11" t="s">
        <v>123</v>
      </c>
      <c r="O52" s="19">
        <v>0.11954000000000001</v>
      </c>
      <c r="P52" s="19">
        <v>0.12562999999999999</v>
      </c>
      <c r="Q52" s="19">
        <f>118.48/1000</f>
        <v>0.11848</v>
      </c>
      <c r="R52" s="19">
        <v>0.11650000000000001</v>
      </c>
      <c r="S52" s="19">
        <v>9.3600000000000003E-2</v>
      </c>
      <c r="T52" s="19">
        <v>9.5449999999999993E-2</v>
      </c>
      <c r="U52" s="19">
        <v>9.2280000000000001E-2</v>
      </c>
      <c r="V52" s="19">
        <v>9.7680000000000003E-2</v>
      </c>
      <c r="W52" s="19">
        <v>9.5400000000000013E-2</v>
      </c>
      <c r="X52" s="19">
        <v>7.1900000000000006E-2</v>
      </c>
      <c r="Y52" s="19">
        <v>6.6640000000000005E-2</v>
      </c>
      <c r="Z52" s="19">
        <v>6.0249999999999998E-2</v>
      </c>
    </row>
    <row r="53" spans="1:26">
      <c r="B53" s="13" t="s">
        <v>124</v>
      </c>
      <c r="C53" s="52">
        <f>+'[19]Derived Units'!$H$60</f>
        <v>283923355.05596238</v>
      </c>
      <c r="D53" s="82">
        <f t="shared" si="7"/>
        <v>278520571.10590595</v>
      </c>
      <c r="E53" s="52">
        <f>-'[20]July 2017 GA GL'!E274/'GA Analysis  2017 '!G53</f>
        <v>306052827.35636514</v>
      </c>
      <c r="F53" s="45">
        <f t="shared" si="1"/>
        <v>311455611.30642158</v>
      </c>
      <c r="G53" s="95">
        <f t="shared" si="2"/>
        <v>0.10651999999999999</v>
      </c>
      <c r="H53" s="15">
        <f t="shared" si="3"/>
        <v>33176251.716360025</v>
      </c>
      <c r="I53" s="95">
        <f t="shared" si="4"/>
        <v>0.1128</v>
      </c>
      <c r="J53" s="15">
        <f t="shared" si="5"/>
        <v>35132192.955364354</v>
      </c>
      <c r="K53" s="16">
        <f t="shared" si="6"/>
        <v>1955941.2390043288</v>
      </c>
      <c r="N53" s="11" t="s">
        <v>124</v>
      </c>
      <c r="O53" s="19">
        <v>0.10651999999999999</v>
      </c>
      <c r="P53" s="19">
        <v>0.10197000000000001</v>
      </c>
      <c r="Q53" s="19">
        <f>112.8/1000</f>
        <v>0.1128</v>
      </c>
      <c r="R53" s="19">
        <v>7.6670000000000002E-2</v>
      </c>
      <c r="S53" s="19">
        <v>8.412E-2</v>
      </c>
      <c r="T53" s="19">
        <v>8.3059999999999995E-2</v>
      </c>
      <c r="U53" s="19">
        <v>8.8880000000000001E-2</v>
      </c>
      <c r="V53" s="19">
        <v>8.4129999999999996E-2</v>
      </c>
      <c r="W53" s="19">
        <v>7.8829999999999997E-2</v>
      </c>
      <c r="X53" s="19">
        <v>5.9760000000000001E-2</v>
      </c>
      <c r="Y53" s="19">
        <v>5.7529999999999998E-2</v>
      </c>
      <c r="Z53" s="19">
        <v>6.2560000000000004E-2</v>
      </c>
    </row>
    <row r="54" spans="1:26">
      <c r="B54" s="13" t="s">
        <v>125</v>
      </c>
      <c r="C54" s="52">
        <f>+'[19]Derived Units'!$I$60</f>
        <v>300198762.38946474</v>
      </c>
      <c r="D54" s="82">
        <f t="shared" si="7"/>
        <v>306052827.35636514</v>
      </c>
      <c r="E54" s="52">
        <f>-'[20]Aug 2017 GA GL'!E265/'GA Analysis  2017 '!G54</f>
        <v>233613876.52173907</v>
      </c>
      <c r="F54" s="45">
        <f t="shared" si="1"/>
        <v>227759811.55483866</v>
      </c>
      <c r="G54" s="95">
        <f t="shared" si="2"/>
        <v>0.115</v>
      </c>
      <c r="H54" s="15">
        <f t="shared" si="3"/>
        <v>26192378.328806445</v>
      </c>
      <c r="I54" s="95">
        <f t="shared" si="4"/>
        <v>0.10109</v>
      </c>
      <c r="J54" s="15">
        <f t="shared" si="5"/>
        <v>23024239.350078639</v>
      </c>
      <c r="K54" s="16">
        <f t="shared" si="6"/>
        <v>-3168138.9787278064</v>
      </c>
      <c r="N54" s="11" t="s">
        <v>125</v>
      </c>
      <c r="O54" s="19">
        <v>0.115</v>
      </c>
      <c r="P54" s="19">
        <v>0.10476000000000001</v>
      </c>
      <c r="Q54" s="19">
        <f>101.09/1000</f>
        <v>0.10109</v>
      </c>
      <c r="R54" s="19">
        <v>8.5690000000000002E-2</v>
      </c>
      <c r="S54" s="19">
        <v>7.0499999999999993E-2</v>
      </c>
      <c r="T54" s="19">
        <v>7.1029999999999996E-2</v>
      </c>
      <c r="U54" s="19">
        <v>8.8050000000000003E-2</v>
      </c>
      <c r="V54" s="19">
        <v>7.3550000000000004E-2</v>
      </c>
      <c r="W54" s="19">
        <v>8.0099999999999991E-2</v>
      </c>
      <c r="X54" s="19">
        <v>6.1079999999999995E-2</v>
      </c>
      <c r="Y54" s="19">
        <v>6.8970000000000004E-2</v>
      </c>
      <c r="Z54" s="19">
        <v>6.7610000000000003E-2</v>
      </c>
    </row>
    <row r="55" spans="1:26">
      <c r="B55" s="13" t="s">
        <v>126</v>
      </c>
      <c r="C55" s="52">
        <f>+'[19]Derived Units'!$J$60</f>
        <v>285088944.56140119</v>
      </c>
      <c r="D55" s="82">
        <f t="shared" si="7"/>
        <v>233613876.52173907</v>
      </c>
      <c r="E55" s="52">
        <f>-'[20]Sep 2017 GA GL'!E231/'GA Analysis  2017 '!G55</f>
        <v>234109189.73231807</v>
      </c>
      <c r="F55" s="45">
        <f t="shared" si="1"/>
        <v>285584257.77198017</v>
      </c>
      <c r="G55" s="95">
        <f t="shared" si="2"/>
        <v>0.12739</v>
      </c>
      <c r="H55" s="15">
        <f t="shared" si="3"/>
        <v>36380578.597572558</v>
      </c>
      <c r="I55" s="95">
        <f t="shared" si="4"/>
        <v>8.8639999999999997E-2</v>
      </c>
      <c r="J55" s="15">
        <f t="shared" si="5"/>
        <v>25314188.608908322</v>
      </c>
      <c r="K55" s="16">
        <f t="shared" si="6"/>
        <v>-11066389.988664236</v>
      </c>
      <c r="N55" s="11" t="s">
        <v>126</v>
      </c>
      <c r="O55" s="19">
        <v>0.12739</v>
      </c>
      <c r="P55" s="19">
        <v>9.8949999999999996E-2</v>
      </c>
      <c r="Q55" s="19">
        <f>88.64/1000</f>
        <v>8.8639999999999997E-2</v>
      </c>
      <c r="R55" s="19">
        <v>7.0599999999999996E-2</v>
      </c>
      <c r="S55" s="19">
        <v>9.1480000000000006E-2</v>
      </c>
      <c r="T55" s="19">
        <v>9.5310000000000006E-2</v>
      </c>
      <c r="U55" s="19">
        <v>8.270000000000001E-2</v>
      </c>
      <c r="V55" s="19">
        <v>7.1910000000000002E-2</v>
      </c>
      <c r="W55" s="19">
        <v>6.7030000000000006E-2</v>
      </c>
      <c r="X55" s="19">
        <v>8.0489999999999992E-2</v>
      </c>
      <c r="Y55" s="19">
        <v>8.072E-2</v>
      </c>
      <c r="Z55" s="19">
        <v>7.9629999999999992E-2</v>
      </c>
    </row>
    <row r="56" spans="1:26">
      <c r="B56" s="13" t="s">
        <v>127</v>
      </c>
      <c r="C56" s="52">
        <f>+'[19]Derived Units'!$K$60</f>
        <v>265367150.08176336</v>
      </c>
      <c r="D56" s="82">
        <f t="shared" si="7"/>
        <v>234109189.73231807</v>
      </c>
      <c r="E56" s="52">
        <f>-'[20]Oct 2017 GA GL'!E243/'GA Analysis  2017 '!G56</f>
        <v>216420563.25891101</v>
      </c>
      <c r="F56" s="45">
        <f t="shared" si="1"/>
        <v>247678523.6083563</v>
      </c>
      <c r="G56" s="95">
        <f t="shared" si="2"/>
        <v>0.10212</v>
      </c>
      <c r="H56" s="15">
        <f t="shared" si="3"/>
        <v>25292930.830885347</v>
      </c>
      <c r="I56" s="95">
        <f t="shared" si="4"/>
        <v>0.12562999999999999</v>
      </c>
      <c r="J56" s="15">
        <f t="shared" si="5"/>
        <v>31115852.920917798</v>
      </c>
      <c r="K56" s="16">
        <f t="shared" si="6"/>
        <v>5822922.0900324509</v>
      </c>
      <c r="N56" s="11" t="s">
        <v>127</v>
      </c>
      <c r="O56" s="19">
        <v>0.10212</v>
      </c>
      <c r="P56" s="19">
        <v>0.11973</v>
      </c>
      <c r="Q56" s="19">
        <f>125.63/1000</f>
        <v>0.12562999999999999</v>
      </c>
      <c r="R56" s="19">
        <v>9.7199999999999995E-2</v>
      </c>
      <c r="S56" s="19">
        <v>0.1178</v>
      </c>
      <c r="T56" s="19">
        <v>0.11226</v>
      </c>
      <c r="U56" s="19">
        <v>6.3710000000000003E-2</v>
      </c>
      <c r="V56" s="19">
        <v>7.1929999999999994E-2</v>
      </c>
      <c r="W56" s="19">
        <v>7.5439999999999993E-2</v>
      </c>
      <c r="X56" s="19">
        <v>7.492E-2</v>
      </c>
      <c r="Y56" s="19">
        <v>0.10135</v>
      </c>
      <c r="Z56" s="19">
        <v>0.10014000000000001</v>
      </c>
    </row>
    <row r="57" spans="1:26">
      <c r="B57" s="13" t="s">
        <v>128</v>
      </c>
      <c r="C57" s="52">
        <f>+'[19]Derived Units'!$L$60</f>
        <v>269672952.44263059</v>
      </c>
      <c r="D57" s="82">
        <f t="shared" si="7"/>
        <v>216420563.25891101</v>
      </c>
      <c r="E57" s="52">
        <f>-'[20]Nov 2017 GA GL'!E253/'GA Analysis  2017 '!G57</f>
        <v>203269808.93944818</v>
      </c>
      <c r="F57" s="45">
        <f t="shared" si="1"/>
        <v>256522198.12316775</v>
      </c>
      <c r="G57" s="95">
        <f t="shared" si="2"/>
        <v>0.11164</v>
      </c>
      <c r="H57" s="15">
        <f t="shared" si="3"/>
        <v>28638138.198470447</v>
      </c>
      <c r="I57" s="95">
        <f t="shared" si="4"/>
        <v>9.7040000000000001E-2</v>
      </c>
      <c r="J57" s="15">
        <f t="shared" si="5"/>
        <v>24892914.105872199</v>
      </c>
      <c r="K57" s="16">
        <f t="shared" si="6"/>
        <v>-3745224.0925982483</v>
      </c>
      <c r="N57" s="11" t="s">
        <v>128</v>
      </c>
      <c r="O57" s="19">
        <v>0.11164</v>
      </c>
      <c r="P57" s="19">
        <v>9.6689999999999998E-2</v>
      </c>
      <c r="Q57" s="19">
        <f>97.04/1000</f>
        <v>9.7040000000000001E-2</v>
      </c>
      <c r="R57" s="19">
        <v>0.12271</v>
      </c>
      <c r="S57" s="19">
        <v>0.115</v>
      </c>
      <c r="T57" s="19">
        <v>0.11108999999999999</v>
      </c>
      <c r="U57" s="19">
        <v>7.6230000000000006E-2</v>
      </c>
      <c r="V57" s="19">
        <v>0.12447999999999999</v>
      </c>
      <c r="W57" s="19">
        <v>0.11320000000000001</v>
      </c>
      <c r="X57" s="19">
        <v>9.9010000000000001E-2</v>
      </c>
      <c r="Y57" s="19">
        <v>8.5040000000000004E-2</v>
      </c>
      <c r="Z57" s="19">
        <v>8.231999999999999E-2</v>
      </c>
    </row>
    <row r="58" spans="1:26">
      <c r="B58" s="13" t="s">
        <v>129</v>
      </c>
      <c r="C58" s="52">
        <f>+'[19]Derived Units'!$M$60</f>
        <v>288179675.50458026</v>
      </c>
      <c r="D58" s="82">
        <f t="shared" si="7"/>
        <v>203269808.93944818</v>
      </c>
      <c r="E58" s="52">
        <f>-'[20]Dec 2017 GA GL'!E232/'GA Analysis  2017 '!G58</f>
        <v>261900105.3509711</v>
      </c>
      <c r="F58" s="45">
        <f>C58-D58+E58</f>
        <v>346809971.91610318</v>
      </c>
      <c r="G58" s="95">
        <f t="shared" si="2"/>
        <v>8.3909999999999998E-2</v>
      </c>
      <c r="H58" s="15">
        <f t="shared" si="3"/>
        <v>29100824.743480217</v>
      </c>
      <c r="I58" s="95">
        <f t="shared" si="4"/>
        <v>9.2069999999999999E-2</v>
      </c>
      <c r="J58" s="15">
        <f t="shared" si="5"/>
        <v>31930794.114315622</v>
      </c>
      <c r="K58" s="16">
        <f t="shared" si="6"/>
        <v>2829969.3708354048</v>
      </c>
      <c r="N58" s="26" t="s">
        <v>129</v>
      </c>
      <c r="O58" s="27">
        <v>8.3909999999999998E-2</v>
      </c>
      <c r="P58" s="27">
        <v>9.6689999999999998E-2</v>
      </c>
      <c r="Q58" s="27">
        <v>9.2069999999999999E-2</v>
      </c>
      <c r="R58" s="27">
        <v>0.10594000000000001</v>
      </c>
      <c r="S58" s="27">
        <v>7.8719999999999998E-2</v>
      </c>
      <c r="T58" s="27">
        <v>8.7080000000000005E-2</v>
      </c>
      <c r="U58" s="27">
        <v>0.11462</v>
      </c>
      <c r="V58" s="27">
        <v>8.8090000000000002E-2</v>
      </c>
      <c r="W58" s="27">
        <v>9.4709999999999989E-2</v>
      </c>
      <c r="X58" s="27">
        <v>7.3180000000000009E-2</v>
      </c>
      <c r="Y58" s="27">
        <v>5.7889999999999997E-2</v>
      </c>
      <c r="Z58" s="27">
        <v>7.4439999999999992E-2</v>
      </c>
    </row>
    <row r="59" spans="1:26" ht="28.15" thickBot="1">
      <c r="B59" s="109" t="s">
        <v>130</v>
      </c>
      <c r="C59" s="84">
        <f>SUM(C47:C58)</f>
        <v>3324140483.784297</v>
      </c>
      <c r="D59" s="84">
        <f>SUM(D47:D58)</f>
        <v>3181505969.6188579</v>
      </c>
      <c r="E59" s="84">
        <f>SUM(E47:E58)</f>
        <v>3152981372.5911241</v>
      </c>
      <c r="F59" s="84">
        <f>SUM(F47:F58)</f>
        <v>3295615886.7565632</v>
      </c>
      <c r="G59" s="32"/>
      <c r="H59" s="33">
        <f>SUM(H47:H58)</f>
        <v>326387888.80524653</v>
      </c>
      <c r="I59" s="32"/>
      <c r="J59" s="33">
        <f>SUM(J47:J58)</f>
        <v>329524114.48801595</v>
      </c>
      <c r="K59" s="34">
        <f>SUM(K47:K58)</f>
        <v>3136225.6827694625</v>
      </c>
      <c r="N59" s="29"/>
      <c r="O59" s="30"/>
      <c r="P59" s="30"/>
      <c r="Q59" s="30"/>
      <c r="R59" s="30"/>
      <c r="S59" s="30"/>
      <c r="T59" s="30"/>
      <c r="U59" s="30"/>
      <c r="V59" s="30"/>
      <c r="W59" s="30"/>
    </row>
    <row r="60" spans="1:26">
      <c r="C60" s="104"/>
      <c r="D60" s="104"/>
      <c r="E60" s="104"/>
      <c r="F60" s="104"/>
      <c r="G60" s="122"/>
      <c r="H60" s="4"/>
      <c r="I60" s="4"/>
      <c r="J60" s="61"/>
      <c r="K60" s="86"/>
      <c r="O60" s="28"/>
      <c r="P60" s="28"/>
      <c r="Q60" s="28"/>
      <c r="R60" s="28"/>
      <c r="S60" s="28"/>
      <c r="T60" s="28"/>
      <c r="U60" s="28"/>
      <c r="V60" s="28"/>
      <c r="W60" s="28"/>
    </row>
    <row r="61" spans="1:26">
      <c r="C61" s="121"/>
      <c r="F61" s="123"/>
      <c r="G61" s="120"/>
      <c r="O61" s="28"/>
      <c r="P61" s="28"/>
      <c r="Q61" s="28"/>
      <c r="R61" s="28"/>
      <c r="S61" s="28"/>
      <c r="T61" s="28"/>
      <c r="U61" s="28"/>
      <c r="V61" s="28"/>
      <c r="W61" s="28"/>
    </row>
    <row r="62" spans="1:26">
      <c r="A62" s="1" t="s">
        <v>131</v>
      </c>
      <c r="B62" s="41" t="s">
        <v>132</v>
      </c>
      <c r="C62" s="120"/>
      <c r="F62" s="120"/>
      <c r="K62" s="99"/>
      <c r="O62" s="28"/>
      <c r="P62" s="28"/>
      <c r="Q62" s="28"/>
      <c r="R62" s="28"/>
      <c r="S62" s="28"/>
      <c r="T62" s="28"/>
      <c r="U62" s="28"/>
      <c r="V62" s="28"/>
      <c r="W62" s="28"/>
    </row>
    <row r="63" spans="1:26">
      <c r="B63" s="3"/>
      <c r="C63" s="2"/>
      <c r="K63" s="107"/>
    </row>
    <row r="64" spans="1:26" ht="82.9" customHeight="1">
      <c r="A64" s="11"/>
      <c r="B64" s="124" t="s">
        <v>133</v>
      </c>
      <c r="C64" s="42" t="s">
        <v>134</v>
      </c>
      <c r="D64" s="42" t="s">
        <v>135</v>
      </c>
      <c r="E64" s="142" t="s">
        <v>136</v>
      </c>
      <c r="F64" s="142"/>
      <c r="G64" s="142"/>
      <c r="H64" s="142"/>
      <c r="I64" s="142"/>
      <c r="K64" s="105"/>
      <c r="L64" s="126"/>
      <c r="M64" s="126"/>
      <c r="N64" s="126"/>
      <c r="O64" s="126"/>
      <c r="P64" s="126"/>
      <c r="Q64" s="126"/>
      <c r="R64" s="126"/>
      <c r="S64" s="126"/>
      <c r="T64" s="126"/>
      <c r="U64" s="126"/>
      <c r="V64" s="126"/>
      <c r="W64" s="126"/>
    </row>
    <row r="65" spans="1:17" ht="30.75" customHeight="1">
      <c r="A65" s="143" t="s">
        <v>137</v>
      </c>
      <c r="B65" s="144"/>
      <c r="C65" s="145"/>
      <c r="D65" s="108">
        <v>2524883</v>
      </c>
      <c r="E65" s="146"/>
      <c r="F65" s="147"/>
      <c r="G65" s="147"/>
      <c r="H65" s="147"/>
      <c r="I65" s="148"/>
      <c r="K65" s="105"/>
      <c r="L65" s="126"/>
    </row>
    <row r="66" spans="1:17" ht="27.6">
      <c r="A66" s="62" t="s">
        <v>138</v>
      </c>
      <c r="B66" s="43" t="s">
        <v>139</v>
      </c>
      <c r="C66" s="96" t="s">
        <v>140</v>
      </c>
      <c r="D66" s="85">
        <f>-1467732.23159849*0-'[20]GA Analysis 2016 '!D67</f>
        <v>2514038</v>
      </c>
      <c r="E66" s="141"/>
      <c r="F66" s="141"/>
      <c r="G66" s="141"/>
      <c r="H66" s="141"/>
      <c r="I66" s="141"/>
      <c r="K66" s="105"/>
      <c r="L66" s="126"/>
    </row>
    <row r="67" spans="1:17" ht="27.6">
      <c r="A67" s="62" t="s">
        <v>141</v>
      </c>
      <c r="B67" s="43" t="s">
        <v>142</v>
      </c>
      <c r="C67" s="97" t="s">
        <v>140</v>
      </c>
      <c r="D67" s="98">
        <f>+'[20]GL related to Trueup'!E8-'[20]GL related to Trueup'!E6</f>
        <v>1063861.0299999998</v>
      </c>
      <c r="E67" s="149"/>
      <c r="F67" s="150"/>
      <c r="G67" s="150"/>
      <c r="H67" s="150"/>
      <c r="I67" s="151"/>
      <c r="J67" s="4"/>
      <c r="K67" s="106"/>
      <c r="L67" s="126"/>
      <c r="M67" s="4"/>
      <c r="N67" s="4"/>
      <c r="O67" s="4"/>
      <c r="P67" s="4"/>
      <c r="Q67" s="4"/>
    </row>
    <row r="68" spans="1:17" ht="27.6">
      <c r="A68" s="62" t="s">
        <v>143</v>
      </c>
      <c r="B68" s="43" t="s">
        <v>144</v>
      </c>
      <c r="C68" s="96" t="s">
        <v>140</v>
      </c>
      <c r="D68" s="98">
        <f>-'[20]GA Analysis 2016 '!D69</f>
        <v>-1530001</v>
      </c>
      <c r="E68" s="141"/>
      <c r="F68" s="141"/>
      <c r="G68" s="141"/>
      <c r="H68" s="141"/>
      <c r="I68" s="141"/>
      <c r="J68" s="4"/>
      <c r="K68" s="106"/>
      <c r="L68" s="126"/>
      <c r="M68" s="4"/>
      <c r="N68" s="4"/>
      <c r="O68" s="4"/>
      <c r="P68" s="4"/>
      <c r="Q68" s="4"/>
    </row>
    <row r="69" spans="1:17" ht="27.6">
      <c r="A69" s="62" t="s">
        <v>145</v>
      </c>
      <c r="B69" s="43" t="s">
        <v>146</v>
      </c>
      <c r="C69" s="97" t="s">
        <v>140</v>
      </c>
      <c r="D69" s="98">
        <f>[21]Unbilled!$B$9</f>
        <v>980410.02106745995</v>
      </c>
      <c r="E69" s="149"/>
      <c r="F69" s="150"/>
      <c r="G69" s="150"/>
      <c r="H69" s="150"/>
      <c r="I69" s="151"/>
      <c r="J69" s="4"/>
      <c r="K69" s="106"/>
      <c r="L69" s="126"/>
      <c r="M69" s="4"/>
      <c r="N69" s="4"/>
      <c r="O69" s="4"/>
      <c r="P69" s="4"/>
      <c r="Q69" s="4"/>
    </row>
    <row r="70" spans="1:17" ht="27.6">
      <c r="A70" s="62" t="s">
        <v>147</v>
      </c>
      <c r="B70" s="43" t="s">
        <v>148</v>
      </c>
      <c r="C70" s="96"/>
      <c r="D70" s="85"/>
      <c r="E70" s="152"/>
      <c r="F70" s="153"/>
      <c r="G70" s="153"/>
      <c r="H70" s="153"/>
      <c r="I70" s="154"/>
      <c r="J70" s="4"/>
      <c r="K70" s="106"/>
      <c r="L70" s="126"/>
      <c r="M70" s="4"/>
      <c r="N70" s="4"/>
      <c r="O70" s="4"/>
      <c r="P70" s="4"/>
      <c r="Q70" s="4"/>
    </row>
    <row r="71" spans="1:17" ht="27.6">
      <c r="A71" s="62" t="s">
        <v>149</v>
      </c>
      <c r="B71" s="43" t="s">
        <v>150</v>
      </c>
      <c r="C71" s="96"/>
      <c r="D71" s="85"/>
      <c r="E71" s="141"/>
      <c r="F71" s="141"/>
      <c r="G71" s="141"/>
      <c r="H71" s="141"/>
      <c r="I71" s="141"/>
      <c r="J71" s="4"/>
      <c r="K71" s="106"/>
      <c r="L71" s="126"/>
      <c r="M71" s="106"/>
      <c r="N71" s="106"/>
      <c r="O71" s="4"/>
      <c r="P71" s="4"/>
      <c r="Q71" s="4"/>
    </row>
    <row r="72" spans="1:17" ht="33.75" customHeight="1">
      <c r="A72" s="62">
        <v>4</v>
      </c>
      <c r="B72" s="43" t="s">
        <v>151</v>
      </c>
      <c r="C72" s="96"/>
      <c r="D72" s="85">
        <f>-'[22]GA Analysis '!$D$72</f>
        <v>-157273</v>
      </c>
      <c r="E72" s="141"/>
      <c r="F72" s="141"/>
      <c r="G72" s="141"/>
      <c r="H72" s="141"/>
      <c r="I72" s="141"/>
      <c r="J72" s="4"/>
      <c r="K72" s="106"/>
      <c r="L72" s="126"/>
      <c r="M72" s="106"/>
      <c r="N72" s="106"/>
      <c r="O72" s="4"/>
      <c r="P72" s="4"/>
      <c r="Q72" s="4"/>
    </row>
    <row r="73" spans="1:17" ht="42.75">
      <c r="A73" s="62">
        <v>5</v>
      </c>
      <c r="B73" s="43" t="s">
        <v>152</v>
      </c>
      <c r="C73" s="96"/>
      <c r="D73" s="85"/>
      <c r="E73" s="141"/>
      <c r="F73" s="141"/>
      <c r="G73" s="141"/>
      <c r="H73" s="141"/>
      <c r="I73" s="141"/>
      <c r="J73" s="4"/>
      <c r="K73" s="106"/>
      <c r="L73" s="126"/>
      <c r="M73" s="106"/>
      <c r="N73" s="106"/>
      <c r="O73" s="4"/>
      <c r="P73" s="4"/>
      <c r="Q73" s="4"/>
    </row>
    <row r="74" spans="1:17" ht="28.5">
      <c r="A74" s="47">
        <v>6</v>
      </c>
      <c r="B74" s="110" t="s">
        <v>56</v>
      </c>
      <c r="C74" s="96"/>
      <c r="D74" s="85"/>
      <c r="E74" s="141"/>
      <c r="F74" s="141"/>
      <c r="G74" s="141"/>
      <c r="H74" s="141"/>
      <c r="I74" s="141"/>
      <c r="K74" s="99"/>
      <c r="L74" s="126"/>
    </row>
    <row r="75" spans="1:17" ht="14.25">
      <c r="A75" s="47">
        <v>7</v>
      </c>
      <c r="B75" s="40"/>
      <c r="C75" s="10"/>
      <c r="D75" s="85"/>
      <c r="E75" s="141"/>
      <c r="F75" s="141"/>
      <c r="G75" s="141"/>
      <c r="H75" s="141"/>
      <c r="I75" s="141"/>
      <c r="L75" s="126"/>
    </row>
    <row r="76" spans="1:17" ht="14.25">
      <c r="A76" s="47">
        <v>8</v>
      </c>
      <c r="B76" s="40"/>
      <c r="C76" s="10"/>
      <c r="D76" s="85"/>
      <c r="E76" s="141"/>
      <c r="F76" s="141"/>
      <c r="G76" s="141"/>
      <c r="H76" s="141"/>
      <c r="I76" s="141"/>
      <c r="L76" s="126"/>
    </row>
    <row r="77" spans="1:17" ht="14.25">
      <c r="A77" s="47">
        <v>9</v>
      </c>
      <c r="B77" s="40"/>
      <c r="C77" s="10"/>
      <c r="D77" s="85"/>
      <c r="E77" s="149"/>
      <c r="F77" s="150"/>
      <c r="G77" s="150"/>
      <c r="H77" s="150"/>
      <c r="I77" s="151"/>
    </row>
    <row r="78" spans="1:17" ht="14.25">
      <c r="A78" s="47">
        <v>10</v>
      </c>
      <c r="B78" s="40"/>
      <c r="C78" s="10"/>
      <c r="D78" s="85"/>
      <c r="E78" s="141"/>
      <c r="F78" s="141"/>
      <c r="G78" s="141"/>
      <c r="H78" s="141"/>
      <c r="I78" s="141"/>
    </row>
    <row r="79" spans="1:17" ht="15">
      <c r="A79" s="1" t="s">
        <v>153</v>
      </c>
      <c r="B79" s="2" t="s">
        <v>154</v>
      </c>
      <c r="C79" s="2"/>
      <c r="D79" s="86">
        <f>SUM(D65:D78)</f>
        <v>5395918.0510674594</v>
      </c>
      <c r="E79" s="24"/>
      <c r="F79" s="24"/>
      <c r="G79" s="24"/>
      <c r="H79" s="24"/>
    </row>
    <row r="80" spans="1:17" ht="15">
      <c r="B80" s="63" t="s">
        <v>155</v>
      </c>
      <c r="C80" s="63"/>
      <c r="D80" s="86">
        <f>K59</f>
        <v>3136225.6827694625</v>
      </c>
      <c r="E80" s="24"/>
      <c r="F80" s="24"/>
      <c r="G80" s="24"/>
      <c r="H80" s="24"/>
    </row>
    <row r="81" spans="1:11" ht="15">
      <c r="B81" s="63" t="s">
        <v>156</v>
      </c>
      <c r="C81" s="63"/>
      <c r="D81" s="87">
        <f>D79-D80</f>
        <v>2259692.3682979969</v>
      </c>
      <c r="E81" s="105"/>
    </row>
    <row r="82" spans="1:11" ht="15.75" thickBot="1">
      <c r="B82" s="63" t="s">
        <v>157</v>
      </c>
      <c r="C82" s="64"/>
      <c r="D82" s="53">
        <f>IF(ISERROR(D81/J59),0,D81/J59)</f>
        <v>6.8574415921241385E-3</v>
      </c>
      <c r="E82" s="88" t="str">
        <f>IF(AND(D82&lt;0.01,D82&gt;-0.01),"","Unresolved differences of greater than + or - 1% should be explained")</f>
        <v/>
      </c>
      <c r="F82"/>
      <c r="G82" s="4"/>
    </row>
    <row r="83" spans="1:11" ht="15.75" thickTop="1">
      <c r="B83" s="2"/>
      <c r="C83" s="24"/>
      <c r="D83" s="51"/>
      <c r="G83" s="4"/>
    </row>
    <row r="84" spans="1:11" ht="15">
      <c r="B84" s="2"/>
      <c r="C84" s="24"/>
      <c r="D84" s="31"/>
    </row>
    <row r="85" spans="1:11" ht="15">
      <c r="A85" s="1" t="s">
        <v>158</v>
      </c>
      <c r="B85" s="41" t="s">
        <v>159</v>
      </c>
      <c r="C85" s="50"/>
      <c r="D85" s="51"/>
    </row>
    <row r="86" spans="1:11" ht="15">
      <c r="B86" s="49"/>
      <c r="C86" s="50"/>
      <c r="D86" s="51"/>
    </row>
    <row r="87" spans="1:11" ht="90">
      <c r="B87" s="125" t="s">
        <v>72</v>
      </c>
      <c r="C87" s="42" t="s">
        <v>160</v>
      </c>
      <c r="D87" s="42" t="s">
        <v>161</v>
      </c>
      <c r="E87" s="42" t="s">
        <v>162</v>
      </c>
      <c r="F87" s="65" t="s">
        <v>154</v>
      </c>
      <c r="G87" s="42" t="s">
        <v>156</v>
      </c>
      <c r="H87" s="67" t="s">
        <v>163</v>
      </c>
      <c r="I87" s="42" t="s">
        <v>157</v>
      </c>
      <c r="J87" s="4"/>
      <c r="K87" s="4"/>
    </row>
    <row r="88" spans="1:11" ht="14.25">
      <c r="B88" s="100">
        <v>2017</v>
      </c>
      <c r="C88" s="91">
        <f>+K59</f>
        <v>3136225.6827694625</v>
      </c>
      <c r="D88" s="91">
        <f>+D65</f>
        <v>2524883</v>
      </c>
      <c r="E88" s="92">
        <f>+SUM(D66:D78)</f>
        <v>2871035.0510674599</v>
      </c>
      <c r="F88" s="112">
        <f>SUM(D88:E88)</f>
        <v>5395918.0510674603</v>
      </c>
      <c r="G88" s="93">
        <f>F88-C88</f>
        <v>2259692.3682979979</v>
      </c>
      <c r="H88" s="92">
        <f>+J59</f>
        <v>329524114.48801595</v>
      </c>
      <c r="I88" s="89">
        <f>IF(ISERROR(G88/H88),0,G88/H88)</f>
        <v>6.8574415921241411E-3</v>
      </c>
      <c r="J88" s="4"/>
      <c r="K88" s="4"/>
    </row>
    <row r="89" spans="1:11" ht="14.25">
      <c r="B89" s="100"/>
      <c r="C89" s="91"/>
      <c r="D89" s="91"/>
      <c r="E89" s="92"/>
      <c r="F89" s="112">
        <f t="shared" ref="F89:F91" si="8">SUM(D89:E89)</f>
        <v>0</v>
      </c>
      <c r="G89" s="93">
        <f>F89-C89</f>
        <v>0</v>
      </c>
      <c r="H89" s="92"/>
      <c r="I89" s="89">
        <f>IF(ISERROR(G89/H89),0,G89/H89)</f>
        <v>0</v>
      </c>
      <c r="J89" s="4"/>
      <c r="K89" s="4"/>
    </row>
    <row r="90" spans="1:11">
      <c r="B90" s="100"/>
      <c r="C90" s="91"/>
      <c r="D90" s="91"/>
      <c r="E90" s="92"/>
      <c r="F90" s="112">
        <f t="shared" si="8"/>
        <v>0</v>
      </c>
      <c r="G90" s="93">
        <f>F90-C90</f>
        <v>0</v>
      </c>
      <c r="H90" s="92"/>
      <c r="I90" s="89">
        <f>IF(ISERROR(G90/H90),0,G90/H90)</f>
        <v>0</v>
      </c>
      <c r="J90" s="4"/>
      <c r="K90" s="4"/>
    </row>
    <row r="91" spans="1:11" ht="14.45" thickBot="1">
      <c r="B91" s="100"/>
      <c r="C91" s="94"/>
      <c r="D91" s="94"/>
      <c r="E91" s="94"/>
      <c r="F91" s="112">
        <f t="shared" si="8"/>
        <v>0</v>
      </c>
      <c r="G91" s="93">
        <f>F91-C91</f>
        <v>0</v>
      </c>
      <c r="H91" s="94"/>
      <c r="I91" s="90">
        <f>IF(ISERROR(G91/H91),0,G91/H91)</f>
        <v>0</v>
      </c>
      <c r="J91" s="4"/>
      <c r="K91" s="4"/>
    </row>
    <row r="92" spans="1:11" ht="14.45" thickBot="1">
      <c r="B92" s="66" t="s">
        <v>164</v>
      </c>
      <c r="C92" s="111">
        <f t="shared" ref="C92:H92" si="9">SUM(C88:C91)</f>
        <v>3136225.6827694625</v>
      </c>
      <c r="D92" s="111">
        <f t="shared" si="9"/>
        <v>2524883</v>
      </c>
      <c r="E92" s="111">
        <f t="shared" si="9"/>
        <v>2871035.0510674599</v>
      </c>
      <c r="F92" s="113">
        <f t="shared" si="9"/>
        <v>5395918.0510674603</v>
      </c>
      <c r="G92" s="111">
        <f>SUM(G88:G91)</f>
        <v>2259692.3682979979</v>
      </c>
      <c r="H92" s="111">
        <f t="shared" si="9"/>
        <v>329524114.48801595</v>
      </c>
      <c r="I92" s="68" t="s">
        <v>165</v>
      </c>
      <c r="J92" s="4"/>
      <c r="K92" s="4"/>
    </row>
    <row r="93" spans="1:11">
      <c r="B93" s="4"/>
      <c r="C93" s="4"/>
      <c r="D93" s="4"/>
      <c r="E93" s="4"/>
      <c r="F93" s="4"/>
      <c r="G93" s="4"/>
      <c r="J93" s="4"/>
      <c r="K93" s="4"/>
    </row>
    <row r="94" spans="1:11">
      <c r="J94" s="4"/>
      <c r="K94" s="4"/>
    </row>
    <row r="95" spans="1:11">
      <c r="B95" s="3" t="s">
        <v>166</v>
      </c>
      <c r="J95" s="4"/>
      <c r="K95" s="4"/>
    </row>
    <row r="96" spans="1:11">
      <c r="B96" s="46"/>
      <c r="C96" s="46"/>
      <c r="D96" s="46"/>
      <c r="E96" s="46"/>
      <c r="F96" s="46"/>
      <c r="G96" s="46"/>
      <c r="H96" s="46"/>
      <c r="J96" s="4"/>
      <c r="K96" s="4"/>
    </row>
    <row r="97" spans="2:11">
      <c r="B97" s="46"/>
      <c r="C97" s="46"/>
      <c r="D97" s="46"/>
      <c r="E97" s="46"/>
      <c r="F97" s="46"/>
      <c r="G97" s="46"/>
      <c r="H97" s="46"/>
      <c r="J97" s="4"/>
      <c r="K97" s="4"/>
    </row>
    <row r="98" spans="2:11">
      <c r="B98" s="46"/>
      <c r="C98" s="46"/>
      <c r="D98" s="46"/>
      <c r="E98" s="46"/>
      <c r="F98" s="46"/>
      <c r="G98" s="46"/>
      <c r="H98" s="46"/>
    </row>
    <row r="99" spans="2:11">
      <c r="B99" s="46"/>
      <c r="C99" s="46"/>
      <c r="D99" s="46"/>
      <c r="E99" s="46"/>
      <c r="F99" s="46"/>
      <c r="G99" s="46"/>
      <c r="H99" s="46"/>
    </row>
    <row r="100" spans="2:11">
      <c r="B100" s="46"/>
      <c r="C100" s="46"/>
      <c r="D100" s="46"/>
      <c r="E100" s="46"/>
      <c r="F100" s="46"/>
      <c r="G100" s="46"/>
      <c r="H100" s="46"/>
    </row>
    <row r="101" spans="2:11">
      <c r="B101" s="46"/>
      <c r="C101" s="46"/>
      <c r="D101" s="46"/>
      <c r="E101" s="46"/>
      <c r="F101" s="46"/>
      <c r="G101" s="46"/>
      <c r="H101" s="46"/>
    </row>
    <row r="102" spans="2:11">
      <c r="B102" s="46"/>
      <c r="C102" s="46"/>
      <c r="D102" s="46"/>
      <c r="E102" s="46"/>
      <c r="F102" s="46"/>
      <c r="G102" s="46"/>
      <c r="H102" s="46"/>
    </row>
    <row r="103" spans="2:11">
      <c r="B103" s="46"/>
      <c r="C103" s="46"/>
      <c r="D103" s="46"/>
      <c r="E103" s="46"/>
      <c r="F103" s="46"/>
      <c r="G103" s="46"/>
      <c r="H103" s="46"/>
    </row>
    <row r="122" spans="4:4">
      <c r="D122" s="104"/>
    </row>
    <row r="123" spans="4:4">
      <c r="D123" s="104"/>
    </row>
    <row r="124" spans="4:4">
      <c r="D124" s="104"/>
    </row>
    <row r="125" spans="4:4">
      <c r="D125" s="104"/>
    </row>
    <row r="126" spans="4:4">
      <c r="D126" s="104"/>
    </row>
    <row r="127" spans="4:4">
      <c r="D127" s="104"/>
    </row>
    <row r="128" spans="4:4">
      <c r="D128" s="104"/>
    </row>
    <row r="129" spans="4:4">
      <c r="D129" s="104"/>
    </row>
    <row r="130" spans="4:4">
      <c r="D130" s="104"/>
    </row>
    <row r="131" spans="4:4">
      <c r="D131" s="104"/>
    </row>
    <row r="132" spans="4:4">
      <c r="D132" s="104"/>
    </row>
    <row r="133" spans="4:4">
      <c r="D133" s="104"/>
    </row>
    <row r="134" spans="4:4">
      <c r="D134" s="104"/>
    </row>
  </sheetData>
  <mergeCells count="23">
    <mergeCell ref="E74:I74"/>
    <mergeCell ref="E75:I75"/>
    <mergeCell ref="E76:I76"/>
    <mergeCell ref="E77:I77"/>
    <mergeCell ref="E78:I78"/>
    <mergeCell ref="E73:I73"/>
    <mergeCell ref="X45:Z45"/>
    <mergeCell ref="E64:I64"/>
    <mergeCell ref="A65:C65"/>
    <mergeCell ref="E65:I65"/>
    <mergeCell ref="E66:I66"/>
    <mergeCell ref="E67:I67"/>
    <mergeCell ref="U45:W45"/>
    <mergeCell ref="E68:I68"/>
    <mergeCell ref="E69:I69"/>
    <mergeCell ref="E70:I70"/>
    <mergeCell ref="E71:I71"/>
    <mergeCell ref="E72:I72"/>
    <mergeCell ref="B21:C21"/>
    <mergeCell ref="E21:F21"/>
    <mergeCell ref="B27:H27"/>
    <mergeCell ref="O45:Q45"/>
    <mergeCell ref="R45:T45"/>
  </mergeCells>
  <dataValidations disablePrompts="1" count="1">
    <dataValidation type="list" sqref="C31" xr:uid="{00000000-0002-0000-01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6" ma:contentTypeDescription="Create a new document." ma:contentTypeScope="" ma:versionID="a51e3a97222f7547f2bcd846346b24b4">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d62e64f0ef921e6ff26ceba308a2171a"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1885EA-D0A4-42F8-B426-76B454010F2C}"/>
</file>

<file path=customXml/itemProps2.xml><?xml version="1.0" encoding="utf-8"?>
<ds:datastoreItem xmlns:ds="http://schemas.openxmlformats.org/officeDocument/2006/customXml" ds:itemID="{DCEDBDFE-1F6C-415C-8796-AB808444C37E}"/>
</file>

<file path=customXml/itemProps3.xml><?xml version="1.0" encoding="utf-8"?>
<ds:datastoreItem xmlns:ds="http://schemas.openxmlformats.org/officeDocument/2006/customXml" ds:itemID="{B50AF1E7-FF4F-41B1-947E-314763F7B92A}"/>
</file>

<file path=docProps/app.xml><?xml version="1.0" encoding="utf-8"?>
<Properties xmlns="http://schemas.openxmlformats.org/officeDocument/2006/extended-properties" xmlns:vt="http://schemas.openxmlformats.org/officeDocument/2006/docPropsVTypes">
  <Application>Microsoft Excel Online</Application>
  <Manager/>
  <Company>OEB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Kwan</dc:creator>
  <cp:keywords/>
  <dc:description/>
  <cp:lastModifiedBy>Belinda Dhaliwal</cp:lastModifiedBy>
  <cp:revision/>
  <dcterms:created xsi:type="dcterms:W3CDTF">2017-05-01T19:29:01Z</dcterms:created>
  <dcterms:modified xsi:type="dcterms:W3CDTF">2018-09-14T19:44:58Z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