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904"/>
  <workbookPr defaultThemeVersion="124226"/>
  <xr:revisionPtr revIDLastSave="1" documentId="11_05B0B354E2A57F570931CC2B1622C7310A173585" xr6:coauthVersionLast="37" xr6:coauthVersionMax="37" xr10:uidLastSave="{87C1D6F9-4399-4724-81CF-218C982DA89E}"/>
  <bookViews>
    <workbookView xWindow="480" yWindow="528" windowWidth="14880" windowHeight="6900" tabRatio="880" firstSheet="1" activeTab="1" xr2:uid="{00000000-000D-0000-FFFF-FFFF00000000}"/>
  </bookViews>
  <sheets>
    <sheet name="Instructions" sheetId="2" r:id="rId1"/>
    <sheet name="GA Analysis  2017 " sheetId="2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AllHistory">'[1]Work Units'!$B$2:$R$48,'[1]Work Units'!$B$51:$R$86</definedName>
    <definedName name="AllPages">[2]List99!$A$1:$F$58,[2]List99!$A$62:$F$120,[2]List99!$A$123:$F$186,[2]List99!$A$189:$F$247,[2]List99!$A$250:$F$308,[2]List99!$A$311:$F$370,[2]List99!$A$430:$F$488,[2]List99!$A$491:$F$549,[2]List99!$A$550:$F$608,[2]List99!$A$609:$F$667,[2]List99!$A$668:$F$779</definedName>
    <definedName name="AllSum98">[3]SUM2001!$A$6:$K$45,[3]SUM2001!$A$46:$K$79,[3]SUM2001!$A$80:$K$135</definedName>
    <definedName name="area1">[4]CALC1!$AH$1:$AO$50,[4]CALC1!$CB$1:$CH$23,[4]CALC1!$AR$1:$AW$47,[4]CALC1!$AZ$1:$BH$51,[4]CALC1!$BK$1:$BS$49,[4]CALC1!$BV$1:$BY$33</definedName>
    <definedName name="area2">[4]CALC1!$CB$1:$CH$23,[4]CALC1!$S$1:$Z$33</definedName>
    <definedName name="asasd" localSheetId="1">[2]List99!$A$288:$F$346,[2]List99!#REF!,[2]List99!$A$350:$F$466</definedName>
    <definedName name="asasd">[2]List99!$A$288:$F$346,[2]List99!#REF!,[2]List99!$A$350:$F$466</definedName>
    <definedName name="budget" localSheetId="1">'[5]E&amp;O Comparison'!#REF!</definedName>
    <definedName name="budget">'[5]E&amp;O Comparison'!#REF!</definedName>
    <definedName name="Budget3" localSheetId="1">'[5]E&amp;O Comparison'!#REF!</definedName>
    <definedName name="Budget3">'[5]E&amp;O Comparison'!#REF!</definedName>
    <definedName name="Budget4" localSheetId="1">'[5]E&amp;O Comparison'!#REF!</definedName>
    <definedName name="Budget4">'[5]E&amp;O Comparison'!#REF!</definedName>
    <definedName name="Budget5" localSheetId="1">'[5]E&amp;O Comparison'!#REF!</definedName>
    <definedName name="Budget5">'[5]E&amp;O Comparison'!#REF!</definedName>
    <definedName name="BudgetBook">[6]Budget!$B$3:$P$33,[6]Budget!$B$37:$N$86,[6]Budget!$B$142:$K$195,[6]Budget!$B$198:$K$237</definedName>
    <definedName name="CDM_2007" localSheetId="1">#REF!</definedName>
    <definedName name="CDM_2007">#REF!</definedName>
    <definedName name="contactf" localSheetId="1">#REF!</definedName>
    <definedName name="contactf">#REF!</definedName>
    <definedName name="COVER">[6]SUM95!$AV$14:$BF$37,[6]SUM95!$AV$40:$BF$58</definedName>
    <definedName name="distribution" localSheetId="1">[2]List99!$A$288:$F$346,[2]List99!#REF!,[2]List99!$A$350:$F$466</definedName>
    <definedName name="distribution">[2]List99!$A$288:$F$346,[2]List99!#REF!,[2]List99!$A$350:$F$466</definedName>
    <definedName name="EDR_06_OthInfo" localSheetId="1">'[7]4. 2006 Smart Meter Information'!#REF!</definedName>
    <definedName name="EDR_06_OthInfo">'[7]4. 2006 Smart Meter Information'!#REF!</definedName>
    <definedName name="EDR06Tariffs" localSheetId="1">'[7]3. 2006 Tariff Sheet'!#REF!</definedName>
    <definedName name="EDR06Tariffs">'[7]3. 2006 Tariff Sheet'!#REF!</definedName>
    <definedName name="Final98">[8]Items98!$A$1:$G$58,[8]Items98!$A$62:$G$120,[8]Items98!$A$123:$G$181,[8]Items98!$A$184:$G$242,[8]Items98!$A$245:$G$303,[8]Items98!$A$306:$G$364,[8]Items98!$A$367:$G$425,[8]Items98!$A$428:$G$486,[8]Items98!$A$489:$G$545,[8]Items98!$A$548:$G$604,[8]Items98!$A$607:$G$657,[8]Items98!$A$662:$G$716</definedName>
    <definedName name="FinalList" localSheetId="1">[2]List99!$A$1:$F$59,[2]List99!$A$60:$F$111,[2]List99!#REF!,[2]List99!$A$112:$F$164,[2]List99!$A$165:$F$228,[2]List99!$A$288:$F$346,[2]List99!#REF!,[2]List99!$A$350:$F$466,[2]List99!$A$229:$F$287,[2]List99!$A$467:$F$519</definedName>
    <definedName name="FinalList">[2]List99!$A$1:$F$59,[2]List99!$A$60:$F$111,[2]List99!#REF!,[2]List99!$A$112:$F$164,[2]List99!$A$165:$F$228,[2]List99!$A$288:$F$346,[2]List99!#REF!,[2]List99!$A$350:$F$466,[2]List99!$A$229:$F$287,[2]List99!$A$467:$F$519</definedName>
    <definedName name="FinalProjects" localSheetId="1">[2]List99!$A$1:$F$59,[2]List99!$A$60:$F$111,[2]List99!#REF!,[2]List99!$A$112:$F$164,[2]List99!$A$165:$F$228,[2]List99!$A$288:$F$346,[2]List99!#REF!,[2]List99!$A$350:$F$466,[2]List99!$A$229:$F$287,[2]List99!$A$467:$F$519,[2]List99!$A$522:$F$574</definedName>
    <definedName name="FinalProjects">[2]List99!$A$1:$F$59,[2]List99!$A$60:$F$111,[2]List99!#REF!,[2]List99!$A$112:$F$164,[2]List99!$A$165:$F$228,[2]List99!$A$288:$F$346,[2]List99!#REF!,[2]List99!$A$350:$F$466,[2]List99!$A$229:$F$287,[2]List99!$A$467:$F$519,[2]List99!$A$522:$F$574</definedName>
    <definedName name="forecast97">[9]Forecast97!$S$3:$V$32,[9]Forecast97!$X$3:$AC$32</definedName>
    <definedName name="GARate" localSheetId="1">#REF!</definedName>
    <definedName name="GARate">#REF!</definedName>
    <definedName name="Group1">[6]SUM96!$A$203:$K$252,[6]SUM96!$A$253:$K$299,[6]SUM96!$A$300:$K$342,[6]SUM96!$A$343:$L$391</definedName>
    <definedName name="hello" localSheetId="1">#REF!</definedName>
    <definedName name="hello">#REF!</definedName>
    <definedName name="histdate">[10]Financials!$E$76</definedName>
    <definedName name="HOEPApr">[11]Hoep!$E$6</definedName>
    <definedName name="HOEPAug">[11]Hoep!$E$10</definedName>
    <definedName name="HOEPDec">[11]Hoep!$E$14</definedName>
    <definedName name="HOEPFeb">[11]Hoep!$E$4</definedName>
    <definedName name="HOEPJan">[11]Hoep!$E$3</definedName>
    <definedName name="HOEPJul">[11]Hoep!$E$9</definedName>
    <definedName name="HOEPJun">[11]Hoep!$E$8</definedName>
    <definedName name="HOEPMar">[11]Hoep!$E$5</definedName>
    <definedName name="HOEPMay">[11]Hoep!$E$7</definedName>
    <definedName name="HOEPNov">[11]Hoep!$E$13</definedName>
    <definedName name="HOEPOct">[11]Hoep!$E$12</definedName>
    <definedName name="HOEPSep">[11]Hoep!$E$11</definedName>
    <definedName name="impactdata">'[12]8-7 OTHER CHGS, COMMOD (Input)'!$B$15:$AS$118</definedName>
    <definedName name="Incr2000" localSheetId="1">#REF!</definedName>
    <definedName name="Incr2000">#REF!</definedName>
    <definedName name="increase" localSheetId="1">#REF!</definedName>
    <definedName name="increase">#REF!</definedName>
    <definedName name="Items1997">[13]Items!$C$4:$E$29,[13]Items!$C$30:$E$59,[13]Items!$C$62:$E$95,[13]Items!$C$102:$E$137,[13]Items!$C$145:$E$169</definedName>
    <definedName name="Items98">[8]Items98!$A$2:$F$58,[8]Items98!$A$62:$F$120,[8]Items98!$A$123:$F$181,[8]Items98!$A$184:$F$242,[8]Items98!$A$245:$F$303,[8]Items98!$A$306:$F$364,[8]Items98!$A$367:$F$486,[8]Items98!$A$489:$F$545,[8]Items98!$A$548:$F$604,[8]Items98!$A$607:$F$657,[8]Items98!$A$662:$F$716</definedName>
    <definedName name="jjj" localSheetId="1">'[5]E&amp;O Comparison'!#REF!</definedName>
    <definedName name="jjj">'[5]E&amp;O Comparison'!#REF!</definedName>
    <definedName name="john" localSheetId="1">'[5]E&amp;O Comparison'!#REF!</definedName>
    <definedName name="john">'[5]E&amp;O Comparison'!#REF!</definedName>
    <definedName name="LastSheet" hidden="1">"Total Bill Impacts_All Customer"</definedName>
    <definedName name="LIMIT" localSheetId="1">#REF!</definedName>
    <definedName name="LIMIT">#REF!</definedName>
    <definedName name="list" localSheetId="1">[2]List99!$A$1:$F$59,[2]List99!$A$60:$F$111,[2]List99!#REF!,[2]List99!$A$112:$F$164,[2]List99!$A$165:$F$228,[2]List99!$A$229:$F$287,[2]List99!$A$467:$F$519,[2]List99!$A$288:$F$346,[2]List99!#REF!,[2]List99!$A$350:$F$466</definedName>
    <definedName name="list">[2]List99!$A$1:$F$59,[2]List99!$A$60:$F$111,[2]List99!#REF!,[2]List99!$A$112:$F$164,[2]List99!$A$165:$F$228,[2]List99!$A$229:$F$287,[2]List99!$A$467:$F$519,[2]List99!$A$288:$F$346,[2]List99!#REF!,[2]List99!$A$350:$F$466</definedName>
    <definedName name="List2001">'[2]List 2001'!$A$1:$F$58,'[2]List 2001'!$A$62:$F$111,'[2]List 2001'!$A$115:$F$173,'[2]List 2001'!$A$176:$F$234,'[2]List 2001'!$A$237:$F$296,'[2]List 2001'!$A$299:$F$357,'[2]List 2001'!$A$360:$F$416,'[2]List 2001'!$A$419:$F$475,'[2]List 2001'!$A$478:$F$528,'[2]List 2001'!$A$533:$F$587</definedName>
    <definedName name="man_beg_bud" localSheetId="1">#REF!</definedName>
    <definedName name="man_beg_bud">#REF!</definedName>
    <definedName name="man_end_bud" localSheetId="1">#REF!</definedName>
    <definedName name="man_end_bud">#REF!</definedName>
    <definedName name="man12ACT" localSheetId="1">#REF!</definedName>
    <definedName name="man12ACT">#REF!</definedName>
    <definedName name="MANBUD" localSheetId="1">#REF!</definedName>
    <definedName name="MANBUD">#REF!</definedName>
    <definedName name="manCYACT" localSheetId="1">#REF!</definedName>
    <definedName name="manCYACT">#REF!</definedName>
    <definedName name="manCYBUD" localSheetId="1">#REF!</definedName>
    <definedName name="manCYBUD">#REF!</definedName>
    <definedName name="manCYF" localSheetId="1">#REF!</definedName>
    <definedName name="manCYF">#REF!</definedName>
    <definedName name="MANEND" localSheetId="1">#REF!</definedName>
    <definedName name="MANEND">#REF!</definedName>
    <definedName name="manNYbud" localSheetId="1">#REF!</definedName>
    <definedName name="manNYbud">#REF!</definedName>
    <definedName name="manpower_costs" localSheetId="1">#REF!</definedName>
    <definedName name="manpower_costs">#REF!</definedName>
    <definedName name="manPYACT" localSheetId="1">#REF!</definedName>
    <definedName name="manPYACT">#REF!</definedName>
    <definedName name="MANSTART" localSheetId="1">#REF!</definedName>
    <definedName name="MANSTART">#REF!</definedName>
    <definedName name="mat_beg_bud" localSheetId="1">#REF!</definedName>
    <definedName name="mat_beg_bud">#REF!</definedName>
    <definedName name="mat_end_bud" localSheetId="1">#REF!</definedName>
    <definedName name="mat_end_bud">#REF!</definedName>
    <definedName name="mat12ACT" localSheetId="1">#REF!</definedName>
    <definedName name="mat12ACT">#REF!</definedName>
    <definedName name="MATBUD" localSheetId="1">#REF!</definedName>
    <definedName name="MATBUD">#REF!</definedName>
    <definedName name="matCYACT" localSheetId="1">#REF!</definedName>
    <definedName name="matCYACT">#REF!</definedName>
    <definedName name="matCYBUD" localSheetId="1">#REF!</definedName>
    <definedName name="matCYBUD">#REF!</definedName>
    <definedName name="matCYF" localSheetId="1">#REF!</definedName>
    <definedName name="matCYF">#REF!</definedName>
    <definedName name="MATEND" localSheetId="1">#REF!</definedName>
    <definedName name="MATEND">#REF!</definedName>
    <definedName name="material_costs" localSheetId="1">#REF!</definedName>
    <definedName name="material_costs">#REF!</definedName>
    <definedName name="matNYbud" localSheetId="1">#REF!</definedName>
    <definedName name="matNYbud">#REF!</definedName>
    <definedName name="matPYACT" localSheetId="1">#REF!</definedName>
    <definedName name="matPYACT">#REF!</definedName>
    <definedName name="MATSTART" localSheetId="1">#REF!</definedName>
    <definedName name="MATSTART">#REF!</definedName>
    <definedName name="Model_Organization" localSheetId="1">#REF!</definedName>
    <definedName name="Model_Organization">#REF!</definedName>
    <definedName name="MofF" localSheetId="1">#REF!</definedName>
    <definedName name="MofF">#REF!</definedName>
    <definedName name="NONBENF" localSheetId="1">#REF!</definedName>
    <definedName name="NONBENF">#REF!</definedName>
    <definedName name="nonreg" localSheetId="1">#REF!</definedName>
    <definedName name="nonreg">#REF!</definedName>
    <definedName name="nonregf" localSheetId="1">#REF!</definedName>
    <definedName name="nonregf">#REF!</definedName>
    <definedName name="note5d" localSheetId="1">#REF!</definedName>
    <definedName name="note5d">#REF!</definedName>
    <definedName name="oth_beg_bud" localSheetId="1">#REF!</definedName>
    <definedName name="oth_beg_bud">#REF!</definedName>
    <definedName name="oth_end_bud" localSheetId="1">#REF!</definedName>
    <definedName name="oth_end_bud">#REF!</definedName>
    <definedName name="oth12ACT" localSheetId="1">#REF!</definedName>
    <definedName name="oth12ACT">#REF!</definedName>
    <definedName name="othCYACT" localSheetId="1">#REF!</definedName>
    <definedName name="othCYACT">#REF!</definedName>
    <definedName name="othCYBUD" localSheetId="1">#REF!</definedName>
    <definedName name="othCYBUD">#REF!</definedName>
    <definedName name="othCYF" localSheetId="1">#REF!</definedName>
    <definedName name="othCYF">#REF!</definedName>
    <definedName name="OTHEND" localSheetId="1">#REF!</definedName>
    <definedName name="OTHEND">#REF!</definedName>
    <definedName name="other_costs" localSheetId="1">#REF!</definedName>
    <definedName name="other_costs">#REF!</definedName>
    <definedName name="OTHERBUD" localSheetId="1">#REF!</definedName>
    <definedName name="OTHERBUD">#REF!</definedName>
    <definedName name="OtherRateCharges" localSheetId="1">#REF!</definedName>
    <definedName name="OtherRateCharges">#REF!</definedName>
    <definedName name="othNYbud" localSheetId="1">#REF!</definedName>
    <definedName name="othNYbud">#REF!</definedName>
    <definedName name="othPYACT" localSheetId="1">#REF!</definedName>
    <definedName name="othPYACT">#REF!</definedName>
    <definedName name="OTHSTART" localSheetId="1">#REF!</definedName>
    <definedName name="OTHSTART">#REF!</definedName>
    <definedName name="page3" localSheetId="1">[8]RPCAP97!#REF!</definedName>
    <definedName name="page3">[8]RPCAP97!#REF!</definedName>
    <definedName name="page7a" localSheetId="1">[8]RPCAP97!#REF!</definedName>
    <definedName name="page7a">[8]RPCAP97!#REF!</definedName>
    <definedName name="PageAll">[8]RPCAP97!$A$1:$F$59,[8]RPCAP97!$A$60:$F$111,[8]RPCAP97!$A$112:$F$164,[8]RPCAP97!$A$165:$F$223,[8]RPCAP97!$A$283:$F$341,[8]RPCAP97!$A$345:$F$403,[8]RPCAP97!$A$224:$F$282,[8]RPCAP97!$A$404:$F$456,[8]RPCAP97!$A$459:$F$511</definedName>
    <definedName name="PagePart">[8]RPCAP97!$A$1:$F$59,[8]RPCAP97!$A$60:$F$111,[8]RPCAP97!$A$112:$F$164,[8]RPCAP97!$A$165:$F$223</definedName>
    <definedName name="Pages2000a">[2]List99!$A$1:$F$58,[2]List99!$A$62:$F$120,[2]List99!$A$123:$F$186,[2]List99!$A$189:$F$247,[2]List99!$A$250:$F$308,[2]List99!$A$311:$F$370</definedName>
    <definedName name="Pages2000b">[2]List99!$A$373:$F$427,[2]List99!$A$430:$F$488,[2]List99!$A$491:$F$549,[2]List99!$A$551:$F$608,[2]List99!$A$610:$F$667,[2]List99!$A$669:$F$720,[2]List99!$A$724:$F$779</definedName>
    <definedName name="PagesAll">[2]List99!$A$1:$F$58,[2]List99!$A$62:$F$120,[2]List99!$A$123:$F$186,[2]List99!$A$189:$F$247,[2]List99!$A$250:$F$308,[2]List99!$A$311:$F$370,[2]List99!$A$430:$F$488,[2]List99!$A$491:$F$549,[2]List99!$A$550:$F$608,[2]List99!$A$609:$F$667,[2]List99!$A$668:$F$720,[2]List99!$A$723:$F$779</definedName>
    <definedName name="PriceCapParams" localSheetId="1">#REF!</definedName>
    <definedName name="PriceCapParams">#REF!</definedName>
    <definedName name="primary" localSheetId="1">[2]List99!$A$288:$F$346,[2]List99!#REF!,[2]List99!$A$350:$F$466</definedName>
    <definedName name="primary">[2]List99!$A$288:$F$346,[2]List99!#REF!,[2]List99!$A$350:$F$466</definedName>
    <definedName name="Print">'[14]Nov DEGDAYS'!$A$1:$N$36</definedName>
    <definedName name="_xlnm.Print_Area" localSheetId="1">'GA Analysis  2017 '!$A$12:$K$107</definedName>
    <definedName name="_xlnm.Print_Area" localSheetId="0">Instructions!$A$11:$C$83</definedName>
    <definedName name="_xlnm.Print_Area">#REF!</definedName>
    <definedName name="print_end" localSheetId="1">#REF!</definedName>
    <definedName name="print_end">#REF!</definedName>
    <definedName name="Qend">'[15]RSVA &amp; Other'!$A$3</definedName>
    <definedName name="Rate_Riders" localSheetId="1">#REF!</definedName>
    <definedName name="Rate_Riders">#REF!</definedName>
    <definedName name="Ratebase" localSheetId="1">#REF!</definedName>
    <definedName name="Ratebase">#REF!</definedName>
    <definedName name="rearrange95">[6]SUM95!$A$75:$I$109,[6]SUM95!$A$110:$I$141,[6]SUM95!$A$142:$I$177</definedName>
    <definedName name="RPP_Data" localSheetId="1">#REF!</definedName>
    <definedName name="RPP_Data">#REF!</definedName>
    <definedName name="SALBENF" localSheetId="1">#REF!</definedName>
    <definedName name="SALBENF">#REF!</definedName>
    <definedName name="salreg" localSheetId="1">#REF!</definedName>
    <definedName name="salreg">#REF!</definedName>
    <definedName name="SALREGF" localSheetId="1">#REF!</definedName>
    <definedName name="SALREGF">#REF!</definedName>
    <definedName name="subtrans" localSheetId="1">[2]List99!$A$1:$F$59,[2]List99!$A$60:$F$111,[2]List99!#REF!,[2]List99!$A$112:$F$164,[2]List99!$A$165:$F$228</definedName>
    <definedName name="subtrans">[2]List99!$A$1:$F$59,[2]List99!$A$60:$F$111,[2]List99!#REF!,[2]List99!$A$112:$F$164,[2]List99!$A$165:$F$228</definedName>
    <definedName name="Surtax" localSheetId="1">#REF!</definedName>
    <definedName name="Surtax">#REF!</definedName>
    <definedName name="SysPageAll">'[13]MSCalc (2)'!$H$14:$AF$42,'[13]MSCalc (2)'!$H$43:$AF$85,'[13]MSCalc (2)'!$H$86:$AF$129,'[13]MSCalc (2)'!$H$130:$AF$201,'[13]MSCalc (2)'!$H$202:$AF$256,'[13]MSCalc (2)'!$H$257:$AF$279</definedName>
    <definedName name="SYSTEM">[16]OPTTABLE!$A$2:$E$15,[16]OPTTABLE!$Q$2:$T$15,[16]OPTTABLE!$AA$2:$AE$15,[16]OPTTABLE!$AG$2:$AK$15,[16]OPTTABLE!$AW$2:$AZ$15,[16]OPTTABLE!$BB$2:$BF$15,[16]OPTTABLE!$U$2:$Y$15,[16]OPTTABLE!$BH$2:$BH$15</definedName>
    <definedName name="TableLarge">[6]SUM96!$A$203:$K$252,[6]SUM96!$A$253:$K$297,[6]SUM96!$A$300:$K$370,[6]SUM96!$A$371:$K$392</definedName>
    <definedName name="TableReportAll">[6]SUM96!$A$203:$K$299,[6]SUM96!$A$300:$K$342,[6]SUM96!$A$343:$K$390</definedName>
    <definedName name="TEMPA" localSheetId="1">#REF!</definedName>
    <definedName name="TEMPA">#REF!</definedName>
    <definedName name="terr_name">'[17]1-1 GENERAL (Input)'!$C$56:$D$59</definedName>
    <definedName name="total">[16]OPTTABLE!$A$2:$E$15,[16]OPTTABLE!$Q$2:$T$15,[16]OPTTABLE!$AA$2:$AE$15,[16]OPTTABLE!$AG$2:$AK$15,[16]OPTTABLE!$AW$2:$AZ$15,[16]OPTTABLE!$BB$2:$BF$15,[16]OPTTABLE!$BH$2:$BH$15,[16]OPTTABLE!$U$2:$Y$15</definedName>
    <definedName name="total_dept" localSheetId="1">#REF!</definedName>
    <definedName name="total_dept">#REF!</definedName>
    <definedName name="total_manpower" localSheetId="1">#REF!</definedName>
    <definedName name="total_manpower">#REF!</definedName>
    <definedName name="total_material" localSheetId="1">#REF!</definedName>
    <definedName name="total_material">#REF!</definedName>
    <definedName name="total_other" localSheetId="1">#REF!</definedName>
    <definedName name="total_other">#REF!</definedName>
    <definedName name="total_transportation" localSheetId="1">#REF!</definedName>
    <definedName name="total_transportation">#REF!</definedName>
    <definedName name="TRANBUD" localSheetId="1">#REF!</definedName>
    <definedName name="TRANBUD">#REF!</definedName>
    <definedName name="TRANEND" localSheetId="1">#REF!</definedName>
    <definedName name="TRANEND">#REF!</definedName>
    <definedName name="transportation_costs" localSheetId="1">#REF!</definedName>
    <definedName name="transportation_costs">#REF!</definedName>
    <definedName name="TRANSTART" localSheetId="1">#REF!</definedName>
    <definedName name="TRANSTART">#REF!</definedName>
    <definedName name="trn_beg_bud" localSheetId="1">#REF!</definedName>
    <definedName name="trn_beg_bud">#REF!</definedName>
    <definedName name="trn_end_bud" localSheetId="1">#REF!</definedName>
    <definedName name="trn_end_bud">#REF!</definedName>
    <definedName name="trn12ACT" localSheetId="1">#REF!</definedName>
    <definedName name="trn12ACT">#REF!</definedName>
    <definedName name="trnCYACT" localSheetId="1">#REF!</definedName>
    <definedName name="trnCYACT">#REF!</definedName>
    <definedName name="trnCYBUD" localSheetId="1">#REF!</definedName>
    <definedName name="trnCYBUD">#REF!</definedName>
    <definedName name="trnCYF" localSheetId="1">#REF!</definedName>
    <definedName name="trnCYF">#REF!</definedName>
    <definedName name="trnNYbud" localSheetId="1">#REF!</definedName>
    <definedName name="trnNYbud">#REF!</definedName>
    <definedName name="trnPYACT" localSheetId="1">#REF!</definedName>
    <definedName name="trnPYACT">#REF!</definedName>
    <definedName name="Utility">[10]Financials!$A$1</definedName>
    <definedName name="UtilityInfo" localSheetId="1">#REF!</definedName>
    <definedName name="UtilityInfo">#REF!</definedName>
    <definedName name="utitliy1">[18]Financials!$A$1</definedName>
    <definedName name="WAGBENF" localSheetId="1">#REF!</definedName>
    <definedName name="WAGBENF">#REF!</definedName>
    <definedName name="wagdob" localSheetId="1">#REF!</definedName>
    <definedName name="wagdob">#REF!</definedName>
    <definedName name="wagdobf" localSheetId="1">#REF!</definedName>
    <definedName name="wagdobf">#REF!</definedName>
    <definedName name="wagreg" localSheetId="1">#REF!</definedName>
    <definedName name="wagreg">#REF!</definedName>
    <definedName name="wagregf" localSheetId="1">#REF!</definedName>
    <definedName name="wagregf">#REF!</definedName>
    <definedName name="Z_Factor_Analysis" localSheetId="1">#REF!</definedName>
    <definedName name="Z_Factor_Analysis">#REF!</definedName>
  </definedNames>
  <calcPr calcId="179020"/>
</workbook>
</file>

<file path=xl/calcChain.xml><?xml version="1.0" encoding="utf-8"?>
<calcChain xmlns="http://schemas.openxmlformats.org/spreadsheetml/2006/main">
  <c r="D25" i="22" l="1"/>
  <c r="D26" i="22"/>
  <c r="D23" i="22"/>
  <c r="D69" i="22"/>
  <c r="D72" i="22"/>
  <c r="D68" i="22"/>
  <c r="D67" i="22"/>
  <c r="C58" i="22"/>
  <c r="C57" i="22"/>
  <c r="C56" i="22"/>
  <c r="C55" i="22"/>
  <c r="C54" i="22"/>
  <c r="C53" i="22"/>
  <c r="C52" i="22"/>
  <c r="C51" i="22"/>
  <c r="C50" i="22"/>
  <c r="C49" i="22"/>
  <c r="C48" i="22"/>
  <c r="C47" i="22"/>
  <c r="F91" i="22"/>
  <c r="G91" i="22"/>
  <c r="I91" i="22"/>
  <c r="F90" i="22"/>
  <c r="G90" i="22"/>
  <c r="I90" i="22"/>
  <c r="F89" i="22"/>
  <c r="G89" i="22"/>
  <c r="I89" i="22"/>
  <c r="D66" i="22"/>
  <c r="E88" i="22"/>
  <c r="E92" i="22"/>
  <c r="I58" i="22"/>
  <c r="G58" i="22"/>
  <c r="Q57" i="22"/>
  <c r="I57" i="22"/>
  <c r="G57" i="22"/>
  <c r="Q56" i="22"/>
  <c r="I56" i="22"/>
  <c r="G56" i="22"/>
  <c r="Q55" i="22"/>
  <c r="I55" i="22"/>
  <c r="G55" i="22"/>
  <c r="Q54" i="22"/>
  <c r="I54" i="22"/>
  <c r="G54" i="22"/>
  <c r="Q53" i="22"/>
  <c r="I53" i="22"/>
  <c r="G53" i="22"/>
  <c r="Q52" i="22"/>
  <c r="I52" i="22"/>
  <c r="G52" i="22"/>
  <c r="Q51" i="22"/>
  <c r="I51" i="22"/>
  <c r="G51" i="22"/>
  <c r="Q50" i="22"/>
  <c r="I50" i="22"/>
  <c r="G50" i="22"/>
  <c r="Q49" i="22"/>
  <c r="I49" i="22"/>
  <c r="G49" i="22"/>
  <c r="Q48" i="22"/>
  <c r="I48" i="22"/>
  <c r="G48" i="22"/>
  <c r="Q47" i="22"/>
  <c r="I47" i="22"/>
  <c r="G47" i="22"/>
  <c r="H25" i="22"/>
  <c r="H26" i="22"/>
  <c r="H23" i="22"/>
  <c r="H22" i="22"/>
  <c r="D79" i="22"/>
  <c r="C59" i="22"/>
  <c r="D88" i="22"/>
  <c r="I23" i="22"/>
  <c r="I25" i="22"/>
  <c r="H24" i="22"/>
  <c r="F88" i="22"/>
  <c r="D92" i="22"/>
  <c r="I26" i="22"/>
  <c r="D24" i="22"/>
  <c r="I24" i="22"/>
  <c r="D22" i="22"/>
  <c r="F92" i="22"/>
  <c r="I22" i="22"/>
  <c r="F23" i="22"/>
  <c r="F25" i="22"/>
  <c r="F26" i="22"/>
  <c r="F24" i="22"/>
  <c r="E58" i="22"/>
  <c r="E53" i="22"/>
  <c r="D54" i="22"/>
  <c r="E54" i="22"/>
  <c r="D55" i="22"/>
  <c r="E50" i="22"/>
  <c r="D51" i="22"/>
  <c r="E57" i="22"/>
  <c r="D58" i="22"/>
  <c r="F58" i="22"/>
  <c r="E51" i="22"/>
  <c r="D52" i="22"/>
  <c r="E52" i="22"/>
  <c r="D53" i="22"/>
  <c r="F53" i="22"/>
  <c r="E55" i="22"/>
  <c r="D56" i="22"/>
  <c r="E56" i="22"/>
  <c r="D57" i="22"/>
  <c r="F56" i="22"/>
  <c r="F55" i="22"/>
  <c r="H55" i="22"/>
  <c r="J58" i="22"/>
  <c r="H58" i="22"/>
  <c r="E48" i="22"/>
  <c r="D49" i="22"/>
  <c r="H56" i="22"/>
  <c r="J56" i="22"/>
  <c r="D47" i="22"/>
  <c r="E49" i="22"/>
  <c r="D50" i="22"/>
  <c r="F50" i="22"/>
  <c r="F57" i="22"/>
  <c r="J53" i="22"/>
  <c r="H53" i="22"/>
  <c r="E47" i="22"/>
  <c r="F52" i="22"/>
  <c r="F51" i="22"/>
  <c r="F54" i="22"/>
  <c r="J55" i="22"/>
  <c r="F49" i="22"/>
  <c r="J49" i="22"/>
  <c r="K53" i="22"/>
  <c r="K56" i="22"/>
  <c r="F47" i="22"/>
  <c r="H57" i="22"/>
  <c r="J57" i="22"/>
  <c r="H50" i="22"/>
  <c r="J50" i="22"/>
  <c r="D48" i="22"/>
  <c r="F48" i="22"/>
  <c r="E59" i="22"/>
  <c r="J51" i="22"/>
  <c r="H51" i="22"/>
  <c r="K55" i="22"/>
  <c r="J52" i="22"/>
  <c r="H52" i="22"/>
  <c r="H49" i="22"/>
  <c r="J54" i="22"/>
  <c r="H54" i="22"/>
  <c r="K58" i="22"/>
  <c r="K57" i="22"/>
  <c r="K52" i="22"/>
  <c r="K54" i="22"/>
  <c r="K51" i="22"/>
  <c r="J48" i="22"/>
  <c r="H48" i="22"/>
  <c r="K49" i="22"/>
  <c r="K50" i="22"/>
  <c r="D59" i="22"/>
  <c r="J47" i="22"/>
  <c r="H47" i="22"/>
  <c r="F59" i="22"/>
  <c r="H59" i="22"/>
  <c r="K48" i="22"/>
  <c r="K47" i="22"/>
  <c r="K59" i="22"/>
  <c r="J59" i="22"/>
  <c r="H88" i="22"/>
  <c r="H92" i="22"/>
  <c r="D80" i="22"/>
  <c r="C88" i="22"/>
  <c r="D81" i="22"/>
  <c r="D82" i="22"/>
  <c r="C92" i="22"/>
  <c r="G88" i="22"/>
  <c r="E82" i="22"/>
  <c r="I88" i="22"/>
  <c r="G92" i="22"/>
</calcChain>
</file>

<file path=xl/sharedStrings.xml><?xml version="1.0" encoding="utf-8"?>
<sst xmlns="http://schemas.openxmlformats.org/spreadsheetml/2006/main" count="204" uniqueCount="167">
  <si>
    <t>version 1.4</t>
  </si>
  <si>
    <t>Instructions on Account 1589 RSVA - Global Adjustment (GA) Analysis Workform</t>
  </si>
  <si>
    <t xml:space="preserve">Purpose: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</si>
  <si>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</si>
  <si>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Notes to GA Analysis:</t>
  </si>
  <si>
    <t>Refer to the GA Analysis Tab to complete the below steps.</t>
  </si>
  <si>
    <t>Note that this is a generic analysis template, utilities may need to alter the analysis as needed for their specific circumstances. Any alternations to the analysis must be clearly disclosed and explained.</t>
  </si>
  <si>
    <t>Indicate which years the balance requested for disposition pertains to (e.g. 2016, or 2016 and 2015)</t>
  </si>
  <si>
    <t>Complete the Consumption Data Table for consumption (unadjusted for the loss factor) for each year that is being requested for disposition. The data should agree to the RRR data reported, where applicable (i.e. Total Metered excluding WMP, RPP and non-RPP).</t>
  </si>
  <si>
    <t xml:space="preserve">GA Billing Rate </t>
  </si>
  <si>
    <t xml:space="preserve"> • Indicate the GA rate that is used to bill customers (also used for unbilled revenue) in the drop down box. Note that the “Other” rate is to represent a combination of the first estimate, second estimate and/or actual rate.</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</si>
  <si>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</si>
  <si>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 Where a distributor does not apply the same GA rate to all non-RPP Class B customers, the distributor must adapt the GA Analysis for this and breakdown the monthly non-RPP Class B volumes for each GA rate that was applied.</t>
  </si>
  <si>
    <t>*O.Reg 429/04, section 16(3)</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</si>
  <si>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</si>
  <si>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</si>
  <si>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</si>
  <si>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</si>
  <si>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</si>
  <si>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</si>
  <si>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Column F :</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</si>
  <si>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</si>
  <si>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Column G, H :</t>
  </si>
  <si>
    <t>Prior month unbilled consumption is to be deducted and current month unbilled consumption is to be added. Note that monthly non-RPP Class B unbilled consumption may not be readily available and may require estimates or allocations to be done.</t>
  </si>
  <si>
    <t>Column J :</t>
  </si>
  <si>
    <t xml:space="preserve">Fill in the GA rate billed by linking the cells to the applicable cells in the GA Rates Per IESO Website Table. </t>
  </si>
  <si>
    <t xml:space="preserve">Column L: </t>
  </si>
  <si>
    <t>Fill in the actual GA rate paid by linking the cells to the applicable cells in the GA Rates Per IESO Website Table.</t>
  </si>
  <si>
    <t>Reconciling Items</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</si>
  <si>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</si>
  <si>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The purpose of this section is to ensure that reconciling items have been appropriately factored into the GA Analysis. Reconciling items must be considered for each year requested for disposition. </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</si>
  <si>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</si>
  <si>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</si>
  <si>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</si>
  <si>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</si>
  <si>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</si>
  <si>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 xml:space="preserve">a.    Prior year impacts should be removed, </t>
  </si>
  <si>
    <t>b.    Current year impacts should be added.</t>
  </si>
  <si>
    <t>2)</t>
  </si>
  <si>
    <t xml:space="preserve">Unbilled revenue differences between the unbilled and actual billed amounts, which could relate to rate used or consumption volumes </t>
  </si>
  <si>
    <t xml:space="preserve">Analyses may have to be performed to identify the portion of the billed amounts that corresponded to the amount that was unbilled and recorded in the general ledger.  </t>
  </si>
  <si>
    <t xml:space="preserve">a.    Prior year end unbilled revenue differences should be removed, </t>
  </si>
  <si>
    <t>b.    Current year end unbilled revenue differences should be added.</t>
  </si>
  <si>
    <t xml:space="preserve">3) </t>
  </si>
  <si>
    <t xml:space="preserve">Accrual to actual differences in long term load transfers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</si>
  <si>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</si>
  <si>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</si>
  <si>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b.    Current year end differences should be added.</t>
  </si>
  <si>
    <t>4)</t>
  </si>
  <si>
    <t xml:space="preserve">GA balances pertaining to Class A customers must be excluded from the GA balance as the GA balance should only relate to Class B.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</si>
  <si>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</si>
  <si>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</si>
  <si>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5)</t>
  </si>
  <si>
    <t>Significant prior period billing adjustments</t>
  </si>
  <si>
    <t>Cancel and rebills for billing adjustments may be recorded in the current year revenue GL balance but would not be included in the current year consumption charged by the IESO.</t>
  </si>
  <si>
    <t>6)</t>
  </si>
  <si>
    <t>Differences in GA IESO posted rate and rate charged on IESO invoice</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</si>
  <si>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</si>
  <si>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7-10)</t>
  </si>
  <si>
    <t>Any other items that cause differences between the expected GA amount and the GA recorded in the general ledger.</t>
  </si>
  <si>
    <t>Any remaining unreconciled balance that is greater than +/- 1% of the GA payments to the IESO annually must be analyzed and investigated to identify any additional reconciling items or to identify corrections to the balance requested for disposition.</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</si>
  <si>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</si>
  <si>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</si>
  <si>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</si>
  <si>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Please provide any additional details in the Additional Notes and Comments textbox.</t>
  </si>
  <si>
    <t>Account 1589 Global Adjustment (GA) Analysis Workform</t>
  </si>
  <si>
    <t>Input cells</t>
  </si>
  <si>
    <t>Drop down cells</t>
  </si>
  <si>
    <t>Note 1</t>
  </si>
  <si>
    <t>Year(s) Requested for Disposition</t>
  </si>
  <si>
    <t>Note 2</t>
  </si>
  <si>
    <t>Consumption Data Excluding for Loss Factor (Data to agree with RRR as applicable)</t>
  </si>
  <si>
    <t>Year</t>
  </si>
  <si>
    <t xml:space="preserve">Per RRR </t>
  </si>
  <si>
    <t>For reference only, please delete before submission</t>
  </si>
  <si>
    <t>Total Metered excluding WMP</t>
  </si>
  <si>
    <t>C = A+B</t>
  </si>
  <si>
    <t>kWh</t>
  </si>
  <si>
    <t xml:space="preserve">RPP </t>
  </si>
  <si>
    <t>A</t>
  </si>
  <si>
    <t>WMP</t>
  </si>
  <si>
    <t>Non RPP</t>
  </si>
  <si>
    <t>B = D+E</t>
  </si>
  <si>
    <t>Non-RPP Class A</t>
  </si>
  <si>
    <t>D</t>
  </si>
  <si>
    <r>
      <t>Non-RPP Class B</t>
    </r>
    <r>
      <rPr>
        <sz val="11"/>
        <color rgb="FFFF0000"/>
        <rFont val="Arial"/>
        <family val="2"/>
      </rPr>
      <t>*</t>
    </r>
  </si>
  <si>
    <t>E</t>
  </si>
  <si>
    <t>*Non-RPP Class B consumption reported in this table is not expected to directly agree with the Non-RPP Class B Including Loss Adjusted Billed Consumption in the GA Analysis of Expected Balance table below.  The difference should be equal to the loss factor.</t>
  </si>
  <si>
    <t>Note 3</t>
  </si>
  <si>
    <t>GA Billing Rate</t>
  </si>
  <si>
    <t xml:space="preserve">GA is billed on the </t>
  </si>
  <si>
    <t>1st Estimate</t>
  </si>
  <si>
    <t>GA Billing Rate Description</t>
  </si>
  <si>
    <t>Note 4</t>
  </si>
  <si>
    <t>GA Rates per IESO website</t>
  </si>
  <si>
    <t>Calendar Month</t>
  </si>
  <si>
    <t>Non-RPP Class B Including Loss Factor Billed Consumption (kWh)</t>
  </si>
  <si>
    <t>Deduct Previous Month Unbilled Loss Adjusted Consumption (kWh)</t>
  </si>
  <si>
    <t>Add Current Month Unbilled Loss Adjusted Consumption (kWh)</t>
  </si>
  <si>
    <t>Non-RPP Class B Including Loss Adjusted Consumption, Adjusted for Unbilled (kWh)</t>
  </si>
  <si>
    <t>GA Rate Billed  ($/kWh)</t>
  </si>
  <si>
    <t>$ Consumption at GA Rate Billed</t>
  </si>
  <si>
    <t>GA Actual Rate Paid ($/kWh)</t>
  </si>
  <si>
    <t>$ Consumption at Actual Rate Paid</t>
  </si>
  <si>
    <t>Expected GA Variance ($)</t>
  </si>
  <si>
    <t>F</t>
  </si>
  <si>
    <t>G</t>
  </si>
  <si>
    <t>H</t>
  </si>
  <si>
    <t>I = F-G+H</t>
  </si>
  <si>
    <t>J</t>
  </si>
  <si>
    <t>K = I*J</t>
  </si>
  <si>
    <t>L</t>
  </si>
  <si>
    <t>M = I*L</t>
  </si>
  <si>
    <t>=M-K</t>
  </si>
  <si>
    <t>($/kWh)</t>
  </si>
  <si>
    <t>First Estimate</t>
  </si>
  <si>
    <t>Second Estimate</t>
  </si>
  <si>
    <t>Actual</t>
  </si>
  <si>
    <t>January</t>
  </si>
  <si>
    <t>February</t>
  </si>
  <si>
    <t>March</t>
  </si>
  <si>
    <t>April</t>
  </si>
  <si>
    <t>May</t>
  </si>
  <si>
    <t>June</t>
  </si>
  <si>
    <t>July</t>
  </si>
  <si>
    <t>August</t>
  </si>
  <si>
    <t>September</t>
  </si>
  <si>
    <t>October</t>
  </si>
  <si>
    <t xml:space="preserve">November </t>
  </si>
  <si>
    <t>December</t>
  </si>
  <si>
    <t>Net Change in Expected GA Balance in the Year (i.e. Transactions in the Year)</t>
  </si>
  <si>
    <t xml:space="preserve">Note 5 </t>
  </si>
  <si>
    <t xml:space="preserve">Reconciling Items </t>
  </si>
  <si>
    <t xml:space="preserve"> Item</t>
  </si>
  <si>
    <t>Applicability of Reconciling Item (Y/N)</t>
  </si>
  <si>
    <t>Amount (Quantify if it is a significant reconciling item)</t>
  </si>
  <si>
    <t>Explanation</t>
  </si>
  <si>
    <t xml:space="preserve"> Net Change in Principal Balance in the GL (i.e. Transactions in the Year)</t>
  </si>
  <si>
    <t>1a</t>
  </si>
  <si>
    <t>Remove impacts to GA from prior year RPP Settlement true up process that are booked in current year</t>
  </si>
  <si>
    <t>Y</t>
  </si>
  <si>
    <t>1b</t>
  </si>
  <si>
    <t>Add impacts to GA from current year RPP Settlement true up process that are booked in subsequent year</t>
  </si>
  <si>
    <t>2a</t>
  </si>
  <si>
    <t>Remove prior year end unbilled to actual revenue differences</t>
  </si>
  <si>
    <t>2b</t>
  </si>
  <si>
    <t>Add current year end unbilled to actual revenue differences</t>
  </si>
  <si>
    <t>3a</t>
  </si>
  <si>
    <t>Remove difference between prior year accrual to forecast from long term load transfers</t>
  </si>
  <si>
    <t>3b</t>
  </si>
  <si>
    <t>Add difference between current year accrual to forecast from long term load transfers</t>
  </si>
  <si>
    <t>Remove GA balances pertaining to Class A customers</t>
  </si>
  <si>
    <t>Significant prior period billing adjustments included in current year GL balance but would not be included in the billing consumption used in the GA Analysis</t>
  </si>
  <si>
    <t>Note 6</t>
  </si>
  <si>
    <t>Adjusted Net Change in Principal Balance in the GL</t>
  </si>
  <si>
    <t>Net Change in Expected GA Balance in the Year Per Analysis</t>
  </si>
  <si>
    <t>Unresolved Difference</t>
  </si>
  <si>
    <t>Unresolved Difference as % of Expected GA Payments to IESO</t>
  </si>
  <si>
    <t xml:space="preserve">Note 7 </t>
  </si>
  <si>
    <t>Summary of GA  (if multiple years requested for disposition)</t>
  </si>
  <si>
    <t>Annual Net Change in Expected GA Balance from GA Analysis (cell K59)</t>
  </si>
  <si>
    <t xml:space="preserve"> Net Change in Principal Balance in the  GL (cell D65)</t>
  </si>
  <si>
    <t>Reconciling Items (sum of cells D66 to D78)</t>
  </si>
  <si>
    <t>Payments to IESO (cell J59)</t>
  </si>
  <si>
    <t xml:space="preserve">Cumulative Balance </t>
  </si>
  <si>
    <t>N/A</t>
  </si>
  <si>
    <t>Additional Notes and 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</si>
</sst>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5" formatCode="&quot;$&quot;#,##0_);\(&quot;$&quot;#,##0\)"/>
    <numFmt numFmtId="6" formatCode="&quot;$&quot;#,##0_);[Red]\(&quot;$&quot;#,##0\)"/>
    <numFmt numFmtId="41" formatCode="_(* #,##0_);_(* \(#,##0\);_(* &quot;-&quot;_);_(@_)"/>
    <numFmt numFmtId="44" formatCode="_(&quot;$&quot;* #,##0.00_);_(&quot;$&quot;* \(#,##0.00\);_(&quot;$&quot;* &quot;-&quot;??_);_(@_)"/>
    <numFmt numFmtId="43" formatCode="_(* #,##0.00_);_(* \(#,##0.00\);_(* &quot;-&quot;??_);_(@_)"/>
    <numFmt numFmtId="164" formatCode="_-&quot;$&quot;* #,##0_-;\-&quot;$&quot;* #,##0_-;_-&quot;$&quot;* &quot;-&quot;_-;_-@_-"/>
    <numFmt numFmtId="165" formatCode="_-* #,##0_-;\-* #,##0_-;_-* &quot;-&quot;_-;_-@_-"/>
    <numFmt numFmtId="166" formatCode="_-&quot;$&quot;* #,##0.00_-;\-&quot;$&quot;* #,##0.00_-;_-&quot;$&quot;* &quot;-&quot;??_-;_-@_-"/>
    <numFmt numFmtId="167" formatCode="_-* #,##0.00_-;\-* #,##0.00_-;_-* &quot;-&quot;??_-;_-@_-"/>
    <numFmt numFmtId="168" formatCode="0.0%"/>
    <numFmt numFmtId="169" formatCode="_-&quot;$&quot;* #,##0_-;\-&quot;$&quot;* #,##0_-;_-&quot;$&quot;* &quot;-&quot;??_-;_-@_-"/>
    <numFmt numFmtId="170" formatCode="0.00000"/>
    <numFmt numFmtId="171" formatCode="_-* #,##0_-;\-* #,##0_-;_-* &quot;-&quot;??_-;_-@_-"/>
    <numFmt numFmtId="172" formatCode="_([$€-2]* #,##0.00_);_([$€-2]* \(#,##0.00\);_([$€-2]* &quot;-&quot;??_)"/>
    <numFmt numFmtId="173" formatCode="_(&quot;$&quot;* #,##0_);_(&quot;$&quot;* \(#,##0\);_(&quot;$&quot;* &quot;-&quot;??_);_(@_)"/>
    <numFmt numFmtId="174" formatCode="_(* #,##0_);_(* \(#,##0\);_(* &quot;-&quot;??_);_(@_)"/>
    <numFmt numFmtId="175" formatCode="_(* #,##0.0_);_(* \(#,##0.0\);_(* &quot;-&quot;??_);_(@_)"/>
    <numFmt numFmtId="176" formatCode="#,##0.0"/>
    <numFmt numFmtId="177" formatCode="mm/dd/yyyy"/>
    <numFmt numFmtId="178" formatCode="0\-0"/>
    <numFmt numFmtId="179" formatCode="_-* #,##0.0_-;\-* #,##0.0_-;_-* &quot;-&quot;??_-;_-@_-"/>
    <numFmt numFmtId="180" formatCode="_-* #,##0.000_-;\-* #,##0.000_-;_-* &quot;-&quot;??_-;_-@_-"/>
    <numFmt numFmtId="181" formatCode="##\-#"/>
    <numFmt numFmtId="182" formatCode="&quot;£ &quot;#,##0.00;[Red]\-&quot;£ &quot;#,##0.00"/>
    <numFmt numFmtId="183" formatCode="[$-409]mmm\-yy;@"/>
    <numFmt numFmtId="184" formatCode="[$-409]d\-mmm\-yy;@"/>
  </numFmts>
  <fonts count="84">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
      <b/>
      <sz val="11"/>
      <color theme="1"/>
      <name val="Calibri"/>
      <family val="2"/>
      <scheme val="minor"/>
    </font>
    <font>
      <b/>
      <sz val="15"/>
      <color theme="3"/>
      <name val="Calibri"/>
      <family val="2"/>
      <scheme val="minor"/>
    </font>
    <font>
      <b/>
      <sz val="13"/>
      <color theme="3"/>
      <name val="Calibri"/>
      <family val="2"/>
      <scheme val="minor"/>
    </font>
    <font>
      <sz val="11"/>
      <color rgb="FF006100"/>
      <name val="Calibri"/>
      <family val="2"/>
      <scheme val="minor"/>
    </font>
    <font>
      <b/>
      <sz val="11"/>
      <color theme="0"/>
      <name val="Calibri"/>
      <family val="2"/>
      <scheme val="minor"/>
    </font>
    <font>
      <sz val="10"/>
      <name val="Times New Roman"/>
      <family val="1"/>
    </font>
    <font>
      <sz val="10"/>
      <color indexed="8"/>
      <name val="Arial"/>
      <family val="2"/>
    </font>
    <font>
      <sz val="11"/>
      <color indexed="8"/>
      <name val="Calibri"/>
      <family val="2"/>
    </font>
    <font>
      <sz val="10"/>
      <color theme="1"/>
      <name val="Arial"/>
      <family val="2"/>
    </font>
    <font>
      <sz val="10"/>
      <color indexed="9"/>
      <name val="Arial"/>
      <family val="2"/>
    </font>
    <font>
      <sz val="11"/>
      <color indexed="9"/>
      <name val="Calibri"/>
      <family val="2"/>
    </font>
    <font>
      <sz val="10"/>
      <color theme="0"/>
      <name val="Arial"/>
      <family val="2"/>
    </font>
    <font>
      <sz val="10"/>
      <color indexed="20"/>
      <name val="Arial"/>
      <family val="2"/>
    </font>
    <font>
      <sz val="11"/>
      <color indexed="20"/>
      <name val="Calibri"/>
      <family val="2"/>
    </font>
    <font>
      <sz val="10"/>
      <color rgb="FF9C0006"/>
      <name val="Arial"/>
      <family val="2"/>
    </font>
    <font>
      <b/>
      <sz val="10"/>
      <color indexed="52"/>
      <name val="Arial"/>
      <family val="2"/>
    </font>
    <font>
      <b/>
      <sz val="11"/>
      <color indexed="52"/>
      <name val="Calibri"/>
      <family val="2"/>
    </font>
    <font>
      <b/>
      <sz val="10"/>
      <color rgb="FFFA7D00"/>
      <name val="Arial"/>
      <family val="2"/>
    </font>
    <font>
      <b/>
      <sz val="10"/>
      <color indexed="9"/>
      <name val="Arial"/>
      <family val="2"/>
    </font>
    <font>
      <b/>
      <sz val="11"/>
      <color indexed="9"/>
      <name val="Calibri"/>
      <family val="2"/>
    </font>
    <font>
      <b/>
      <sz val="10"/>
      <color theme="0"/>
      <name val="Arial"/>
      <family val="2"/>
    </font>
    <font>
      <sz val="8"/>
      <color indexed="72"/>
      <name val="MS Sans Serif"/>
      <family val="2"/>
    </font>
    <font>
      <sz val="10"/>
      <name val="Tahoma"/>
      <family val="2"/>
    </font>
    <font>
      <i/>
      <sz val="10"/>
      <color indexed="23"/>
      <name val="Arial"/>
      <family val="2"/>
    </font>
    <font>
      <i/>
      <sz val="11"/>
      <color indexed="23"/>
      <name val="Calibri"/>
      <family val="2"/>
    </font>
    <font>
      <i/>
      <sz val="10"/>
      <color rgb="FF7F7F7F"/>
      <name val="Arial"/>
      <family val="2"/>
    </font>
    <font>
      <sz val="11"/>
      <color indexed="17"/>
      <name val="Calibri"/>
      <family val="2"/>
    </font>
    <font>
      <sz val="10"/>
      <color rgb="FF006100"/>
      <name val="Arial"/>
      <family val="2"/>
    </font>
    <font>
      <sz val="10"/>
      <color indexed="17"/>
      <name val="Arial"/>
      <family val="2"/>
    </font>
    <font>
      <sz val="8"/>
      <name val="Arial"/>
      <family val="2"/>
    </font>
    <font>
      <b/>
      <sz val="16"/>
      <name val="Times New Roman"/>
      <family val="1"/>
    </font>
    <font>
      <b/>
      <sz val="15"/>
      <color indexed="56"/>
      <name val="Arial"/>
      <family val="2"/>
    </font>
    <font>
      <b/>
      <sz val="15"/>
      <color indexed="56"/>
      <name val="Calibri"/>
      <family val="2"/>
    </font>
    <font>
      <b/>
      <sz val="15"/>
      <color theme="3"/>
      <name val="Arial"/>
      <family val="2"/>
    </font>
    <font>
      <b/>
      <sz val="18"/>
      <name val="Arial"/>
      <family val="2"/>
    </font>
    <font>
      <b/>
      <sz val="13"/>
      <color indexed="56"/>
      <name val="Arial"/>
      <family val="2"/>
    </font>
    <font>
      <b/>
      <sz val="13"/>
      <color indexed="56"/>
      <name val="Calibri"/>
      <family val="2"/>
    </font>
    <font>
      <b/>
      <sz val="13"/>
      <color theme="3"/>
      <name val="Arial"/>
      <family val="2"/>
    </font>
    <font>
      <b/>
      <sz val="11"/>
      <color indexed="56"/>
      <name val="Arial"/>
      <family val="2"/>
    </font>
    <font>
      <b/>
      <sz val="11"/>
      <color indexed="56"/>
      <name val="Calibri"/>
      <family val="2"/>
    </font>
    <font>
      <b/>
      <sz val="11"/>
      <color theme="3"/>
      <name val="Arial"/>
      <family val="2"/>
    </font>
    <font>
      <u/>
      <sz val="10"/>
      <color indexed="12"/>
      <name val="Arial"/>
      <family val="2"/>
    </font>
    <font>
      <u/>
      <sz val="12"/>
      <color theme="10"/>
      <name val="Arial"/>
      <family val="2"/>
    </font>
    <font>
      <u/>
      <sz val="7.5"/>
      <color indexed="12"/>
      <name val="Arial"/>
      <family val="2"/>
    </font>
    <font>
      <u/>
      <sz val="10"/>
      <color theme="10"/>
      <name val="Arial"/>
      <family val="2"/>
    </font>
    <font>
      <sz val="10"/>
      <color indexed="62"/>
      <name val="Arial"/>
      <family val="2"/>
    </font>
    <font>
      <sz val="11"/>
      <color indexed="62"/>
      <name val="Calibri"/>
      <family val="2"/>
    </font>
    <font>
      <sz val="10"/>
      <color rgb="FF3F3F76"/>
      <name val="Arial"/>
      <family val="2"/>
    </font>
    <font>
      <sz val="10"/>
      <color indexed="52"/>
      <name val="Arial"/>
      <family val="2"/>
    </font>
    <font>
      <sz val="11"/>
      <color indexed="52"/>
      <name val="Calibri"/>
      <family val="2"/>
    </font>
    <font>
      <sz val="10"/>
      <color rgb="FFFA7D00"/>
      <name val="Arial"/>
      <family val="2"/>
    </font>
    <font>
      <sz val="10"/>
      <color indexed="60"/>
      <name val="Arial"/>
      <family val="2"/>
    </font>
    <font>
      <sz val="11"/>
      <color indexed="60"/>
      <name val="Calibri"/>
      <family val="2"/>
    </font>
    <font>
      <sz val="10"/>
      <color rgb="FF9C6500"/>
      <name val="Arial"/>
      <family val="2"/>
    </font>
    <font>
      <b/>
      <sz val="10"/>
      <color indexed="63"/>
      <name val="Arial"/>
      <family val="2"/>
    </font>
    <font>
      <b/>
      <sz val="11"/>
      <color indexed="63"/>
      <name val="Calibri"/>
      <family val="2"/>
    </font>
    <font>
      <b/>
      <sz val="10"/>
      <color rgb="FF3F3F3F"/>
      <name val="Arial"/>
      <family val="2"/>
    </font>
    <font>
      <b/>
      <sz val="18"/>
      <color indexed="56"/>
      <name val="Cambria"/>
      <family val="2"/>
    </font>
    <font>
      <b/>
      <sz val="10"/>
      <color indexed="8"/>
      <name val="Arial"/>
      <family val="2"/>
    </font>
    <font>
      <b/>
      <sz val="11"/>
      <color indexed="8"/>
      <name val="Calibri"/>
      <family val="2"/>
    </font>
    <font>
      <b/>
      <sz val="10"/>
      <color theme="1"/>
      <name val="Arial"/>
      <family val="2"/>
    </font>
    <font>
      <sz val="10"/>
      <color indexed="10"/>
      <name val="Arial"/>
      <family val="2"/>
    </font>
    <font>
      <sz val="11"/>
      <color indexed="10"/>
      <name val="Calibri"/>
      <family val="2"/>
    </font>
    <font>
      <sz val="10"/>
      <color rgb="FFFF0000"/>
      <name val="Arial"/>
      <family val="2"/>
    </font>
    <font>
      <sz val="10"/>
      <name val="Arial"/>
      <family val="2"/>
    </font>
    <font>
      <u/>
      <sz val="11"/>
      <color theme="10"/>
      <name val="Calibri"/>
      <family val="2"/>
      <scheme val="minor"/>
    </font>
    <font>
      <sz val="10"/>
      <name val="Arial"/>
      <family val="2"/>
    </font>
    <font>
      <sz val="11"/>
      <color theme="0"/>
      <name val="Arial"/>
      <family val="2"/>
    </font>
  </fonts>
  <fills count="61">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21"/>
        <bgColor indexed="64"/>
      </patternFill>
    </fill>
  </fills>
  <borders count="44">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0"/>
      </top>
      <bottom/>
      <diagonal/>
    </border>
  </borders>
  <cellStyleXfs count="878">
    <xf numFmtId="0" fontId="0" fillId="0" borderId="0"/>
    <xf numFmtId="166"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xf numFmtId="172" fontId="1" fillId="0" borderId="0"/>
    <xf numFmtId="166" fontId="5" fillId="0" borderId="0" applyFont="0" applyFill="0" applyBorder="0" applyAlignment="0" applyProtection="0"/>
    <xf numFmtId="173" fontId="5" fillId="0" borderId="0" applyFont="0" applyFill="0" applyBorder="0" applyAlignment="0" applyProtection="0"/>
    <xf numFmtId="167" fontId="5" fillId="0" borderId="0" applyFont="0" applyFill="0" applyBorder="0" applyAlignment="0" applyProtection="0"/>
    <xf numFmtId="175" fontId="5" fillId="0" borderId="0"/>
    <xf numFmtId="175" fontId="5" fillId="0" borderId="0"/>
    <xf numFmtId="175" fontId="5" fillId="0" borderId="0"/>
    <xf numFmtId="175" fontId="5" fillId="0" borderId="0"/>
    <xf numFmtId="175" fontId="5" fillId="0" borderId="0"/>
    <xf numFmtId="176" fontId="5" fillId="0" borderId="0"/>
    <xf numFmtId="176" fontId="5" fillId="0" borderId="0"/>
    <xf numFmtId="176" fontId="5" fillId="0" borderId="0"/>
    <xf numFmtId="176" fontId="5" fillId="0" borderId="0"/>
    <xf numFmtId="176" fontId="5" fillId="0" borderId="0"/>
    <xf numFmtId="175" fontId="5" fillId="0" borderId="0"/>
    <xf numFmtId="175" fontId="5" fillId="0" borderId="0"/>
    <xf numFmtId="175" fontId="5" fillId="0" borderId="0"/>
    <xf numFmtId="14" fontId="5" fillId="0" borderId="0"/>
    <xf numFmtId="177" fontId="5" fillId="0" borderId="0"/>
    <xf numFmtId="177" fontId="5" fillId="0" borderId="0"/>
    <xf numFmtId="177" fontId="5" fillId="0" borderId="0"/>
    <xf numFmtId="177" fontId="5" fillId="0" borderId="0"/>
    <xf numFmtId="178" fontId="5" fillId="0" borderId="0"/>
    <xf numFmtId="178" fontId="5" fillId="0" borderId="0"/>
    <xf numFmtId="178" fontId="5" fillId="0" borderId="0"/>
    <xf numFmtId="178" fontId="5" fillId="0" borderId="0"/>
    <xf numFmtId="178" fontId="5" fillId="0" borderId="0"/>
    <xf numFmtId="14" fontId="5" fillId="0" borderId="0"/>
    <xf numFmtId="172" fontId="22" fillId="36" borderId="0" applyNumberFormat="0" applyBorder="0" applyAlignment="0" applyProtection="0"/>
    <xf numFmtId="172" fontId="23" fillId="36" borderId="0" applyNumberFormat="0" applyBorder="0" applyAlignment="0" applyProtection="0"/>
    <xf numFmtId="172" fontId="24" fillId="13" borderId="0" applyNumberFormat="0" applyBorder="0" applyAlignment="0" applyProtection="0"/>
    <xf numFmtId="172" fontId="23" fillId="36" borderId="0" applyNumberFormat="0" applyBorder="0" applyAlignment="0" applyProtection="0"/>
    <xf numFmtId="172" fontId="22" fillId="37" borderId="0" applyNumberFormat="0" applyBorder="0" applyAlignment="0" applyProtection="0"/>
    <xf numFmtId="172" fontId="23" fillId="37" borderId="0" applyNumberFormat="0" applyBorder="0" applyAlignment="0" applyProtection="0"/>
    <xf numFmtId="172" fontId="24" fillId="17" borderId="0" applyNumberFormat="0" applyBorder="0" applyAlignment="0" applyProtection="0"/>
    <xf numFmtId="172" fontId="23" fillId="37" borderId="0" applyNumberFormat="0" applyBorder="0" applyAlignment="0" applyProtection="0"/>
    <xf numFmtId="172" fontId="22" fillId="38" borderId="0" applyNumberFormat="0" applyBorder="0" applyAlignment="0" applyProtection="0"/>
    <xf numFmtId="172" fontId="23" fillId="38" borderId="0" applyNumberFormat="0" applyBorder="0" applyAlignment="0" applyProtection="0"/>
    <xf numFmtId="172" fontId="24" fillId="21" borderId="0" applyNumberFormat="0" applyBorder="0" applyAlignment="0" applyProtection="0"/>
    <xf numFmtId="172" fontId="23" fillId="38" borderId="0" applyNumberFormat="0" applyBorder="0" applyAlignment="0" applyProtection="0"/>
    <xf numFmtId="172" fontId="22" fillId="39" borderId="0" applyNumberFormat="0" applyBorder="0" applyAlignment="0" applyProtection="0"/>
    <xf numFmtId="172" fontId="23" fillId="39" borderId="0" applyNumberFormat="0" applyBorder="0" applyAlignment="0" applyProtection="0"/>
    <xf numFmtId="172" fontId="24" fillId="25" borderId="0" applyNumberFormat="0" applyBorder="0" applyAlignment="0" applyProtection="0"/>
    <xf numFmtId="172" fontId="23" fillId="39" borderId="0" applyNumberFormat="0" applyBorder="0" applyAlignment="0" applyProtection="0"/>
    <xf numFmtId="172" fontId="22" fillId="40" borderId="0" applyNumberFormat="0" applyBorder="0" applyAlignment="0" applyProtection="0"/>
    <xf numFmtId="172" fontId="23" fillId="40" borderId="0" applyNumberFormat="0" applyBorder="0" applyAlignment="0" applyProtection="0"/>
    <xf numFmtId="172" fontId="24" fillId="29" borderId="0" applyNumberFormat="0" applyBorder="0" applyAlignment="0" applyProtection="0"/>
    <xf numFmtId="172" fontId="23" fillId="40" borderId="0" applyNumberFormat="0" applyBorder="0" applyAlignment="0" applyProtection="0"/>
    <xf numFmtId="172" fontId="22" fillId="41" borderId="0" applyNumberFormat="0" applyBorder="0" applyAlignment="0" applyProtection="0"/>
    <xf numFmtId="172" fontId="23" fillId="41" borderId="0" applyNumberFormat="0" applyBorder="0" applyAlignment="0" applyProtection="0"/>
    <xf numFmtId="172" fontId="24" fillId="33" borderId="0" applyNumberFormat="0" applyBorder="0" applyAlignment="0" applyProtection="0"/>
    <xf numFmtId="172" fontId="23" fillId="41" borderId="0" applyNumberFormat="0" applyBorder="0" applyAlignment="0" applyProtection="0"/>
    <xf numFmtId="172" fontId="22" fillId="42" borderId="0" applyNumberFormat="0" applyBorder="0" applyAlignment="0" applyProtection="0"/>
    <xf numFmtId="172" fontId="23" fillId="42" borderId="0" applyNumberFormat="0" applyBorder="0" applyAlignment="0" applyProtection="0"/>
    <xf numFmtId="172" fontId="24" fillId="14" borderId="0" applyNumberFormat="0" applyBorder="0" applyAlignment="0" applyProtection="0"/>
    <xf numFmtId="172" fontId="23" fillId="42" borderId="0" applyNumberFormat="0" applyBorder="0" applyAlignment="0" applyProtection="0"/>
    <xf numFmtId="172" fontId="22" fillId="43" borderId="0" applyNumberFormat="0" applyBorder="0" applyAlignment="0" applyProtection="0"/>
    <xf numFmtId="172" fontId="23" fillId="43" borderId="0" applyNumberFormat="0" applyBorder="0" applyAlignment="0" applyProtection="0"/>
    <xf numFmtId="172" fontId="24" fillId="18" borderId="0" applyNumberFormat="0" applyBorder="0" applyAlignment="0" applyProtection="0"/>
    <xf numFmtId="172" fontId="23" fillId="43" borderId="0" applyNumberFormat="0" applyBorder="0" applyAlignment="0" applyProtection="0"/>
    <xf numFmtId="172" fontId="22" fillId="44" borderId="0" applyNumberFormat="0" applyBorder="0" applyAlignment="0" applyProtection="0"/>
    <xf numFmtId="172" fontId="23" fillId="44" borderId="0" applyNumberFormat="0" applyBorder="0" applyAlignment="0" applyProtection="0"/>
    <xf numFmtId="172" fontId="24" fillId="22" borderId="0" applyNumberFormat="0" applyBorder="0" applyAlignment="0" applyProtection="0"/>
    <xf numFmtId="172" fontId="23" fillId="44" borderId="0" applyNumberFormat="0" applyBorder="0" applyAlignment="0" applyProtection="0"/>
    <xf numFmtId="172" fontId="22" fillId="39" borderId="0" applyNumberFormat="0" applyBorder="0" applyAlignment="0" applyProtection="0"/>
    <xf numFmtId="172" fontId="23" fillId="39" borderId="0" applyNumberFormat="0" applyBorder="0" applyAlignment="0" applyProtection="0"/>
    <xf numFmtId="172" fontId="24" fillId="26" borderId="0" applyNumberFormat="0" applyBorder="0" applyAlignment="0" applyProtection="0"/>
    <xf numFmtId="172" fontId="23" fillId="39" borderId="0" applyNumberFormat="0" applyBorder="0" applyAlignment="0" applyProtection="0"/>
    <xf numFmtId="172" fontId="22" fillId="42" borderId="0" applyNumberFormat="0" applyBorder="0" applyAlignment="0" applyProtection="0"/>
    <xf numFmtId="172" fontId="23" fillId="42" borderId="0" applyNumberFormat="0" applyBorder="0" applyAlignment="0" applyProtection="0"/>
    <xf numFmtId="172" fontId="24" fillId="30" borderId="0" applyNumberFormat="0" applyBorder="0" applyAlignment="0" applyProtection="0"/>
    <xf numFmtId="172" fontId="23" fillId="42" borderId="0" applyNumberFormat="0" applyBorder="0" applyAlignment="0" applyProtection="0"/>
    <xf numFmtId="172" fontId="22" fillId="45" borderId="0" applyNumberFormat="0" applyBorder="0" applyAlignment="0" applyProtection="0"/>
    <xf numFmtId="172" fontId="23" fillId="45" borderId="0" applyNumberFormat="0" applyBorder="0" applyAlignment="0" applyProtection="0"/>
    <xf numFmtId="172" fontId="24" fillId="34" borderId="0" applyNumberFormat="0" applyBorder="0" applyAlignment="0" applyProtection="0"/>
    <xf numFmtId="172" fontId="23" fillId="45" borderId="0" applyNumberFormat="0" applyBorder="0" applyAlignment="0" applyProtection="0"/>
    <xf numFmtId="172" fontId="25" fillId="46" borderId="0" applyNumberFormat="0" applyBorder="0" applyAlignment="0" applyProtection="0"/>
    <xf numFmtId="172" fontId="26" fillId="46" borderId="0" applyNumberFormat="0" applyBorder="0" applyAlignment="0" applyProtection="0"/>
    <xf numFmtId="172" fontId="27" fillId="15" borderId="0" applyNumberFormat="0" applyBorder="0" applyAlignment="0" applyProtection="0"/>
    <xf numFmtId="172" fontId="26" fillId="46" borderId="0" applyNumberFormat="0" applyBorder="0" applyAlignment="0" applyProtection="0"/>
    <xf numFmtId="172" fontId="25" fillId="43" borderId="0" applyNumberFormat="0" applyBorder="0" applyAlignment="0" applyProtection="0"/>
    <xf numFmtId="172" fontId="26" fillId="43" borderId="0" applyNumberFormat="0" applyBorder="0" applyAlignment="0" applyProtection="0"/>
    <xf numFmtId="172" fontId="27" fillId="19" borderId="0" applyNumberFormat="0" applyBorder="0" applyAlignment="0" applyProtection="0"/>
    <xf numFmtId="172" fontId="26" fillId="43" borderId="0" applyNumberFormat="0" applyBorder="0" applyAlignment="0" applyProtection="0"/>
    <xf numFmtId="172" fontId="25" fillId="44" borderId="0" applyNumberFormat="0" applyBorder="0" applyAlignment="0" applyProtection="0"/>
    <xf numFmtId="172" fontId="26" fillId="44" borderId="0" applyNumberFormat="0" applyBorder="0" applyAlignment="0" applyProtection="0"/>
    <xf numFmtId="172" fontId="27" fillId="23" borderId="0" applyNumberFormat="0" applyBorder="0" applyAlignment="0" applyProtection="0"/>
    <xf numFmtId="172" fontId="26" fillId="44" borderId="0" applyNumberFormat="0" applyBorder="0" applyAlignment="0" applyProtection="0"/>
    <xf numFmtId="172" fontId="25" fillId="47" borderId="0" applyNumberFormat="0" applyBorder="0" applyAlignment="0" applyProtection="0"/>
    <xf numFmtId="172" fontId="26" fillId="47" borderId="0" applyNumberFormat="0" applyBorder="0" applyAlignment="0" applyProtection="0"/>
    <xf numFmtId="172" fontId="27" fillId="27" borderId="0" applyNumberFormat="0" applyBorder="0" applyAlignment="0" applyProtection="0"/>
    <xf numFmtId="172" fontId="26" fillId="47" borderId="0" applyNumberFormat="0" applyBorder="0" applyAlignment="0" applyProtection="0"/>
    <xf numFmtId="172" fontId="25" fillId="48" borderId="0" applyNumberFormat="0" applyBorder="0" applyAlignment="0" applyProtection="0"/>
    <xf numFmtId="172" fontId="26" fillId="48" borderId="0" applyNumberFormat="0" applyBorder="0" applyAlignment="0" applyProtection="0"/>
    <xf numFmtId="172" fontId="27" fillId="31" borderId="0" applyNumberFormat="0" applyBorder="0" applyAlignment="0" applyProtection="0"/>
    <xf numFmtId="172" fontId="26" fillId="48" borderId="0" applyNumberFormat="0" applyBorder="0" applyAlignment="0" applyProtection="0"/>
    <xf numFmtId="172" fontId="25" fillId="49" borderId="0" applyNumberFormat="0" applyBorder="0" applyAlignment="0" applyProtection="0"/>
    <xf numFmtId="172" fontId="26" fillId="49" borderId="0" applyNumberFormat="0" applyBorder="0" applyAlignment="0" applyProtection="0"/>
    <xf numFmtId="172" fontId="27" fillId="35" borderId="0" applyNumberFormat="0" applyBorder="0" applyAlignment="0" applyProtection="0"/>
    <xf numFmtId="172" fontId="26" fillId="49" borderId="0" applyNumberFormat="0" applyBorder="0" applyAlignment="0" applyProtection="0"/>
    <xf numFmtId="172" fontId="25" fillId="50" borderId="0" applyNumberFormat="0" applyBorder="0" applyAlignment="0" applyProtection="0"/>
    <xf numFmtId="172" fontId="26" fillId="50" borderId="0" applyNumberFormat="0" applyBorder="0" applyAlignment="0" applyProtection="0"/>
    <xf numFmtId="172" fontId="27" fillId="12" borderId="0" applyNumberFormat="0" applyBorder="0" applyAlignment="0" applyProtection="0"/>
    <xf numFmtId="172" fontId="26" fillId="50" borderId="0" applyNumberFormat="0" applyBorder="0" applyAlignment="0" applyProtection="0"/>
    <xf numFmtId="172" fontId="25" fillId="51" borderId="0" applyNumberFormat="0" applyBorder="0" applyAlignment="0" applyProtection="0"/>
    <xf numFmtId="172" fontId="26" fillId="51" borderId="0" applyNumberFormat="0" applyBorder="0" applyAlignment="0" applyProtection="0"/>
    <xf numFmtId="172" fontId="27" fillId="16" borderId="0" applyNumberFormat="0" applyBorder="0" applyAlignment="0" applyProtection="0"/>
    <xf numFmtId="172" fontId="26" fillId="51" borderId="0" applyNumberFormat="0" applyBorder="0" applyAlignment="0" applyProtection="0"/>
    <xf numFmtId="172" fontId="25" fillId="52" borderId="0" applyNumberFormat="0" applyBorder="0" applyAlignment="0" applyProtection="0"/>
    <xf numFmtId="172" fontId="26" fillId="52" borderId="0" applyNumberFormat="0" applyBorder="0" applyAlignment="0" applyProtection="0"/>
    <xf numFmtId="172" fontId="27" fillId="20" borderId="0" applyNumberFormat="0" applyBorder="0" applyAlignment="0" applyProtection="0"/>
    <xf numFmtId="172" fontId="26" fillId="52" borderId="0" applyNumberFormat="0" applyBorder="0" applyAlignment="0" applyProtection="0"/>
    <xf numFmtId="172" fontId="25" fillId="47" borderId="0" applyNumberFormat="0" applyBorder="0" applyAlignment="0" applyProtection="0"/>
    <xf numFmtId="172" fontId="26" fillId="47" borderId="0" applyNumberFormat="0" applyBorder="0" applyAlignment="0" applyProtection="0"/>
    <xf numFmtId="172" fontId="27" fillId="24" borderId="0" applyNumberFormat="0" applyBorder="0" applyAlignment="0" applyProtection="0"/>
    <xf numFmtId="172" fontId="26" fillId="47" borderId="0" applyNumberFormat="0" applyBorder="0" applyAlignment="0" applyProtection="0"/>
    <xf numFmtId="172" fontId="25" fillId="48" borderId="0" applyNumberFormat="0" applyBorder="0" applyAlignment="0" applyProtection="0"/>
    <xf numFmtId="172" fontId="26" fillId="48" borderId="0" applyNumberFormat="0" applyBorder="0" applyAlignment="0" applyProtection="0"/>
    <xf numFmtId="172" fontId="27" fillId="28" borderId="0" applyNumberFormat="0" applyBorder="0" applyAlignment="0" applyProtection="0"/>
    <xf numFmtId="172" fontId="26" fillId="48" borderId="0" applyNumberFormat="0" applyBorder="0" applyAlignment="0" applyProtection="0"/>
    <xf numFmtId="172" fontId="25" fillId="53" borderId="0" applyNumberFormat="0" applyBorder="0" applyAlignment="0" applyProtection="0"/>
    <xf numFmtId="172" fontId="26" fillId="53" borderId="0" applyNumberFormat="0" applyBorder="0" applyAlignment="0" applyProtection="0"/>
    <xf numFmtId="172" fontId="27" fillId="32" borderId="0" applyNumberFormat="0" applyBorder="0" applyAlignment="0" applyProtection="0"/>
    <xf numFmtId="172" fontId="26" fillId="53" borderId="0" applyNumberFormat="0" applyBorder="0" applyAlignment="0" applyProtection="0"/>
    <xf numFmtId="172" fontId="28" fillId="37" borderId="0" applyNumberFormat="0" applyBorder="0" applyAlignment="0" applyProtection="0"/>
    <xf numFmtId="172" fontId="29" fillId="37" borderId="0" applyNumberFormat="0" applyBorder="0" applyAlignment="0" applyProtection="0"/>
    <xf numFmtId="172" fontId="30" fillId="6" borderId="0" applyNumberFormat="0" applyBorder="0" applyAlignment="0" applyProtection="0"/>
    <xf numFmtId="172" fontId="29" fillId="37" borderId="0" applyNumberFormat="0" applyBorder="0" applyAlignment="0" applyProtection="0"/>
    <xf numFmtId="172" fontId="31" fillId="54" borderId="25" applyNumberFormat="0" applyAlignment="0" applyProtection="0"/>
    <xf numFmtId="172" fontId="32" fillId="54" borderId="25" applyNumberFormat="0" applyAlignment="0" applyProtection="0"/>
    <xf numFmtId="172" fontId="33" fillId="9" borderId="29" applyNumberFormat="0" applyAlignment="0" applyProtection="0"/>
    <xf numFmtId="172" fontId="32" fillId="54" borderId="25" applyNumberFormat="0" applyAlignment="0" applyProtection="0"/>
    <xf numFmtId="172" fontId="34" fillId="55" borderId="35" applyNumberFormat="0" applyAlignment="0" applyProtection="0"/>
    <xf numFmtId="172" fontId="35" fillId="55" borderId="35" applyNumberFormat="0" applyAlignment="0" applyProtection="0"/>
    <xf numFmtId="172" fontId="36" fillId="10" borderId="32" applyNumberFormat="0" applyAlignment="0" applyProtection="0"/>
    <xf numFmtId="172" fontId="35" fillId="55" borderId="35" applyNumberFormat="0" applyAlignment="0" applyProtection="0"/>
    <xf numFmtId="172" fontId="20" fillId="10" borderId="32" applyNumberFormat="0" applyAlignment="0" applyProtection="0"/>
    <xf numFmtId="167" fontId="5" fillId="0" borderId="0" applyFont="0" applyFill="0" applyBorder="0" applyAlignment="0" applyProtection="0"/>
    <xf numFmtId="43" fontId="5" fillId="0" borderId="0" applyFont="0" applyFill="0" applyBorder="0" applyAlignment="0" applyProtection="0"/>
    <xf numFmtId="171" fontId="5" fillId="0" borderId="0" applyFont="0" applyFill="0" applyBorder="0" applyAlignment="0" applyProtection="0"/>
    <xf numFmtId="167" fontId="23" fillId="0" borderId="0" applyFont="0" applyFill="0" applyBorder="0" applyAlignment="0" applyProtection="0"/>
    <xf numFmtId="43" fontId="5" fillId="0" borderId="0" applyFont="0" applyFill="0" applyBorder="0" applyAlignment="0" applyProtection="0"/>
    <xf numFmtId="173" fontId="5" fillId="0" borderId="0" applyFont="0" applyFill="0" applyBorder="0" applyAlignment="0" applyProtection="0"/>
    <xf numFmtId="43" fontId="5" fillId="0" borderId="0" applyFont="0" applyFill="0" applyBorder="0" applyAlignment="0" applyProtection="0"/>
    <xf numFmtId="17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7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7" fontId="5" fillId="0" borderId="0" applyFont="0" applyFill="0" applyBorder="0" applyAlignment="0" applyProtection="0"/>
    <xf numFmtId="173"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43" fontId="5" fillId="0" borderId="0" applyFont="0" applyFill="0" applyBorder="0" applyAlignment="0" applyProtection="0"/>
    <xf numFmtId="176" fontId="21" fillId="0" borderId="0" applyFont="0" applyFill="0" applyBorder="0" applyAlignment="0" applyProtection="0"/>
    <xf numFmtId="173" fontId="5" fillId="0" borderId="0" applyFont="0" applyFill="0" applyBorder="0" applyAlignment="0" applyProtection="0"/>
    <xf numFmtId="167" fontId="23"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xf numFmtId="44" fontId="5" fillId="0" borderId="0" applyFont="0" applyFill="0" applyBorder="0" applyAlignment="0" applyProtection="0"/>
    <xf numFmtId="173" fontId="5" fillId="0" borderId="0" applyFont="0" applyFill="0" applyBorder="0" applyAlignment="0" applyProtection="0"/>
    <xf numFmtId="44"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43" fontId="23"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alignment vertical="center"/>
    </xf>
    <xf numFmtId="172" fontId="37" fillId="0" borderId="0" applyAlignment="0">
      <alignment vertical="top" wrapText="1"/>
      <protection locked="0"/>
    </xf>
    <xf numFmtId="175"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7" fontId="5" fillId="0" borderId="0" applyFont="0" applyFill="0" applyBorder="0" applyAlignment="0" applyProtection="0"/>
    <xf numFmtId="43"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75" fontId="5" fillId="0" borderId="0" applyFont="0" applyFill="0" applyBorder="0" applyAlignment="0" applyProtection="0"/>
    <xf numFmtId="44" fontId="5" fillId="0" borderId="0" applyFont="0" applyFill="0" applyBorder="0" applyAlignment="0" applyProtection="0"/>
    <xf numFmtId="168" fontId="5" fillId="0" borderId="0" applyFont="0" applyFill="0" applyBorder="0" applyAlignment="0" applyProtection="0"/>
    <xf numFmtId="44" fontId="5" fillId="0" borderId="0" applyFont="0" applyFill="0" applyBorder="0" applyAlignment="0" applyProtection="0"/>
    <xf numFmtId="167" fontId="5" fillId="0" borderId="0" applyFont="0" applyFill="0" applyBorder="0" applyAlignment="0" applyProtection="0"/>
    <xf numFmtId="43" fontId="5" fillId="0" borderId="0" applyFont="0" applyFill="0" applyBorder="0" applyAlignment="0" applyProtection="0"/>
    <xf numFmtId="167" fontId="5" fillId="0" borderId="0" applyFont="0" applyFill="0" applyBorder="0" applyAlignment="0" applyProtection="0"/>
    <xf numFmtId="44" fontId="5" fillId="0" borderId="0" applyFont="0" applyFill="0" applyBorder="0" applyAlignment="0" applyProtection="0"/>
    <xf numFmtId="179" fontId="5" fillId="0" borderId="0" applyFont="0" applyFill="0" applyBorder="0" applyAlignment="0" applyProtection="0"/>
    <xf numFmtId="41"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174" fontId="5" fillId="0" borderId="0" applyFont="0" applyFill="0" applyBorder="0" applyAlignment="0" applyProtection="0"/>
    <xf numFmtId="166" fontId="23" fillId="0" borderId="0" applyFont="0" applyFill="0" applyBorder="0" applyAlignment="0" applyProtection="0"/>
    <xf numFmtId="43" fontId="5" fillId="0" borderId="0" applyFont="0" applyFill="0" applyBorder="0" applyAlignment="0" applyProtection="0"/>
    <xf numFmtId="166" fontId="10" fillId="0" borderId="0" applyFont="0" applyFill="0" applyBorder="0" applyAlignment="0" applyProtection="0"/>
    <xf numFmtId="44" fontId="5" fillId="0" borderId="0" applyFont="0" applyFill="0" applyBorder="0" applyAlignment="0" applyProtection="0"/>
    <xf numFmtId="166" fontId="10" fillId="0" borderId="0" applyFont="0" applyFill="0" applyBorder="0" applyAlignment="0" applyProtection="0"/>
    <xf numFmtId="44"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44" fontId="5" fillId="0" borderId="0" applyFont="0" applyFill="0" applyBorder="0" applyAlignment="0" applyProtection="0"/>
    <xf numFmtId="6" fontId="21" fillId="0" borderId="0" applyFont="0" applyFill="0" applyBorder="0" applyAlignment="0" applyProtection="0"/>
    <xf numFmtId="174" fontId="5" fillId="0" borderId="0" applyFont="0" applyFill="0" applyBorder="0" applyAlignment="0" applyProtection="0"/>
    <xf numFmtId="172" fontId="37" fillId="0" borderId="0" applyNumberFormat="0" applyFill="0" applyBorder="0" applyProtection="0">
      <alignment horizontal="left" vertical="center"/>
      <protection locked="0"/>
    </xf>
    <xf numFmtId="166" fontId="5" fillId="0" borderId="0" applyFont="0" applyFill="0" applyBorder="0" applyAlignment="0" applyProtection="0"/>
    <xf numFmtId="43" fontId="5" fillId="0" borderId="0" applyFont="0" applyFill="0" applyBorder="0" applyAlignment="0" applyProtection="0"/>
    <xf numFmtId="166" fontId="23" fillId="0" borderId="0" applyFont="0" applyFill="0" applyBorder="0" applyAlignment="0" applyProtection="0"/>
    <xf numFmtId="174" fontId="5" fillId="0" borderId="0" applyFont="0" applyFill="0" applyBorder="0" applyAlignment="0" applyProtection="0"/>
    <xf numFmtId="166" fontId="5" fillId="0" borderId="0" applyFont="0" applyFill="0" applyBorder="0" applyAlignment="0" applyProtection="0"/>
    <xf numFmtId="168" fontId="21" fillId="0" borderId="0" applyFont="0" applyFill="0" applyBorder="0" applyAlignment="0" applyProtection="0"/>
    <xf numFmtId="180" fontId="5" fillId="0" borderId="0" applyFont="0" applyFill="0" applyBorder="0" applyAlignment="0" applyProtection="0"/>
    <xf numFmtId="44" fontId="5" fillId="0" borderId="0" applyFont="0" applyFill="0" applyBorder="0" applyAlignment="0" applyProtection="0"/>
    <xf numFmtId="166" fontId="23" fillId="0" borderId="0" applyFont="0" applyFill="0" applyBorder="0" applyAlignment="0" applyProtection="0"/>
    <xf numFmtId="173" fontId="5" fillId="0" borderId="0" applyFont="0" applyFill="0" applyBorder="0" applyAlignment="0" applyProtection="0"/>
    <xf numFmtId="174" fontId="5" fillId="0" borderId="0" applyFont="0" applyFill="0" applyBorder="0" applyAlignment="0" applyProtection="0"/>
    <xf numFmtId="44" fontId="5" fillId="0" borderId="0" applyFont="0" applyFill="0" applyBorder="0" applyAlignment="0" applyProtection="0"/>
    <xf numFmtId="175" fontId="5" fillId="0" borderId="0" applyFont="0" applyFill="0" applyBorder="0" applyAlignment="0" applyProtection="0"/>
    <xf numFmtId="174" fontId="5" fillId="0" borderId="0" applyFont="0" applyFill="0" applyBorder="0" applyAlignment="0" applyProtection="0"/>
    <xf numFmtId="173" fontId="5" fillId="0" borderId="0" applyFont="0" applyFill="0" applyBorder="0" applyAlignment="0" applyProtection="0"/>
    <xf numFmtId="44" fontId="5" fillId="0" borderId="0" applyFont="0" applyFill="0" applyBorder="0" applyAlignment="0" applyProtection="0"/>
    <xf numFmtId="173" fontId="5" fillId="0" borderId="0" applyFont="0" applyFill="0" applyBorder="0" applyAlignment="0" applyProtection="0"/>
    <xf numFmtId="174" fontId="5" fillId="0" borderId="0" applyFont="0" applyFill="0" applyBorder="0" applyAlignment="0" applyProtection="0"/>
    <xf numFmtId="166" fontId="5" fillId="0" borderId="0" applyFont="0" applyFill="0" applyBorder="0" applyAlignment="0" applyProtection="0"/>
    <xf numFmtId="174" fontId="5" fillId="0" borderId="0" applyFont="0" applyFill="0" applyBorder="0" applyAlignment="0" applyProtection="0"/>
    <xf numFmtId="44" fontId="5" fillId="0" borderId="0" applyFont="0" applyFill="0" applyBorder="0" applyAlignment="0" applyProtection="0"/>
    <xf numFmtId="174" fontId="5" fillId="0" borderId="0" applyFont="0" applyFill="0" applyBorder="0" applyAlignment="0" applyProtection="0"/>
    <xf numFmtId="44" fontId="5" fillId="0" borderId="0" applyFont="0" applyFill="0" applyBorder="0" applyAlignment="0" applyProtection="0"/>
    <xf numFmtId="174" fontId="5" fillId="0" borderId="0" applyFont="0" applyFill="0" applyBorder="0" applyAlignment="0" applyProtection="0"/>
    <xf numFmtId="44" fontId="5" fillId="0" borderId="0" applyFont="0" applyFill="0" applyBorder="0" applyAlignment="0" applyProtection="0"/>
    <xf numFmtId="5" fontId="5" fillId="0" borderId="0" applyFont="0" applyFill="0" applyBorder="0" applyAlignment="0" applyProtection="0"/>
    <xf numFmtId="5" fontId="5" fillId="0" borderId="0" applyFont="0" applyFill="0" applyBorder="0" applyAlignment="0" applyProtection="0"/>
    <xf numFmtId="5" fontId="5" fillId="0" borderId="0" applyFont="0" applyFill="0" applyBorder="0" applyAlignment="0" applyProtection="0"/>
    <xf numFmtId="5" fontId="5" fillId="0" borderId="0" applyFont="0" applyFill="0" applyBorder="0" applyAlignment="0" applyProtection="0"/>
    <xf numFmtId="5" fontId="5" fillId="0" borderId="0" applyFont="0" applyFill="0" applyBorder="0" applyAlignment="0" applyProtection="0"/>
    <xf numFmtId="4" fontId="38" fillId="0" borderId="0"/>
    <xf numFmtId="14" fontId="5" fillId="0" borderId="0" applyFont="0" applyFill="0" applyBorder="0" applyAlignment="0" applyProtection="0"/>
    <xf numFmtId="14" fontId="5" fillId="0" borderId="0" applyFont="0" applyFill="0" applyBorder="0" applyAlignment="0" applyProtection="0"/>
    <xf numFmtId="14" fontId="5" fillId="0" borderId="0" applyFont="0" applyFill="0" applyBorder="0" applyAlignment="0" applyProtection="0"/>
    <xf numFmtId="14" fontId="5" fillId="0" borderId="0" applyFont="0" applyFill="0" applyBorder="0" applyAlignment="0" applyProtection="0"/>
    <xf numFmtId="14" fontId="5" fillId="0" borderId="0" applyFont="0" applyFill="0" applyBorder="0" applyAlignment="0" applyProtection="0"/>
    <xf numFmtId="172" fontId="5" fillId="0" borderId="0" applyFont="0" applyFill="0" applyBorder="0" applyAlignment="0" applyProtection="0"/>
    <xf numFmtId="172" fontId="5" fillId="0" borderId="0" applyFont="0" applyFill="0" applyBorder="0" applyAlignment="0" applyProtection="0"/>
    <xf numFmtId="172" fontId="39" fillId="0" borderId="0" applyNumberFormat="0" applyFill="0" applyBorder="0" applyAlignment="0" applyProtection="0"/>
    <xf numFmtId="172" fontId="40" fillId="0" borderId="0" applyNumberFormat="0" applyFill="0" applyBorder="0" applyAlignment="0" applyProtection="0"/>
    <xf numFmtId="172" fontId="41" fillId="0" borderId="0" applyNumberFormat="0" applyFill="0" applyBorder="0" applyAlignment="0" applyProtection="0"/>
    <xf numFmtId="172" fontId="40" fillId="0" borderId="0" applyNumberForma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172" fontId="19" fillId="5" borderId="0" applyNumberFormat="0" applyBorder="0" applyAlignment="0" applyProtection="0"/>
    <xf numFmtId="172" fontId="42" fillId="38" borderId="0" applyNumberFormat="0" applyBorder="0" applyAlignment="0" applyProtection="0"/>
    <xf numFmtId="172" fontId="43" fillId="5" borderId="0" applyNumberFormat="0" applyBorder="0" applyAlignment="0" applyProtection="0"/>
    <xf numFmtId="172" fontId="44" fillId="38" borderId="0" applyNumberFormat="0" applyBorder="0" applyAlignment="0" applyProtection="0"/>
    <xf numFmtId="172" fontId="42" fillId="38" borderId="0" applyNumberFormat="0" applyBorder="0" applyAlignment="0" applyProtection="0"/>
    <xf numFmtId="38" fontId="45" fillId="56" borderId="0" applyNumberFormat="0" applyBorder="0" applyAlignment="0" applyProtection="0"/>
    <xf numFmtId="38" fontId="45" fillId="56" borderId="0" applyNumberFormat="0" applyBorder="0" applyAlignment="0" applyProtection="0"/>
    <xf numFmtId="172" fontId="46" fillId="0" borderId="0"/>
    <xf numFmtId="172" fontId="11" fillId="0" borderId="18" applyNumberFormat="0" applyAlignment="0" applyProtection="0">
      <alignment horizontal="left" vertical="center"/>
    </xf>
    <xf numFmtId="172" fontId="11" fillId="0" borderId="22">
      <alignment horizontal="left" vertical="center"/>
    </xf>
    <xf numFmtId="172" fontId="47" fillId="0" borderId="36" applyNumberFormat="0" applyFill="0" applyAlignment="0" applyProtection="0"/>
    <xf numFmtId="172" fontId="48" fillId="0" borderId="36" applyNumberFormat="0" applyFill="0" applyAlignment="0" applyProtection="0"/>
    <xf numFmtId="172" fontId="17" fillId="0" borderId="26" applyNumberFormat="0" applyFill="0" applyAlignment="0" applyProtection="0"/>
    <xf numFmtId="172" fontId="48" fillId="0" borderId="36" applyNumberFormat="0" applyFill="0" applyAlignment="0" applyProtection="0"/>
    <xf numFmtId="172" fontId="49" fillId="0" borderId="26" applyNumberFormat="0" applyFill="0" applyAlignment="0" applyProtection="0"/>
    <xf numFmtId="172" fontId="50" fillId="0" borderId="0" applyNumberFormat="0" applyFont="0" applyFill="0" applyAlignment="0" applyProtection="0"/>
    <xf numFmtId="172" fontId="51" fillId="0" borderId="37" applyNumberFormat="0" applyFill="0" applyAlignment="0" applyProtection="0"/>
    <xf numFmtId="172" fontId="52" fillId="0" borderId="37" applyNumberFormat="0" applyFill="0" applyAlignment="0" applyProtection="0"/>
    <xf numFmtId="172" fontId="18" fillId="0" borderId="27" applyNumberFormat="0" applyFill="0" applyAlignment="0" applyProtection="0"/>
    <xf numFmtId="172" fontId="52" fillId="0" borderId="37" applyNumberFormat="0" applyFill="0" applyAlignment="0" applyProtection="0"/>
    <xf numFmtId="172" fontId="53" fillId="0" borderId="27" applyNumberFormat="0" applyFill="0" applyAlignment="0" applyProtection="0"/>
    <xf numFmtId="172" fontId="11" fillId="0" borderId="0" applyNumberFormat="0" applyFont="0" applyFill="0" applyAlignment="0" applyProtection="0"/>
    <xf numFmtId="172" fontId="54" fillId="0" borderId="38" applyNumberFormat="0" applyFill="0" applyAlignment="0" applyProtection="0"/>
    <xf numFmtId="172" fontId="55" fillId="0" borderId="38" applyNumberFormat="0" applyFill="0" applyAlignment="0" applyProtection="0"/>
    <xf numFmtId="172" fontId="56" fillId="0" borderId="28" applyNumberFormat="0" applyFill="0" applyAlignment="0" applyProtection="0"/>
    <xf numFmtId="172" fontId="55" fillId="0" borderId="38" applyNumberFormat="0" applyFill="0" applyAlignment="0" applyProtection="0"/>
    <xf numFmtId="172" fontId="54" fillId="0" borderId="0" applyNumberFormat="0" applyFill="0" applyBorder="0" applyAlignment="0" applyProtection="0"/>
    <xf numFmtId="172" fontId="55" fillId="0" borderId="0" applyNumberFormat="0" applyFill="0" applyBorder="0" applyAlignment="0" applyProtection="0"/>
    <xf numFmtId="172" fontId="56" fillId="0" borderId="0" applyNumberFormat="0" applyFill="0" applyBorder="0" applyAlignment="0" applyProtection="0"/>
    <xf numFmtId="172" fontId="55" fillId="0" borderId="0" applyNumberFormat="0" applyFill="0" applyBorder="0" applyAlignment="0" applyProtection="0"/>
    <xf numFmtId="172" fontId="57" fillId="0" borderId="0" applyNumberFormat="0" applyFill="0" applyBorder="0" applyAlignment="0" applyProtection="0">
      <alignment vertical="top"/>
      <protection locked="0"/>
    </xf>
    <xf numFmtId="172" fontId="57" fillId="0" borderId="0" applyNumberFormat="0" applyFill="0" applyBorder="0" applyAlignment="0" applyProtection="0">
      <alignment vertical="top"/>
      <protection locked="0"/>
    </xf>
    <xf numFmtId="172" fontId="58" fillId="0" borderId="0" applyNumberFormat="0" applyFill="0" applyBorder="0" applyAlignment="0" applyProtection="0"/>
    <xf numFmtId="172" fontId="59" fillId="0" borderId="0" applyNumberFormat="0" applyFill="0" applyBorder="0" applyAlignment="0" applyProtection="0">
      <alignment vertical="top"/>
      <protection locked="0"/>
    </xf>
    <xf numFmtId="172" fontId="60" fillId="0" borderId="0" applyNumberFormat="0" applyFill="0" applyBorder="0" applyAlignment="0" applyProtection="0"/>
    <xf numFmtId="172" fontId="60" fillId="0" borderId="0" applyNumberFormat="0" applyFill="0" applyBorder="0" applyAlignment="0" applyProtection="0"/>
    <xf numFmtId="10" fontId="45" fillId="57" borderId="2" applyNumberFormat="0" applyBorder="0" applyAlignment="0" applyProtection="0"/>
    <xf numFmtId="10" fontId="45" fillId="57" borderId="2" applyNumberFormat="0" applyBorder="0" applyAlignment="0" applyProtection="0"/>
    <xf numFmtId="172" fontId="61" fillId="41" borderId="25" applyNumberFormat="0" applyAlignment="0" applyProtection="0"/>
    <xf numFmtId="172" fontId="62" fillId="41" borderId="25" applyNumberFormat="0" applyAlignment="0" applyProtection="0"/>
    <xf numFmtId="172" fontId="63" fillId="8" borderId="29" applyNumberFormat="0" applyAlignment="0" applyProtection="0"/>
    <xf numFmtId="172" fontId="61" fillId="41" borderId="25" applyNumberFormat="0" applyAlignment="0" applyProtection="0"/>
    <xf numFmtId="172" fontId="62" fillId="41" borderId="25" applyNumberFormat="0" applyAlignment="0" applyProtection="0"/>
    <xf numFmtId="172" fontId="63" fillId="8" borderId="29" applyNumberFormat="0" applyAlignment="0" applyProtection="0"/>
    <xf numFmtId="172" fontId="61" fillId="41" borderId="25" applyNumberFormat="0" applyAlignment="0" applyProtection="0"/>
    <xf numFmtId="172" fontId="62" fillId="41" borderId="25" applyNumberFormat="0" applyAlignment="0" applyProtection="0"/>
    <xf numFmtId="172" fontId="61" fillId="41" borderId="25" applyNumberFormat="0" applyAlignment="0" applyProtection="0"/>
    <xf numFmtId="172" fontId="64" fillId="0" borderId="39" applyNumberFormat="0" applyFill="0" applyAlignment="0" applyProtection="0"/>
    <xf numFmtId="172" fontId="65" fillId="0" borderId="39" applyNumberFormat="0" applyFill="0" applyAlignment="0" applyProtection="0"/>
    <xf numFmtId="172" fontId="66" fillId="0" borderId="31" applyNumberFormat="0" applyFill="0" applyAlignment="0" applyProtection="0"/>
    <xf numFmtId="172" fontId="65" fillId="0" borderId="39" applyNumberFormat="0" applyFill="0" applyAlignment="0" applyProtection="0"/>
    <xf numFmtId="181" fontId="5" fillId="0" borderId="0"/>
    <xf numFmtId="181" fontId="5" fillId="0" borderId="0"/>
    <xf numFmtId="181" fontId="5" fillId="0" borderId="0"/>
    <xf numFmtId="181" fontId="5" fillId="0" borderId="0"/>
    <xf numFmtId="181" fontId="5" fillId="0" borderId="0"/>
    <xf numFmtId="174" fontId="5" fillId="0" borderId="0"/>
    <xf numFmtId="174" fontId="5" fillId="0" borderId="0"/>
    <xf numFmtId="174" fontId="5" fillId="0" borderId="0"/>
    <xf numFmtId="174" fontId="5" fillId="0" borderId="0"/>
    <xf numFmtId="174" fontId="5" fillId="0" borderId="0"/>
    <xf numFmtId="181" fontId="5" fillId="0" borderId="0"/>
    <xf numFmtId="181" fontId="5" fillId="0" borderId="0"/>
    <xf numFmtId="181" fontId="5" fillId="0" borderId="0"/>
    <xf numFmtId="172" fontId="67" fillId="58" borderId="0" applyNumberFormat="0" applyBorder="0" applyAlignment="0" applyProtection="0"/>
    <xf numFmtId="172" fontId="68" fillId="58" borderId="0" applyNumberFormat="0" applyBorder="0" applyAlignment="0" applyProtection="0"/>
    <xf numFmtId="172" fontId="69" fillId="7" borderId="0" applyNumberFormat="0" applyBorder="0" applyAlignment="0" applyProtection="0"/>
    <xf numFmtId="172" fontId="68" fillId="58" borderId="0" applyNumberFormat="0" applyBorder="0" applyAlignment="0" applyProtection="0"/>
    <xf numFmtId="182" fontId="5" fillId="0" borderId="0"/>
    <xf numFmtId="172" fontId="5" fillId="0" borderId="0"/>
    <xf numFmtId="182" fontId="5" fillId="0" borderId="0"/>
    <xf numFmtId="182" fontId="5" fillId="0" borderId="0"/>
    <xf numFmtId="182" fontId="5" fillId="0" borderId="0"/>
    <xf numFmtId="182" fontId="5" fillId="0" borderId="0"/>
    <xf numFmtId="172" fontId="5" fillId="0" borderId="0"/>
    <xf numFmtId="172" fontId="24" fillId="0" borderId="0"/>
    <xf numFmtId="172" fontId="5" fillId="0" borderId="0"/>
    <xf numFmtId="172" fontId="24" fillId="0" borderId="0"/>
    <xf numFmtId="172" fontId="24" fillId="0" borderId="0"/>
    <xf numFmtId="172" fontId="24" fillId="0" borderId="0"/>
    <xf numFmtId="172" fontId="5" fillId="0" borderId="0"/>
    <xf numFmtId="172" fontId="5" fillId="0" borderId="0"/>
    <xf numFmtId="172" fontId="5" fillId="0" borderId="0"/>
    <xf numFmtId="172" fontId="5" fillId="0" borderId="0"/>
    <xf numFmtId="172" fontId="5" fillId="0" borderId="0"/>
    <xf numFmtId="172" fontId="21" fillId="0" borderId="0"/>
    <xf numFmtId="172" fontId="1" fillId="0" borderId="0"/>
    <xf numFmtId="172" fontId="21" fillId="0" borderId="0"/>
    <xf numFmtId="172" fontId="5" fillId="0" borderId="0"/>
    <xf numFmtId="172" fontId="1" fillId="0" borderId="0"/>
    <xf numFmtId="172" fontId="5" fillId="0" borderId="0"/>
    <xf numFmtId="172" fontId="5" fillId="0" borderId="0"/>
    <xf numFmtId="172" fontId="5" fillId="0" borderId="0"/>
    <xf numFmtId="172" fontId="24" fillId="0" borderId="0"/>
    <xf numFmtId="172" fontId="5" fillId="0" borderId="0"/>
    <xf numFmtId="172" fontId="37" fillId="0" borderId="0" applyAlignment="0">
      <alignment vertical="top" wrapText="1"/>
      <protection locked="0"/>
    </xf>
    <xf numFmtId="172" fontId="5" fillId="0" borderId="0"/>
    <xf numFmtId="172" fontId="10" fillId="0" borderId="0"/>
    <xf numFmtId="172" fontId="5" fillId="0" borderId="0"/>
    <xf numFmtId="172" fontId="1" fillId="0" borderId="0"/>
    <xf numFmtId="172" fontId="22" fillId="0" borderId="0"/>
    <xf numFmtId="172" fontId="10" fillId="0" borderId="0"/>
    <xf numFmtId="172" fontId="23" fillId="0" borderId="0"/>
    <xf numFmtId="172" fontId="1" fillId="0" borderId="0"/>
    <xf numFmtId="172" fontId="10" fillId="0" borderId="0"/>
    <xf numFmtId="172" fontId="24" fillId="0" borderId="0"/>
    <xf numFmtId="172" fontId="10" fillId="0" borderId="0"/>
    <xf numFmtId="172" fontId="24" fillId="0" borderId="0"/>
    <xf numFmtId="172" fontId="5" fillId="0" borderId="0"/>
    <xf numFmtId="172" fontId="24" fillId="0" borderId="0"/>
    <xf numFmtId="172" fontId="5" fillId="0" borderId="0"/>
    <xf numFmtId="172" fontId="24" fillId="0" borderId="0"/>
    <xf numFmtId="172" fontId="5" fillId="59" borderId="40" applyNumberFormat="0" applyFont="0" applyAlignment="0" applyProtection="0"/>
    <xf numFmtId="172" fontId="5" fillId="59" borderId="40" applyNumberFormat="0" applyFont="0" applyAlignment="0" applyProtection="0"/>
    <xf numFmtId="172" fontId="5" fillId="59" borderId="40" applyNumberFormat="0" applyFont="0" applyAlignment="0" applyProtection="0"/>
    <xf numFmtId="172" fontId="23" fillId="11" borderId="33" applyNumberFormat="0" applyFont="0" applyAlignment="0" applyProtection="0"/>
    <xf numFmtId="172" fontId="23" fillId="59" borderId="40" applyNumberFormat="0" applyFont="0" applyAlignment="0" applyProtection="0"/>
    <xf numFmtId="172" fontId="22" fillId="11" borderId="33" applyNumberFormat="0" applyFont="0" applyAlignment="0" applyProtection="0"/>
    <xf numFmtId="172" fontId="5" fillId="59" borderId="40" applyNumberFormat="0" applyFont="0" applyAlignment="0" applyProtection="0"/>
    <xf numFmtId="172" fontId="5" fillId="59" borderId="40" applyNumberFormat="0" applyFont="0" applyAlignment="0" applyProtection="0"/>
    <xf numFmtId="172" fontId="5" fillId="59" borderId="40" applyNumberFormat="0" applyFont="0" applyAlignment="0" applyProtection="0"/>
    <xf numFmtId="172" fontId="23" fillId="59" borderId="40" applyNumberFormat="0" applyFont="0" applyAlignment="0" applyProtection="0"/>
    <xf numFmtId="172" fontId="5" fillId="59" borderId="40" applyNumberFormat="0" applyFont="0" applyAlignment="0" applyProtection="0"/>
    <xf numFmtId="172" fontId="70" fillId="54" borderId="41" applyNumberFormat="0" applyAlignment="0" applyProtection="0"/>
    <xf numFmtId="172" fontId="71" fillId="54" borderId="41" applyNumberFormat="0" applyAlignment="0" applyProtection="0"/>
    <xf numFmtId="172" fontId="72" fillId="9" borderId="30" applyNumberFormat="0" applyAlignment="0" applyProtection="0"/>
    <xf numFmtId="172" fontId="71" fillId="54" borderId="41" applyNumberFormat="0" applyAlignment="0" applyProtection="0"/>
    <xf numFmtId="172" fontId="34" fillId="60" borderId="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 fontId="37" fillId="0" borderId="0" applyFill="0" applyBorder="0" applyProtection="0">
      <alignment horizontal="right" vertical="center"/>
      <protection locked="0"/>
    </xf>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172" fontId="73" fillId="0" borderId="0" applyNumberFormat="0" applyFill="0" applyBorder="0" applyAlignment="0" applyProtection="0"/>
    <xf numFmtId="172" fontId="74" fillId="0" borderId="42" applyNumberFormat="0" applyFill="0" applyAlignment="0" applyProtection="0"/>
    <xf numFmtId="172" fontId="75" fillId="0" borderId="42" applyNumberFormat="0" applyFill="0" applyAlignment="0" applyProtection="0"/>
    <xf numFmtId="172" fontId="16" fillId="0" borderId="34" applyNumberFormat="0" applyFill="0" applyAlignment="0" applyProtection="0"/>
    <xf numFmtId="172" fontId="75" fillId="0" borderId="42" applyNumberFormat="0" applyFill="0" applyAlignment="0" applyProtection="0"/>
    <xf numFmtId="172" fontId="76" fillId="0" borderId="34" applyNumberFormat="0" applyFill="0" applyAlignment="0" applyProtection="0"/>
    <xf numFmtId="172" fontId="5" fillId="0" borderId="43" applyNumberFormat="0" applyFont="0" applyBorder="0" applyAlignment="0" applyProtection="0"/>
    <xf numFmtId="172" fontId="5" fillId="0" borderId="43" applyNumberFormat="0" applyFont="0" applyBorder="0" applyAlignment="0" applyProtection="0"/>
    <xf numFmtId="172" fontId="77" fillId="0" borderId="0" applyNumberFormat="0" applyFill="0" applyBorder="0" applyAlignment="0" applyProtection="0"/>
    <xf numFmtId="172" fontId="78" fillId="0" borderId="0" applyNumberFormat="0" applyFill="0" applyBorder="0" applyAlignment="0" applyProtection="0"/>
    <xf numFmtId="172" fontId="79" fillId="0" borderId="0" applyNumberFormat="0" applyFill="0" applyBorder="0" applyAlignment="0" applyProtection="0"/>
    <xf numFmtId="172" fontId="78" fillId="0" borderId="0" applyNumberFormat="0" applyFill="0" applyBorder="0" applyAlignment="0" applyProtection="0"/>
    <xf numFmtId="0" fontId="80" fillId="0" borderId="0"/>
    <xf numFmtId="166" fontId="80" fillId="0" borderId="0" applyFont="0" applyFill="0" applyBorder="0" applyAlignment="0" applyProtection="0"/>
    <xf numFmtId="167" fontId="80" fillId="0" borderId="0" applyFont="0" applyFill="0" applyBorder="0" applyAlignment="0" applyProtection="0"/>
    <xf numFmtId="167" fontId="5" fillId="0" borderId="0" applyFont="0" applyFill="0" applyBorder="0" applyAlignment="0" applyProtection="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6" fontId="5" fillId="0" borderId="0"/>
    <xf numFmtId="176" fontId="5" fillId="0" borderId="0"/>
    <xf numFmtId="176" fontId="5" fillId="0" borderId="0"/>
    <xf numFmtId="176" fontId="5" fillId="0" borderId="0"/>
    <xf numFmtId="176" fontId="5" fillId="0" borderId="0"/>
    <xf numFmtId="176" fontId="5" fillId="0" borderId="0"/>
    <xf numFmtId="176" fontId="5" fillId="0" borderId="0"/>
    <xf numFmtId="177" fontId="5" fillId="0" borderId="0"/>
    <xf numFmtId="177" fontId="5" fillId="0" borderId="0"/>
    <xf numFmtId="177" fontId="5" fillId="0" borderId="0"/>
    <xf numFmtId="177" fontId="5" fillId="0" borderId="0"/>
    <xf numFmtId="177" fontId="5" fillId="0" borderId="0"/>
    <xf numFmtId="177" fontId="5" fillId="0" borderId="0"/>
    <xf numFmtId="177" fontId="5" fillId="0" borderId="0"/>
    <xf numFmtId="14" fontId="5" fillId="0" borderId="0"/>
    <xf numFmtId="178" fontId="5" fillId="0" borderId="0"/>
    <xf numFmtId="178" fontId="5" fillId="0" borderId="0"/>
    <xf numFmtId="178" fontId="5" fillId="0" borderId="0"/>
    <xf numFmtId="178" fontId="5" fillId="0" borderId="0"/>
    <xf numFmtId="178" fontId="5" fillId="0" borderId="0"/>
    <xf numFmtId="178" fontId="5" fillId="0" borderId="0"/>
    <xf numFmtId="178" fontId="5" fillId="0" borderId="0"/>
    <xf numFmtId="0" fontId="22" fillId="36" borderId="0" applyNumberFormat="0" applyBorder="0" applyAlignment="0" applyProtection="0"/>
    <xf numFmtId="0" fontId="24" fillId="13" borderId="0" applyNumberFormat="0" applyBorder="0" applyAlignment="0" applyProtection="0"/>
    <xf numFmtId="0" fontId="23" fillId="36" borderId="0" applyNumberFormat="0" applyBorder="0" applyAlignment="0" applyProtection="0"/>
    <xf numFmtId="0" fontId="22" fillId="37" borderId="0" applyNumberFormat="0" applyBorder="0" applyAlignment="0" applyProtection="0"/>
    <xf numFmtId="0" fontId="24" fillId="17" borderId="0" applyNumberFormat="0" applyBorder="0" applyAlignment="0" applyProtection="0"/>
    <xf numFmtId="0" fontId="23" fillId="37" borderId="0" applyNumberFormat="0" applyBorder="0" applyAlignment="0" applyProtection="0"/>
    <xf numFmtId="0" fontId="22" fillId="38" borderId="0" applyNumberFormat="0" applyBorder="0" applyAlignment="0" applyProtection="0"/>
    <xf numFmtId="0" fontId="24" fillId="21" borderId="0" applyNumberFormat="0" applyBorder="0" applyAlignment="0" applyProtection="0"/>
    <xf numFmtId="0" fontId="23" fillId="38" borderId="0" applyNumberFormat="0" applyBorder="0" applyAlignment="0" applyProtection="0"/>
    <xf numFmtId="0" fontId="22" fillId="39" borderId="0" applyNumberFormat="0" applyBorder="0" applyAlignment="0" applyProtection="0"/>
    <xf numFmtId="0" fontId="24" fillId="25" borderId="0" applyNumberFormat="0" applyBorder="0" applyAlignment="0" applyProtection="0"/>
    <xf numFmtId="0" fontId="23" fillId="39" borderId="0" applyNumberFormat="0" applyBorder="0" applyAlignment="0" applyProtection="0"/>
    <xf numFmtId="0" fontId="22" fillId="40" borderId="0" applyNumberFormat="0" applyBorder="0" applyAlignment="0" applyProtection="0"/>
    <xf numFmtId="0" fontId="24" fillId="29" borderId="0" applyNumberFormat="0" applyBorder="0" applyAlignment="0" applyProtection="0"/>
    <xf numFmtId="0" fontId="23" fillId="40" borderId="0" applyNumberFormat="0" applyBorder="0" applyAlignment="0" applyProtection="0"/>
    <xf numFmtId="0" fontId="22" fillId="41" borderId="0" applyNumberFormat="0" applyBorder="0" applyAlignment="0" applyProtection="0"/>
    <xf numFmtId="0" fontId="24" fillId="33" borderId="0" applyNumberFormat="0" applyBorder="0" applyAlignment="0" applyProtection="0"/>
    <xf numFmtId="0" fontId="23" fillId="41" borderId="0" applyNumberFormat="0" applyBorder="0" applyAlignment="0" applyProtection="0"/>
    <xf numFmtId="0" fontId="22" fillId="42" borderId="0" applyNumberFormat="0" applyBorder="0" applyAlignment="0" applyProtection="0"/>
    <xf numFmtId="0" fontId="24" fillId="14" borderId="0" applyNumberFormat="0" applyBorder="0" applyAlignment="0" applyProtection="0"/>
    <xf numFmtId="0" fontId="23" fillId="42" borderId="0" applyNumberFormat="0" applyBorder="0" applyAlignment="0" applyProtection="0"/>
    <xf numFmtId="0" fontId="22" fillId="43" borderId="0" applyNumberFormat="0" applyBorder="0" applyAlignment="0" applyProtection="0"/>
    <xf numFmtId="0" fontId="24" fillId="18" borderId="0" applyNumberFormat="0" applyBorder="0" applyAlignment="0" applyProtection="0"/>
    <xf numFmtId="0" fontId="23" fillId="43" borderId="0" applyNumberFormat="0" applyBorder="0" applyAlignment="0" applyProtection="0"/>
    <xf numFmtId="0" fontId="22" fillId="44" borderId="0" applyNumberFormat="0" applyBorder="0" applyAlignment="0" applyProtection="0"/>
    <xf numFmtId="0" fontId="24" fillId="22" borderId="0" applyNumberFormat="0" applyBorder="0" applyAlignment="0" applyProtection="0"/>
    <xf numFmtId="0" fontId="23" fillId="44" borderId="0" applyNumberFormat="0" applyBorder="0" applyAlignment="0" applyProtection="0"/>
    <xf numFmtId="0" fontId="22" fillId="39" borderId="0" applyNumberFormat="0" applyBorder="0" applyAlignment="0" applyProtection="0"/>
    <xf numFmtId="0" fontId="24" fillId="26" borderId="0" applyNumberFormat="0" applyBorder="0" applyAlignment="0" applyProtection="0"/>
    <xf numFmtId="0" fontId="23" fillId="39" borderId="0" applyNumberFormat="0" applyBorder="0" applyAlignment="0" applyProtection="0"/>
    <xf numFmtId="0" fontId="22" fillId="42" borderId="0" applyNumberFormat="0" applyBorder="0" applyAlignment="0" applyProtection="0"/>
    <xf numFmtId="0" fontId="24" fillId="30" borderId="0" applyNumberFormat="0" applyBorder="0" applyAlignment="0" applyProtection="0"/>
    <xf numFmtId="0" fontId="23" fillId="42" borderId="0" applyNumberFormat="0" applyBorder="0" applyAlignment="0" applyProtection="0"/>
    <xf numFmtId="0" fontId="22" fillId="45" borderId="0" applyNumberFormat="0" applyBorder="0" applyAlignment="0" applyProtection="0"/>
    <xf numFmtId="0" fontId="24" fillId="34" borderId="0" applyNumberFormat="0" applyBorder="0" applyAlignment="0" applyProtection="0"/>
    <xf numFmtId="0" fontId="23" fillId="45" borderId="0" applyNumberFormat="0" applyBorder="0" applyAlignment="0" applyProtection="0"/>
    <xf numFmtId="0" fontId="25" fillId="46" borderId="0" applyNumberFormat="0" applyBorder="0" applyAlignment="0" applyProtection="0"/>
    <xf numFmtId="0" fontId="27" fillId="15" borderId="0" applyNumberFormat="0" applyBorder="0" applyAlignment="0" applyProtection="0"/>
    <xf numFmtId="0" fontId="26" fillId="46" borderId="0" applyNumberFormat="0" applyBorder="0" applyAlignment="0" applyProtection="0"/>
    <xf numFmtId="0" fontId="25" fillId="43" borderId="0" applyNumberFormat="0" applyBorder="0" applyAlignment="0" applyProtection="0"/>
    <xf numFmtId="0" fontId="27" fillId="19" borderId="0" applyNumberFormat="0" applyBorder="0" applyAlignment="0" applyProtection="0"/>
    <xf numFmtId="0" fontId="26" fillId="43" borderId="0" applyNumberFormat="0" applyBorder="0" applyAlignment="0" applyProtection="0"/>
    <xf numFmtId="0" fontId="25" fillId="44" borderId="0" applyNumberFormat="0" applyBorder="0" applyAlignment="0" applyProtection="0"/>
    <xf numFmtId="0" fontId="27" fillId="23" borderId="0" applyNumberFormat="0" applyBorder="0" applyAlignment="0" applyProtection="0"/>
    <xf numFmtId="0" fontId="26" fillId="44" borderId="0" applyNumberFormat="0" applyBorder="0" applyAlignment="0" applyProtection="0"/>
    <xf numFmtId="0" fontId="25" fillId="47" borderId="0" applyNumberFormat="0" applyBorder="0" applyAlignment="0" applyProtection="0"/>
    <xf numFmtId="0" fontId="27" fillId="27" borderId="0" applyNumberFormat="0" applyBorder="0" applyAlignment="0" applyProtection="0"/>
    <xf numFmtId="0" fontId="26" fillId="47" borderId="0" applyNumberFormat="0" applyBorder="0" applyAlignment="0" applyProtection="0"/>
    <xf numFmtId="0" fontId="25" fillId="48" borderId="0" applyNumberFormat="0" applyBorder="0" applyAlignment="0" applyProtection="0"/>
    <xf numFmtId="0" fontId="27" fillId="31" borderId="0" applyNumberFormat="0" applyBorder="0" applyAlignment="0" applyProtection="0"/>
    <xf numFmtId="0" fontId="26" fillId="48" borderId="0" applyNumberFormat="0" applyBorder="0" applyAlignment="0" applyProtection="0"/>
    <xf numFmtId="0" fontId="25" fillId="49" borderId="0" applyNumberFormat="0" applyBorder="0" applyAlignment="0" applyProtection="0"/>
    <xf numFmtId="0" fontId="27" fillId="35" borderId="0" applyNumberFormat="0" applyBorder="0" applyAlignment="0" applyProtection="0"/>
    <xf numFmtId="0" fontId="26" fillId="49" borderId="0" applyNumberFormat="0" applyBorder="0" applyAlignment="0" applyProtection="0"/>
    <xf numFmtId="0" fontId="25" fillId="50" borderId="0" applyNumberFormat="0" applyBorder="0" applyAlignment="0" applyProtection="0"/>
    <xf numFmtId="0" fontId="27" fillId="12" borderId="0" applyNumberFormat="0" applyBorder="0" applyAlignment="0" applyProtection="0"/>
    <xf numFmtId="0" fontId="26" fillId="50" borderId="0" applyNumberFormat="0" applyBorder="0" applyAlignment="0" applyProtection="0"/>
    <xf numFmtId="0" fontId="25" fillId="51" borderId="0" applyNumberFormat="0" applyBorder="0" applyAlignment="0" applyProtection="0"/>
    <xf numFmtId="0" fontId="27" fillId="16" borderId="0" applyNumberFormat="0" applyBorder="0" applyAlignment="0" applyProtection="0"/>
    <xf numFmtId="0" fontId="26" fillId="51" borderId="0" applyNumberFormat="0" applyBorder="0" applyAlignment="0" applyProtection="0"/>
    <xf numFmtId="0" fontId="25" fillId="52" borderId="0" applyNumberFormat="0" applyBorder="0" applyAlignment="0" applyProtection="0"/>
    <xf numFmtId="0" fontId="27" fillId="20" borderId="0" applyNumberFormat="0" applyBorder="0" applyAlignment="0" applyProtection="0"/>
    <xf numFmtId="0" fontId="26" fillId="52" borderId="0" applyNumberFormat="0" applyBorder="0" applyAlignment="0" applyProtection="0"/>
    <xf numFmtId="0" fontId="25" fillId="47" borderId="0" applyNumberFormat="0" applyBorder="0" applyAlignment="0" applyProtection="0"/>
    <xf numFmtId="0" fontId="27" fillId="24" borderId="0" applyNumberFormat="0" applyBorder="0" applyAlignment="0" applyProtection="0"/>
    <xf numFmtId="0" fontId="26" fillId="47" borderId="0" applyNumberFormat="0" applyBorder="0" applyAlignment="0" applyProtection="0"/>
    <xf numFmtId="0" fontId="25" fillId="48" borderId="0" applyNumberFormat="0" applyBorder="0" applyAlignment="0" applyProtection="0"/>
    <xf numFmtId="0" fontId="27" fillId="28" borderId="0" applyNumberFormat="0" applyBorder="0" applyAlignment="0" applyProtection="0"/>
    <xf numFmtId="0" fontId="26" fillId="48" borderId="0" applyNumberFormat="0" applyBorder="0" applyAlignment="0" applyProtection="0"/>
    <xf numFmtId="0" fontId="25" fillId="53" borderId="0" applyNumberFormat="0" applyBorder="0" applyAlignment="0" applyProtection="0"/>
    <xf numFmtId="0" fontId="27" fillId="32" borderId="0" applyNumberFormat="0" applyBorder="0" applyAlignment="0" applyProtection="0"/>
    <xf numFmtId="0" fontId="26" fillId="53" borderId="0" applyNumberFormat="0" applyBorder="0" applyAlignment="0" applyProtection="0"/>
    <xf numFmtId="0" fontId="28" fillId="37" borderId="0" applyNumberFormat="0" applyBorder="0" applyAlignment="0" applyProtection="0"/>
    <xf numFmtId="0" fontId="30" fillId="6" borderId="0" applyNumberFormat="0" applyBorder="0" applyAlignment="0" applyProtection="0"/>
    <xf numFmtId="0" fontId="29" fillId="37" borderId="0" applyNumberFormat="0" applyBorder="0" applyAlignment="0" applyProtection="0"/>
    <xf numFmtId="0" fontId="31" fillId="54" borderId="25" applyNumberFormat="0" applyAlignment="0" applyProtection="0"/>
    <xf numFmtId="0" fontId="33" fillId="9" borderId="29" applyNumberFormat="0" applyAlignment="0" applyProtection="0"/>
    <xf numFmtId="0" fontId="32" fillId="54" borderId="25" applyNumberFormat="0" applyAlignment="0" applyProtection="0"/>
    <xf numFmtId="0" fontId="34" fillId="55" borderId="35" applyNumberFormat="0" applyAlignment="0" applyProtection="0"/>
    <xf numFmtId="0" fontId="36" fillId="10" borderId="32" applyNumberFormat="0" applyAlignment="0" applyProtection="0"/>
    <xf numFmtId="0" fontId="20" fillId="10" borderId="32" applyNumberFormat="0" applyAlignment="0" applyProtection="0"/>
    <xf numFmtId="165" fontId="5" fillId="0" borderId="0" applyFont="0" applyFill="0" applyBorder="0" applyAlignment="0" applyProtection="0"/>
    <xf numFmtId="167" fontId="23"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7" fontId="5" fillId="0" borderId="0" applyFont="0" applyFill="0" applyBorder="0" applyAlignment="0" applyProtection="0"/>
    <xf numFmtId="43" fontId="5" fillId="0" borderId="0" applyFont="0" applyFill="0" applyBorder="0" applyAlignment="0" applyProtection="0"/>
    <xf numFmtId="17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7" fontId="5" fillId="0" borderId="0" applyFont="0" applyFill="0" applyBorder="0" applyAlignment="0" applyProtection="0"/>
    <xf numFmtId="173"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167"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173" fontId="5" fillId="0" borderId="0" applyFont="0" applyFill="0" applyBorder="0" applyAlignment="0" applyProtection="0"/>
    <xf numFmtId="167" fontId="5" fillId="0" borderId="0" applyFont="0" applyFill="0" applyBorder="0" applyAlignment="0" applyProtection="0"/>
    <xf numFmtId="173" fontId="5" fillId="0" borderId="0" applyFont="0" applyFill="0" applyBorder="0" applyAlignment="0" applyProtection="0"/>
    <xf numFmtId="167" fontId="5"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7" fontId="5" fillId="0" borderId="0" applyFont="0" applyFill="0" applyBorder="0" applyAlignment="0" applyProtection="0"/>
    <xf numFmtId="44" fontId="5" fillId="0" borderId="0" applyFont="0" applyFill="0" applyBorder="0" applyAlignment="0" applyProtection="0"/>
    <xf numFmtId="17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74" fontId="5"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6" fontId="5" fillId="0" borderId="0" applyFont="0" applyFill="0" applyBorder="0" applyAlignment="0" applyProtection="0"/>
    <xf numFmtId="44" fontId="5" fillId="0" borderId="0" applyFont="0" applyFill="0" applyBorder="0" applyAlignment="0" applyProtection="0"/>
    <xf numFmtId="166" fontId="5" fillId="0" borderId="0" applyFont="0" applyFill="0" applyBorder="0" applyAlignment="0" applyProtection="0"/>
    <xf numFmtId="44" fontId="5" fillId="0" borderId="0" applyFont="0" applyFill="0" applyBorder="0" applyAlignment="0" applyProtection="0"/>
    <xf numFmtId="166" fontId="23"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71" fontId="5" fillId="0" borderId="0" applyFont="0" applyFill="0" applyBorder="0" applyAlignment="0" applyProtection="0"/>
    <xf numFmtId="166" fontId="5" fillId="0" borderId="0" applyFont="0" applyFill="0" applyBorder="0" applyAlignment="0" applyProtection="0"/>
    <xf numFmtId="171"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74" fontId="5" fillId="0" borderId="0" applyFont="0" applyFill="0" applyBorder="0" applyAlignment="0" applyProtection="0"/>
    <xf numFmtId="171" fontId="5"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xf numFmtId="174" fontId="5"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5" fontId="5" fillId="0" borderId="0" applyFont="0" applyFill="0" applyBorder="0" applyAlignment="0" applyProtection="0"/>
    <xf numFmtId="5" fontId="5" fillId="0" borderId="0" applyFont="0" applyFill="0" applyBorder="0" applyAlignment="0" applyProtection="0"/>
    <xf numFmtId="5" fontId="5" fillId="0" borderId="0" applyFont="0" applyFill="0" applyBorder="0" applyAlignment="0" applyProtection="0"/>
    <xf numFmtId="5" fontId="5" fillId="0" borderId="0" applyFont="0" applyFill="0" applyBorder="0" applyAlignment="0" applyProtection="0"/>
    <xf numFmtId="5" fontId="5" fillId="0" borderId="0" applyFont="0" applyFill="0" applyBorder="0" applyAlignment="0" applyProtection="0"/>
    <xf numFmtId="5" fontId="5" fillId="0" borderId="0" applyFont="0" applyFill="0" applyBorder="0" applyAlignment="0" applyProtection="0"/>
    <xf numFmtId="5" fontId="5" fillId="0" borderId="0" applyFont="0" applyFill="0" applyBorder="0" applyAlignment="0" applyProtection="0"/>
    <xf numFmtId="14" fontId="5" fillId="0" borderId="0" applyFont="0" applyFill="0" applyBorder="0" applyAlignment="0" applyProtection="0"/>
    <xf numFmtId="14" fontId="5" fillId="0" borderId="0" applyFont="0" applyFill="0" applyBorder="0" applyAlignment="0" applyProtection="0"/>
    <xf numFmtId="14" fontId="5" fillId="0" borderId="0" applyFont="0" applyFill="0" applyBorder="0" applyAlignment="0" applyProtection="0"/>
    <xf numFmtId="14" fontId="5" fillId="0" borderId="0" applyFont="0" applyFill="0" applyBorder="0" applyAlignment="0" applyProtection="0"/>
    <xf numFmtId="14" fontId="5" fillId="0" borderId="0" applyFont="0" applyFill="0" applyBorder="0" applyAlignment="0" applyProtection="0"/>
    <xf numFmtId="14" fontId="5" fillId="0" borderId="0" applyFont="0" applyFill="0" applyBorder="0" applyAlignment="0" applyProtection="0"/>
    <xf numFmtId="14" fontId="5" fillId="0" borderId="0" applyFont="0" applyFill="0" applyBorder="0" applyAlignment="0" applyProtection="0"/>
    <xf numFmtId="172" fontId="5" fillId="0" borderId="0" applyFont="0" applyFill="0" applyBorder="0" applyAlignment="0" applyProtection="0"/>
    <xf numFmtId="172" fontId="5" fillId="0" borderId="0" applyFont="0" applyFill="0" applyBorder="0" applyAlignment="0" applyProtection="0"/>
    <xf numFmtId="172" fontId="5" fillId="0" borderId="0" applyFont="0" applyFill="0" applyBorder="0" applyAlignment="0" applyProtection="0"/>
    <xf numFmtId="172" fontId="5" fillId="0" borderId="0" applyFont="0" applyFill="0" applyBorder="0" applyAlignment="0" applyProtection="0"/>
    <xf numFmtId="0" fontId="39"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0" fontId="19" fillId="5" borderId="0" applyNumberFormat="0" applyBorder="0" applyAlignment="0" applyProtection="0"/>
    <xf numFmtId="0" fontId="42" fillId="38" borderId="0" applyNumberFormat="0" applyBorder="0" applyAlignment="0" applyProtection="0"/>
    <xf numFmtId="0" fontId="44" fillId="38" borderId="0" applyNumberFormat="0" applyBorder="0" applyAlignment="0" applyProtection="0"/>
    <xf numFmtId="0" fontId="42" fillId="38" borderId="0" applyNumberFormat="0" applyBorder="0" applyAlignment="0" applyProtection="0"/>
    <xf numFmtId="0" fontId="48" fillId="0" borderId="36" applyNumberFormat="0" applyFill="0" applyAlignment="0" applyProtection="0"/>
    <xf numFmtId="0" fontId="48" fillId="0" borderId="36" applyNumberFormat="0" applyFill="0" applyAlignment="0" applyProtection="0"/>
    <xf numFmtId="0" fontId="52" fillId="0" borderId="37" applyNumberFormat="0" applyFill="0" applyAlignment="0" applyProtection="0"/>
    <xf numFmtId="0" fontId="52" fillId="0" borderId="37" applyNumberFormat="0" applyFill="0" applyAlignment="0" applyProtection="0"/>
    <xf numFmtId="0" fontId="54" fillId="0" borderId="38" applyNumberFormat="0" applyFill="0" applyAlignment="0" applyProtection="0"/>
    <xf numFmtId="0" fontId="56" fillId="0" borderId="28" applyNumberFormat="0" applyFill="0" applyAlignment="0" applyProtection="0"/>
    <xf numFmtId="0" fontId="55" fillId="0" borderId="38" applyNumberFormat="0" applyFill="0" applyAlignment="0" applyProtection="0"/>
    <xf numFmtId="0" fontId="54" fillId="0" borderId="0" applyNumberFormat="0" applyFill="0" applyBorder="0" applyAlignment="0" applyProtection="0"/>
    <xf numFmtId="0" fontId="56" fillId="0" borderId="0" applyNumberFormat="0" applyFill="0" applyBorder="0" applyAlignment="0" applyProtection="0"/>
    <xf numFmtId="0" fontId="55" fillId="0" borderId="0" applyNumberFormat="0" applyFill="0" applyBorder="0" applyAlignment="0" applyProtection="0"/>
    <xf numFmtId="0" fontId="81" fillId="0" borderId="0" applyNumberFormat="0" applyFill="0" applyBorder="0" applyAlignment="0" applyProtection="0"/>
    <xf numFmtId="0" fontId="62" fillId="41" borderId="25" applyNumberFormat="0" applyAlignment="0" applyProtection="0"/>
    <xf numFmtId="0" fontId="63" fillId="8" borderId="29" applyNumberFormat="0" applyAlignment="0" applyProtection="0"/>
    <xf numFmtId="0" fontId="63" fillId="8" borderId="29" applyNumberFormat="0" applyAlignment="0" applyProtection="0"/>
    <xf numFmtId="0" fontId="63" fillId="8" borderId="29" applyNumberFormat="0" applyAlignment="0" applyProtection="0"/>
    <xf numFmtId="0" fontId="63" fillId="8" borderId="29" applyNumberFormat="0" applyAlignment="0" applyProtection="0"/>
    <xf numFmtId="0" fontId="62" fillId="41" borderId="25" applyNumberFormat="0" applyAlignment="0" applyProtection="0"/>
    <xf numFmtId="0" fontId="63" fillId="8" borderId="29" applyNumberFormat="0" applyAlignment="0" applyProtection="0"/>
    <xf numFmtId="0" fontId="63" fillId="8" borderId="29" applyNumberFormat="0" applyAlignment="0" applyProtection="0"/>
    <xf numFmtId="0" fontId="62" fillId="41" borderId="25" applyNumberFormat="0" applyAlignment="0" applyProtection="0"/>
    <xf numFmtId="0" fontId="63" fillId="8" borderId="29" applyNumberFormat="0" applyAlignment="0" applyProtection="0"/>
    <xf numFmtId="0" fontId="61" fillId="41" borderId="25" applyNumberFormat="0" applyAlignment="0" applyProtection="0"/>
    <xf numFmtId="0" fontId="63" fillId="8" borderId="29" applyNumberFormat="0" applyAlignment="0" applyProtection="0"/>
    <xf numFmtId="0" fontId="61" fillId="41" borderId="25" applyNumberFormat="0" applyAlignment="0" applyProtection="0"/>
    <xf numFmtId="0" fontId="61" fillId="41" borderId="25" applyNumberFormat="0" applyAlignment="0" applyProtection="0"/>
    <xf numFmtId="0" fontId="63" fillId="8" borderId="29" applyNumberFormat="0" applyAlignment="0" applyProtection="0"/>
    <xf numFmtId="0" fontId="62" fillId="41" borderId="25" applyNumberFormat="0" applyAlignment="0" applyProtection="0"/>
    <xf numFmtId="0" fontId="62" fillId="41" borderId="25" applyNumberFormat="0" applyAlignment="0" applyProtection="0"/>
    <xf numFmtId="0" fontId="62" fillId="41" borderId="25" applyNumberFormat="0" applyAlignment="0" applyProtection="0"/>
    <xf numFmtId="0" fontId="64" fillId="0" borderId="39" applyNumberFormat="0" applyFill="0" applyAlignment="0" applyProtection="0"/>
    <xf numFmtId="0" fontId="66" fillId="0" borderId="31" applyNumberFormat="0" applyFill="0" applyAlignment="0" applyProtection="0"/>
    <xf numFmtId="0" fontId="65" fillId="0" borderId="39" applyNumberFormat="0" applyFill="0" applyAlignment="0" applyProtection="0"/>
    <xf numFmtId="181" fontId="5" fillId="0" borderId="0"/>
    <xf numFmtId="181" fontId="5" fillId="0" borderId="0"/>
    <xf numFmtId="181" fontId="5" fillId="0" borderId="0"/>
    <xf numFmtId="181" fontId="5" fillId="0" borderId="0"/>
    <xf numFmtId="181" fontId="5" fillId="0" borderId="0"/>
    <xf numFmtId="181" fontId="5" fillId="0" borderId="0"/>
    <xf numFmtId="181"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67" fillId="58" borderId="0" applyNumberFormat="0" applyBorder="0" applyAlignment="0" applyProtection="0"/>
    <xf numFmtId="0" fontId="69" fillId="7" borderId="0" applyNumberFormat="0" applyBorder="0" applyAlignment="0" applyProtection="0"/>
    <xf numFmtId="0" fontId="68" fillId="58" borderId="0" applyNumberFormat="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5" fillId="0" borderId="0"/>
    <xf numFmtId="0" fontId="5" fillId="0" borderId="0"/>
    <xf numFmtId="0" fontId="5" fillId="0" borderId="0"/>
    <xf numFmtId="183" fontId="1" fillId="0" borderId="0"/>
    <xf numFmtId="0" fontId="5" fillId="0" borderId="0"/>
    <xf numFmtId="183" fontId="1" fillId="0" borderId="0"/>
    <xf numFmtId="0" fontId="1" fillId="0" borderId="0"/>
    <xf numFmtId="0" fontId="1" fillId="0" borderId="0"/>
    <xf numFmtId="183" fontId="5" fillId="0" borderId="0"/>
    <xf numFmtId="0" fontId="5" fillId="0" borderId="0"/>
    <xf numFmtId="183" fontId="5" fillId="0" borderId="0"/>
    <xf numFmtId="0" fontId="1" fillId="0" borderId="0"/>
    <xf numFmtId="0" fontId="24" fillId="0" borderId="0"/>
    <xf numFmtId="0" fontId="1" fillId="0" borderId="0"/>
    <xf numFmtId="0" fontId="24" fillId="0" borderId="0"/>
    <xf numFmtId="0" fontId="1" fillId="0" borderId="0"/>
    <xf numFmtId="0" fontId="1" fillId="0" borderId="0"/>
    <xf numFmtId="0" fontId="1" fillId="0" borderId="0"/>
    <xf numFmtId="0" fontId="1" fillId="0" borderId="0"/>
    <xf numFmtId="0" fontId="5" fillId="0" borderId="0">
      <alignment vertical="center"/>
    </xf>
    <xf numFmtId="183" fontId="5" fillId="0" borderId="0"/>
    <xf numFmtId="183" fontId="1" fillId="0" borderId="0"/>
    <xf numFmtId="183" fontId="1"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184" fontId="1" fillId="0" borderId="0"/>
    <xf numFmtId="0" fontId="10"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vertical="center"/>
    </xf>
    <xf numFmtId="0" fontId="5" fillId="0" borderId="0">
      <alignment vertical="center"/>
    </xf>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10" fillId="0" borderId="0"/>
    <xf numFmtId="0" fontId="5" fillId="0" borderId="0"/>
    <xf numFmtId="0" fontId="5" fillId="0" borderId="0"/>
    <xf numFmtId="0" fontId="5" fillId="0" borderId="0"/>
    <xf numFmtId="0" fontId="23" fillId="11" borderId="33" applyNumberFormat="0" applyFont="0" applyAlignment="0" applyProtection="0"/>
    <xf numFmtId="0" fontId="23" fillId="11" borderId="33" applyNumberFormat="0" applyFont="0" applyAlignment="0" applyProtection="0"/>
    <xf numFmtId="0" fontId="1" fillId="11" borderId="33" applyNumberFormat="0" applyFont="0" applyAlignment="0" applyProtection="0"/>
    <xf numFmtId="0" fontId="23" fillId="11" borderId="33" applyNumberFormat="0" applyFont="0" applyAlignment="0" applyProtection="0"/>
    <xf numFmtId="0" fontId="5" fillId="59" borderId="40" applyNumberFormat="0" applyFont="0" applyAlignment="0" applyProtection="0"/>
    <xf numFmtId="0" fontId="23" fillId="11" borderId="33" applyNumberFormat="0" applyFont="0" applyAlignment="0" applyProtection="0"/>
    <xf numFmtId="0" fontId="5" fillId="59" borderId="40" applyNumberFormat="0" applyFont="0" applyAlignment="0" applyProtection="0"/>
    <xf numFmtId="0" fontId="5" fillId="59" borderId="40" applyNumberFormat="0" applyFont="0" applyAlignment="0" applyProtection="0"/>
    <xf numFmtId="0" fontId="23" fillId="59" borderId="40" applyNumberFormat="0" applyFont="0" applyAlignment="0" applyProtection="0"/>
    <xf numFmtId="0" fontId="22" fillId="11" borderId="33" applyNumberFormat="0" applyFont="0" applyAlignment="0" applyProtection="0"/>
    <xf numFmtId="0" fontId="22" fillId="11" borderId="33" applyNumberFormat="0" applyFont="0" applyAlignment="0" applyProtection="0"/>
    <xf numFmtId="0" fontId="22" fillId="11" borderId="33" applyNumberFormat="0" applyFont="0" applyAlignment="0" applyProtection="0"/>
    <xf numFmtId="0" fontId="22" fillId="11" borderId="33" applyNumberFormat="0" applyFont="0" applyAlignment="0" applyProtection="0"/>
    <xf numFmtId="0" fontId="22" fillId="11" borderId="33" applyNumberFormat="0" applyFont="0" applyAlignment="0" applyProtection="0"/>
    <xf numFmtId="0" fontId="5" fillId="59" borderId="40" applyNumberFormat="0" applyFont="0" applyAlignment="0" applyProtection="0"/>
    <xf numFmtId="0" fontId="5" fillId="59" borderId="40" applyNumberFormat="0" applyFont="0" applyAlignment="0" applyProtection="0"/>
    <xf numFmtId="0" fontId="23" fillId="59" borderId="40" applyNumberFormat="0" applyFont="0" applyAlignment="0" applyProtection="0"/>
    <xf numFmtId="0" fontId="23" fillId="11" borderId="33" applyNumberFormat="0" applyFont="0" applyAlignment="0" applyProtection="0"/>
    <xf numFmtId="0" fontId="23" fillId="11" borderId="33" applyNumberFormat="0" applyFont="0" applyAlignment="0" applyProtection="0"/>
    <xf numFmtId="0" fontId="23" fillId="11" borderId="33" applyNumberFormat="0" applyFont="0" applyAlignment="0" applyProtection="0"/>
    <xf numFmtId="0" fontId="5" fillId="59" borderId="40" applyNumberFormat="0" applyFont="0" applyAlignment="0" applyProtection="0"/>
    <xf numFmtId="0" fontId="23" fillId="11" borderId="33" applyNumberFormat="0" applyFont="0" applyAlignment="0" applyProtection="0"/>
    <xf numFmtId="0" fontId="23" fillId="11" borderId="33" applyNumberFormat="0" applyFont="0" applyAlignment="0" applyProtection="0"/>
    <xf numFmtId="0" fontId="22" fillId="11" borderId="33" applyNumberFormat="0" applyFont="0" applyAlignment="0" applyProtection="0"/>
    <xf numFmtId="0" fontId="22" fillId="11" borderId="33" applyNumberFormat="0" applyFont="0" applyAlignment="0" applyProtection="0"/>
    <xf numFmtId="0" fontId="70" fillId="54" borderId="41" applyNumberFormat="0" applyAlignment="0" applyProtection="0"/>
    <xf numFmtId="0" fontId="72" fillId="9" borderId="30" applyNumberFormat="0" applyAlignment="0" applyProtection="0"/>
    <xf numFmtId="0" fontId="71" fillId="54" borderId="41" applyNumberFormat="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5" fillId="0" borderId="42" applyNumberFormat="0" applyFill="0" applyAlignment="0" applyProtection="0"/>
    <xf numFmtId="0" fontId="74" fillId="0" borderId="42" applyNumberFormat="0" applyFill="0" applyAlignment="0" applyProtection="0"/>
    <xf numFmtId="0" fontId="5" fillId="0" borderId="43" applyNumberFormat="0" applyFont="0" applyBorder="0" applyAlignment="0" applyProtection="0"/>
    <xf numFmtId="0" fontId="16" fillId="0" borderId="34" applyNumberFormat="0" applyFill="0" applyAlignment="0" applyProtection="0"/>
    <xf numFmtId="0" fontId="5" fillId="0" borderId="43" applyNumberFormat="0" applyFont="0" applyBorder="0" applyAlignment="0" applyProtection="0"/>
    <xf numFmtId="0" fontId="5" fillId="0" borderId="43" applyNumberFormat="0" applyFont="0" applyBorder="0" applyAlignment="0" applyProtection="0"/>
    <xf numFmtId="0" fontId="5" fillId="0" borderId="43" applyNumberFormat="0" applyFont="0" applyBorder="0" applyAlignment="0" applyProtection="0"/>
    <xf numFmtId="0" fontId="5" fillId="0" borderId="43" applyNumberFormat="0" applyFont="0" applyBorder="0" applyAlignment="0" applyProtection="0"/>
    <xf numFmtId="0" fontId="5" fillId="0" borderId="43" applyNumberFormat="0" applyFont="0" applyBorder="0" applyAlignment="0" applyProtection="0"/>
    <xf numFmtId="0" fontId="5" fillId="0" borderId="43" applyNumberFormat="0" applyFont="0" applyBorder="0" applyAlignment="0" applyProtection="0"/>
    <xf numFmtId="0" fontId="5" fillId="0" borderId="43" applyNumberFormat="0" applyFont="0" applyBorder="0" applyAlignment="0" applyProtection="0"/>
    <xf numFmtId="0" fontId="5" fillId="0" borderId="43" applyNumberFormat="0" applyFont="0" applyBorder="0" applyAlignment="0" applyProtection="0"/>
    <xf numFmtId="0" fontId="77" fillId="0" borderId="0" applyNumberFormat="0" applyFill="0" applyBorder="0" applyAlignment="0" applyProtection="0"/>
    <xf numFmtId="0" fontId="79" fillId="0" borderId="0" applyNumberFormat="0" applyFill="0" applyBorder="0" applyAlignment="0" applyProtection="0"/>
    <xf numFmtId="0" fontId="78" fillId="0" borderId="0" applyNumberFormat="0" applyFill="0" applyBorder="0" applyAlignment="0" applyProtection="0"/>
    <xf numFmtId="0" fontId="82" fillId="0" borderId="0"/>
    <xf numFmtId="0" fontId="5" fillId="0" borderId="0"/>
  </cellStyleXfs>
  <cellXfs count="155">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8"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Alignment="1">
      <alignment horizontal="left" vertical="center"/>
    </xf>
    <xf numFmtId="169" fontId="2" fillId="0" borderId="2" xfId="1" applyNumberFormat="1" applyFont="1" applyBorder="1"/>
    <xf numFmtId="169" fontId="2" fillId="0" borderId="8" xfId="1" applyNumberFormat="1" applyFont="1" applyBorder="1"/>
    <xf numFmtId="0" fontId="3" fillId="0" borderId="2" xfId="0" applyFont="1" applyBorder="1" applyAlignment="1">
      <alignment wrapText="1"/>
    </xf>
    <xf numFmtId="170" fontId="2" fillId="0" borderId="2" xfId="0" applyNumberFormat="1" applyFont="1" applyBorder="1" applyAlignment="1">
      <alignment wrapText="1"/>
    </xf>
    <xf numFmtId="170" fontId="2" fillId="0" borderId="2" xfId="0" applyNumberFormat="1" applyFont="1" applyBorder="1"/>
    <xf numFmtId="0" fontId="6" fillId="0" borderId="0" xfId="0" applyFont="1" applyAlignment="1">
      <alignment vertical="center"/>
    </xf>
    <xf numFmtId="0" fontId="8" fillId="0" borderId="0" xfId="0" applyFont="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166" fontId="2" fillId="0" borderId="0" xfId="1" applyFont="1"/>
    <xf numFmtId="0" fontId="3" fillId="0" borderId="12" xfId="0" applyFont="1" applyBorder="1" applyAlignment="1">
      <alignment horizontal="center" wrapText="1"/>
    </xf>
    <xf numFmtId="0" fontId="2" fillId="0" borderId="3" xfId="0" applyFont="1" applyBorder="1"/>
    <xf numFmtId="170" fontId="2" fillId="0" borderId="3" xfId="0" applyNumberFormat="1" applyFont="1" applyBorder="1"/>
    <xf numFmtId="170" fontId="2" fillId="0" borderId="0" xfId="0" applyNumberFormat="1" applyFont="1"/>
    <xf numFmtId="0" fontId="2" fillId="0" borderId="10" xfId="0" applyFont="1" applyBorder="1"/>
    <xf numFmtId="170" fontId="2" fillId="0" borderId="10" xfId="0" applyNumberFormat="1" applyFont="1" applyBorder="1"/>
    <xf numFmtId="9" fontId="2" fillId="0" borderId="0" xfId="4" applyFont="1"/>
    <xf numFmtId="0" fontId="3" fillId="0" borderId="15" xfId="0" applyFont="1" applyBorder="1"/>
    <xf numFmtId="169" fontId="3" fillId="0" borderId="15" xfId="1" applyNumberFormat="1" applyFont="1" applyBorder="1"/>
    <xf numFmtId="169" fontId="3" fillId="0" borderId="16"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Border="1" applyAlignment="1">
      <alignment wrapText="1"/>
    </xf>
    <xf numFmtId="0" fontId="3" fillId="0" borderId="17" xfId="0" applyFont="1" applyBorder="1" applyAlignment="1">
      <alignment wrapText="1"/>
    </xf>
    <xf numFmtId="171" fontId="2" fillId="0" borderId="2" xfId="5" applyNumberFormat="1" applyFont="1" applyBorder="1"/>
    <xf numFmtId="0" fontId="2" fillId="0" borderId="0" xfId="0" applyFont="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0" fontId="13" fillId="0" borderId="0" xfId="0" applyFont="1"/>
    <xf numFmtId="166" fontId="12" fillId="0" borderId="0" xfId="1" applyFont="1"/>
    <xf numFmtId="9" fontId="12" fillId="0" borderId="0" xfId="4" applyFont="1"/>
    <xf numFmtId="171" fontId="2" fillId="2" borderId="2" xfId="5" applyNumberFormat="1" applyFont="1" applyFill="1" applyBorder="1"/>
    <xf numFmtId="168" fontId="2" fillId="0" borderId="23" xfId="4" applyNumberFormat="1" applyFont="1" applyBorder="1"/>
    <xf numFmtId="0" fontId="6" fillId="0" borderId="11" xfId="0" applyFont="1" applyBorder="1" applyAlignment="1">
      <alignment horizontal="center" wrapText="1"/>
    </xf>
    <xf numFmtId="0" fontId="6" fillId="0" borderId="20"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2" xfId="0" applyFont="1" applyBorder="1" applyAlignment="1">
      <alignment horizontal="center" wrapText="1"/>
    </xf>
    <xf numFmtId="0" fontId="6" fillId="0" borderId="13" xfId="0" applyFont="1" applyBorder="1" applyAlignment="1">
      <alignment horizontal="center" wrapText="1"/>
    </xf>
    <xf numFmtId="0" fontId="7" fillId="0" borderId="0" xfId="0" applyFont="1" applyAlignment="1">
      <alignment horizontal="right"/>
    </xf>
    <xf numFmtId="0" fontId="7" fillId="0" borderId="2" xfId="0" applyFont="1" applyBorder="1" applyAlignment="1">
      <alignment horizontal="right"/>
    </xf>
    <xf numFmtId="0" fontId="6" fillId="0" borderId="0" xfId="0" applyFont="1"/>
    <xf numFmtId="0" fontId="6" fillId="0" borderId="0" xfId="0" applyFont="1" applyAlignment="1">
      <alignment wrapText="1"/>
    </xf>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166" fontId="6" fillId="0" borderId="12" xfId="1" applyFont="1" applyBorder="1" applyAlignment="1">
      <alignment horizontal="center"/>
    </xf>
    <xf numFmtId="0" fontId="7" fillId="0" borderId="21" xfId="0" applyFont="1" applyBorder="1"/>
    <xf numFmtId="0" fontId="6" fillId="0" borderId="19" xfId="0" applyFont="1" applyBorder="1" applyAlignment="1">
      <alignment horizontal="center" wrapText="1"/>
    </xf>
    <xf numFmtId="0" fontId="6" fillId="0" borderId="18" xfId="0" applyFont="1" applyBorder="1" applyAlignment="1">
      <alignment horizontal="center" wrapText="1"/>
    </xf>
    <xf numFmtId="0" fontId="10" fillId="0" borderId="0" xfId="0" applyFont="1" applyAlignment="1">
      <alignment horizontal="center"/>
    </xf>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71" fontId="2" fillId="2" borderId="1" xfId="5" applyNumberFormat="1" applyFont="1" applyFill="1" applyBorder="1"/>
    <xf numFmtId="0" fontId="3" fillId="2" borderId="3" xfId="0" applyFont="1" applyFill="1" applyBorder="1" applyAlignment="1">
      <alignment horizontal="center"/>
    </xf>
    <xf numFmtId="171" fontId="3" fillId="0" borderId="15" xfId="5" applyNumberFormat="1" applyFont="1" applyBorder="1"/>
    <xf numFmtId="169" fontId="2" fillId="2" borderId="2" xfId="1" applyNumberFormat="1" applyFont="1" applyFill="1" applyBorder="1"/>
    <xf numFmtId="169" fontId="2" fillId="0" borderId="0" xfId="1" applyNumberFormat="1" applyFont="1"/>
    <xf numFmtId="169" fontId="2" fillId="0" borderId="10" xfId="1" applyNumberFormat="1" applyFont="1" applyBorder="1"/>
    <xf numFmtId="0" fontId="12" fillId="0" borderId="0" xfId="0" applyFont="1"/>
    <xf numFmtId="168" fontId="7" fillId="0" borderId="2" xfId="4" applyNumberFormat="1" applyFont="1" applyBorder="1"/>
    <xf numFmtId="168" fontId="7" fillId="0" borderId="15" xfId="4" applyNumberFormat="1" applyFont="1" applyBorder="1"/>
    <xf numFmtId="169" fontId="7" fillId="2" borderId="2" xfId="1" applyNumberFormat="1" applyFont="1" applyFill="1" applyBorder="1" applyAlignment="1">
      <alignment wrapText="1"/>
    </xf>
    <xf numFmtId="169" fontId="7" fillId="2" borderId="2" xfId="1" applyNumberFormat="1" applyFont="1" applyFill="1" applyBorder="1"/>
    <xf numFmtId="169" fontId="7" fillId="0" borderId="2" xfId="1" applyNumberFormat="1" applyFont="1" applyBorder="1"/>
    <xf numFmtId="169" fontId="7" fillId="2" borderId="15" xfId="1" applyNumberFormat="1" applyFont="1" applyFill="1" applyBorder="1"/>
    <xf numFmtId="170"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9" fontId="2" fillId="2" borderId="2" xfId="1" applyNumberFormat="1" applyFont="1" applyFill="1" applyBorder="1" applyAlignment="1">
      <alignment horizontal="center"/>
    </xf>
    <xf numFmtId="167" fontId="2" fillId="0" borderId="0" xfId="5" applyFont="1"/>
    <xf numFmtId="0" fontId="7" fillId="2" borderId="2" xfId="0" applyFont="1" applyFill="1" applyBorder="1" applyAlignment="1">
      <alignment horizontal="left"/>
    </xf>
    <xf numFmtId="171" fontId="7" fillId="0" borderId="15" xfId="5" applyNumberFormat="1" applyFont="1" applyBorder="1" applyAlignment="1">
      <alignment vertical="center"/>
    </xf>
    <xf numFmtId="171" fontId="7" fillId="2" borderId="24" xfId="5" applyNumberFormat="1" applyFont="1" applyFill="1" applyBorder="1" applyAlignment="1">
      <alignment vertical="center"/>
    </xf>
    <xf numFmtId="171" fontId="7" fillId="2" borderId="2" xfId="5" applyNumberFormat="1" applyFont="1" applyFill="1" applyBorder="1" applyAlignment="1">
      <alignment vertical="center"/>
    </xf>
    <xf numFmtId="171" fontId="2" fillId="0" borderId="0" xfId="0" applyNumberFormat="1" applyFont="1"/>
    <xf numFmtId="169" fontId="2" fillId="0" borderId="0" xfId="0" applyNumberFormat="1" applyFont="1"/>
    <xf numFmtId="169" fontId="7" fillId="0" borderId="0" xfId="0" applyNumberFormat="1" applyFont="1"/>
    <xf numFmtId="166" fontId="2" fillId="0" borderId="0" xfId="0" applyNumberFormat="1" applyFont="1"/>
    <xf numFmtId="169" fontId="3" fillId="2" borderId="2" xfId="1" applyNumberFormat="1" applyFont="1" applyFill="1" applyBorder="1"/>
    <xf numFmtId="0" fontId="6" fillId="0" borderId="14" xfId="0" applyFont="1" applyBorder="1" applyAlignment="1">
      <alignment wrapText="1"/>
    </xf>
    <xf numFmtId="0" fontId="7" fillId="4" borderId="2" xfId="0" applyFont="1" applyFill="1" applyBorder="1" applyAlignment="1">
      <alignment wrapText="1"/>
    </xf>
    <xf numFmtId="169" fontId="6" fillId="0" borderId="12" xfId="1" applyNumberFormat="1" applyFont="1" applyBorder="1"/>
    <xf numFmtId="169" fontId="7" fillId="4" borderId="2" xfId="1" applyNumberFormat="1" applyFont="1" applyFill="1" applyBorder="1"/>
    <xf numFmtId="169" fontId="6" fillId="4" borderId="12"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0" fontId="2" fillId="3" borderId="2" xfId="0" applyFont="1" applyFill="1" applyBorder="1" applyAlignment="1">
      <alignment horizontal="right"/>
    </xf>
    <xf numFmtId="10" fontId="2" fillId="0" borderId="0" xfId="4" applyNumberFormat="1" applyFont="1"/>
    <xf numFmtId="171" fontId="2" fillId="0" borderId="0" xfId="4" applyNumberFormat="1" applyFont="1"/>
    <xf numFmtId="171" fontId="7" fillId="0" borderId="0" xfId="0" applyNumberFormat="1" applyFont="1"/>
    <xf numFmtId="171" fontId="2" fillId="0" borderId="0" xfId="5" applyNumberFormat="1" applyFont="1"/>
    <xf numFmtId="0" fontId="3" fillId="0" borderId="2" xfId="0" applyFont="1" applyBorder="1" applyAlignment="1">
      <alignment horizontal="center"/>
    </xf>
    <xf numFmtId="0" fontId="6" fillId="0" borderId="2" xfId="0" applyFont="1" applyBorder="1" applyAlignment="1">
      <alignment horizontal="center"/>
    </xf>
    <xf numFmtId="3" fontId="2" fillId="0" borderId="0" xfId="0" applyNumberFormat="1" applyFont="1"/>
    <xf numFmtId="0" fontId="83" fillId="0" borderId="0" xfId="0" applyFont="1" applyAlignment="1">
      <alignment horizontal="right"/>
    </xf>
    <xf numFmtId="0" fontId="83" fillId="0" borderId="0" xfId="0" applyFont="1"/>
    <xf numFmtId="171" fontId="83" fillId="0" borderId="0" xfId="5" applyNumberFormat="1" applyFont="1"/>
    <xf numFmtId="171" fontId="83" fillId="0" borderId="0" xfId="0" applyNumberFormat="1" applyFont="1"/>
    <xf numFmtId="0" fontId="10" fillId="0" borderId="0" xfId="0" applyFont="1" applyAlignment="1">
      <alignment horizontal="left"/>
    </xf>
    <xf numFmtId="0" fontId="10" fillId="0" borderId="0" xfId="0" applyFont="1" applyAlignment="1">
      <alignment horizontal="left" wrapText="1"/>
    </xf>
    <xf numFmtId="0" fontId="14" fillId="0" borderId="0" xfId="0" applyFont="1" applyAlignment="1">
      <alignment horizontal="left" wrapText="1"/>
    </xf>
    <xf numFmtId="0" fontId="10" fillId="0" borderId="0" xfId="0" applyFont="1" applyAlignment="1">
      <alignment horizontal="left" vertical="top" wrapText="1"/>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Alignment="1">
      <alignment horizontal="left" vertical="center" wrapText="1"/>
    </xf>
    <xf numFmtId="0" fontId="3" fillId="0" borderId="2" xfId="0" applyFont="1" applyBorder="1" applyAlignment="1">
      <alignment horizontal="center"/>
    </xf>
    <xf numFmtId="0" fontId="2" fillId="2" borderId="2" xfId="0" applyFont="1" applyFill="1" applyBorder="1" applyAlignment="1">
      <alignment horizontal="left" wrapText="1"/>
    </xf>
    <xf numFmtId="0" fontId="6" fillId="0" borderId="2" xfId="0" applyFont="1" applyBorder="1" applyAlignment="1">
      <alignment horizontal="center"/>
    </xf>
    <xf numFmtId="0" fontId="3" fillId="0" borderId="9" xfId="0" applyFont="1" applyBorder="1" applyAlignment="1">
      <alignment horizontal="left" wrapText="1"/>
    </xf>
    <xf numFmtId="0" fontId="3" fillId="0" borderId="22" xfId="0" applyFont="1" applyBorder="1" applyAlignment="1">
      <alignment horizontal="left" wrapText="1"/>
    </xf>
    <xf numFmtId="0" fontId="3" fillId="0" borderId="1" xfId="0" applyFont="1" applyBorder="1" applyAlignment="1">
      <alignment horizontal="left" wrapText="1"/>
    </xf>
    <xf numFmtId="0" fontId="6" fillId="0" borderId="9" xfId="0" applyFont="1" applyBorder="1" applyAlignment="1">
      <alignment horizontal="center"/>
    </xf>
    <xf numFmtId="0" fontId="6" fillId="0" borderId="22" xfId="0" applyFont="1" applyBorder="1" applyAlignment="1">
      <alignment horizontal="center"/>
    </xf>
    <xf numFmtId="0" fontId="6" fillId="0" borderId="1" xfId="0" applyFont="1" applyBorder="1" applyAlignment="1">
      <alignment horizontal="center"/>
    </xf>
    <xf numFmtId="0" fontId="2" fillId="2" borderId="9" xfId="0" applyFont="1" applyFill="1" applyBorder="1" applyAlignment="1">
      <alignment horizontal="left" wrapText="1"/>
    </xf>
    <xf numFmtId="0" fontId="2" fillId="2" borderId="22" xfId="0" applyFont="1" applyFill="1" applyBorder="1" applyAlignment="1">
      <alignment horizontal="left" wrapText="1"/>
    </xf>
    <xf numFmtId="0" fontId="2" fillId="2" borderId="1" xfId="0" applyFont="1" applyFill="1" applyBorder="1" applyAlignment="1">
      <alignment horizontal="left" wrapText="1"/>
    </xf>
    <xf numFmtId="0" fontId="2" fillId="2" borderId="9" xfId="0" applyFont="1" applyFill="1" applyBorder="1" applyAlignment="1">
      <alignment horizontal="left"/>
    </xf>
    <xf numFmtId="0" fontId="2" fillId="2" borderId="22" xfId="0" applyFont="1" applyFill="1" applyBorder="1" applyAlignment="1">
      <alignment horizontal="left"/>
    </xf>
    <xf numFmtId="0" fontId="2" fillId="2" borderId="1" xfId="0" applyFont="1" applyFill="1" applyBorder="1" applyAlignment="1">
      <alignment horizontal="left"/>
    </xf>
  </cellXfs>
  <cellStyles count="878">
    <cellStyle name="$" xfId="10" xr:uid="{00000000-0005-0000-0000-000000000000}"/>
    <cellStyle name="$ 2" xfId="11" xr:uid="{00000000-0005-0000-0000-000001000000}"/>
    <cellStyle name="$ 2 2" xfId="12" xr:uid="{00000000-0005-0000-0000-000002000000}"/>
    <cellStyle name="$ 3" xfId="13" xr:uid="{00000000-0005-0000-0000-000003000000}"/>
    <cellStyle name="$ 3 2" xfId="444" xr:uid="{00000000-0005-0000-0000-000004000000}"/>
    <cellStyle name="$ 4" xfId="14" xr:uid="{00000000-0005-0000-0000-000005000000}"/>
    <cellStyle name="$ 4 2" xfId="445" xr:uid="{00000000-0005-0000-0000-000006000000}"/>
    <cellStyle name="$ 4 3" xfId="446" xr:uid="{00000000-0005-0000-0000-000007000000}"/>
    <cellStyle name="$ 5" xfId="447" xr:uid="{00000000-0005-0000-0000-000008000000}"/>
    <cellStyle name="$ 5 2" xfId="448" xr:uid="{00000000-0005-0000-0000-000009000000}"/>
    <cellStyle name="$ 6" xfId="449" xr:uid="{00000000-0005-0000-0000-00000A000000}"/>
    <cellStyle name="$ 6 2" xfId="450" xr:uid="{00000000-0005-0000-0000-00000B000000}"/>
    <cellStyle name="$.00" xfId="15" xr:uid="{00000000-0005-0000-0000-00000C000000}"/>
    <cellStyle name="$.00 2" xfId="16" xr:uid="{00000000-0005-0000-0000-00000D000000}"/>
    <cellStyle name="$.00 2 2" xfId="17" xr:uid="{00000000-0005-0000-0000-00000E000000}"/>
    <cellStyle name="$.00 3" xfId="18" xr:uid="{00000000-0005-0000-0000-00000F000000}"/>
    <cellStyle name="$.00 3 2" xfId="451" xr:uid="{00000000-0005-0000-0000-000010000000}"/>
    <cellStyle name="$.00 4" xfId="19" xr:uid="{00000000-0005-0000-0000-000011000000}"/>
    <cellStyle name="$.00 4 2" xfId="452" xr:uid="{00000000-0005-0000-0000-000012000000}"/>
    <cellStyle name="$.00 4 3" xfId="453" xr:uid="{00000000-0005-0000-0000-000013000000}"/>
    <cellStyle name="$.00 5" xfId="454" xr:uid="{00000000-0005-0000-0000-000014000000}"/>
    <cellStyle name="$.00 5 2" xfId="455" xr:uid="{00000000-0005-0000-0000-000015000000}"/>
    <cellStyle name="$.00 6" xfId="456" xr:uid="{00000000-0005-0000-0000-000016000000}"/>
    <cellStyle name="$.00 6 2" xfId="457" xr:uid="{00000000-0005-0000-0000-000017000000}"/>
    <cellStyle name="$_2. 2011-2014  Rev_ FCast_IRM 2012_COS2013_Ongoing Operations_with CDM" xfId="20" xr:uid="{00000000-0005-0000-0000-000018000000}"/>
    <cellStyle name="$_2. 2011-2014  Rev_ FCast_IRM 2012_COS2013_Ongoing Operations_with CDM_1. Creation and Assumptions Budget_Revised with CDM" xfId="21" xr:uid="{00000000-0005-0000-0000-000019000000}"/>
    <cellStyle name="$_Oct 2010 SM PILs Recognition" xfId="22" xr:uid="{00000000-0005-0000-0000-00001A000000}"/>
    <cellStyle name="$M" xfId="23" xr:uid="{00000000-0005-0000-0000-00001B000000}"/>
    <cellStyle name="$M 2" xfId="24" xr:uid="{00000000-0005-0000-0000-00001C000000}"/>
    <cellStyle name="$M 2 2" xfId="25" xr:uid="{00000000-0005-0000-0000-00001D000000}"/>
    <cellStyle name="$M 3" xfId="26" xr:uid="{00000000-0005-0000-0000-00001E000000}"/>
    <cellStyle name="$M 3 2" xfId="458" xr:uid="{00000000-0005-0000-0000-00001F000000}"/>
    <cellStyle name="$M 4" xfId="27" xr:uid="{00000000-0005-0000-0000-000020000000}"/>
    <cellStyle name="$M 4 2" xfId="459" xr:uid="{00000000-0005-0000-0000-000021000000}"/>
    <cellStyle name="$M 4 3" xfId="460" xr:uid="{00000000-0005-0000-0000-000022000000}"/>
    <cellStyle name="$M 5" xfId="461" xr:uid="{00000000-0005-0000-0000-000023000000}"/>
    <cellStyle name="$M 5 2" xfId="462" xr:uid="{00000000-0005-0000-0000-000024000000}"/>
    <cellStyle name="$M 6" xfId="463" xr:uid="{00000000-0005-0000-0000-000025000000}"/>
    <cellStyle name="$M 6 2" xfId="464" xr:uid="{00000000-0005-0000-0000-000026000000}"/>
    <cellStyle name="$M 7" xfId="465" xr:uid="{00000000-0005-0000-0000-000027000000}"/>
    <cellStyle name="$M.00" xfId="28" xr:uid="{00000000-0005-0000-0000-000028000000}"/>
    <cellStyle name="$M.00 2" xfId="29" xr:uid="{00000000-0005-0000-0000-000029000000}"/>
    <cellStyle name="$M.00 2 2" xfId="30" xr:uid="{00000000-0005-0000-0000-00002A000000}"/>
    <cellStyle name="$M.00 3" xfId="31" xr:uid="{00000000-0005-0000-0000-00002B000000}"/>
    <cellStyle name="$M.00 3 2" xfId="466" xr:uid="{00000000-0005-0000-0000-00002C000000}"/>
    <cellStyle name="$M.00 4" xfId="32" xr:uid="{00000000-0005-0000-0000-00002D000000}"/>
    <cellStyle name="$M.00 4 2" xfId="467" xr:uid="{00000000-0005-0000-0000-00002E000000}"/>
    <cellStyle name="$M.00 4 3" xfId="468" xr:uid="{00000000-0005-0000-0000-00002F000000}"/>
    <cellStyle name="$M.00 5" xfId="469" xr:uid="{00000000-0005-0000-0000-000030000000}"/>
    <cellStyle name="$M.00 5 2" xfId="470" xr:uid="{00000000-0005-0000-0000-000031000000}"/>
    <cellStyle name="$M.00 6" xfId="471" xr:uid="{00000000-0005-0000-0000-000032000000}"/>
    <cellStyle name="$M.00 6 2" xfId="472" xr:uid="{00000000-0005-0000-0000-000033000000}"/>
    <cellStyle name="$M_10. Management Fee Allocation Oct11" xfId="33" xr:uid="{00000000-0005-0000-0000-000034000000}"/>
    <cellStyle name="20% - Accent1 2" xfId="34" xr:uid="{00000000-0005-0000-0000-000035000000}"/>
    <cellStyle name="20% - Accent1 2 2" xfId="35" xr:uid="{00000000-0005-0000-0000-000036000000}"/>
    <cellStyle name="20% - Accent1 2 3" xfId="36" xr:uid="{00000000-0005-0000-0000-000037000000}"/>
    <cellStyle name="20% - Accent1 2 4" xfId="473" xr:uid="{00000000-0005-0000-0000-000038000000}"/>
    <cellStyle name="20% - Accent1 3" xfId="37" xr:uid="{00000000-0005-0000-0000-000039000000}"/>
    <cellStyle name="20% - Accent1 3 2" xfId="474" xr:uid="{00000000-0005-0000-0000-00003A000000}"/>
    <cellStyle name="20% - Accent1 4" xfId="475" xr:uid="{00000000-0005-0000-0000-00003B000000}"/>
    <cellStyle name="20% - Accent2 2" xfId="38" xr:uid="{00000000-0005-0000-0000-00003C000000}"/>
    <cellStyle name="20% - Accent2 2 2" xfId="39" xr:uid="{00000000-0005-0000-0000-00003D000000}"/>
    <cellStyle name="20% - Accent2 2 3" xfId="40" xr:uid="{00000000-0005-0000-0000-00003E000000}"/>
    <cellStyle name="20% - Accent2 2 4" xfId="476" xr:uid="{00000000-0005-0000-0000-00003F000000}"/>
    <cellStyle name="20% - Accent2 3" xfId="41" xr:uid="{00000000-0005-0000-0000-000040000000}"/>
    <cellStyle name="20% - Accent2 3 2" xfId="477" xr:uid="{00000000-0005-0000-0000-000041000000}"/>
    <cellStyle name="20% - Accent2 4" xfId="478" xr:uid="{00000000-0005-0000-0000-000042000000}"/>
    <cellStyle name="20% - Accent3 2" xfId="42" xr:uid="{00000000-0005-0000-0000-000043000000}"/>
    <cellStyle name="20% - Accent3 2 2" xfId="43" xr:uid="{00000000-0005-0000-0000-000044000000}"/>
    <cellStyle name="20% - Accent3 2 3" xfId="44" xr:uid="{00000000-0005-0000-0000-000045000000}"/>
    <cellStyle name="20% - Accent3 2 4" xfId="479" xr:uid="{00000000-0005-0000-0000-000046000000}"/>
    <cellStyle name="20% - Accent3 3" xfId="45" xr:uid="{00000000-0005-0000-0000-000047000000}"/>
    <cellStyle name="20% - Accent3 3 2" xfId="480" xr:uid="{00000000-0005-0000-0000-000048000000}"/>
    <cellStyle name="20% - Accent3 4" xfId="481" xr:uid="{00000000-0005-0000-0000-000049000000}"/>
    <cellStyle name="20% - Accent4 2" xfId="46" xr:uid="{00000000-0005-0000-0000-00004A000000}"/>
    <cellStyle name="20% - Accent4 2 2" xfId="47" xr:uid="{00000000-0005-0000-0000-00004B000000}"/>
    <cellStyle name="20% - Accent4 2 3" xfId="48" xr:uid="{00000000-0005-0000-0000-00004C000000}"/>
    <cellStyle name="20% - Accent4 2 4" xfId="482" xr:uid="{00000000-0005-0000-0000-00004D000000}"/>
    <cellStyle name="20% - Accent4 3" xfId="49" xr:uid="{00000000-0005-0000-0000-00004E000000}"/>
    <cellStyle name="20% - Accent4 3 2" xfId="483" xr:uid="{00000000-0005-0000-0000-00004F000000}"/>
    <cellStyle name="20% - Accent4 4" xfId="484" xr:uid="{00000000-0005-0000-0000-000050000000}"/>
    <cellStyle name="20% - Accent5 2" xfId="50" xr:uid="{00000000-0005-0000-0000-000051000000}"/>
    <cellStyle name="20% - Accent5 2 2" xfId="51" xr:uid="{00000000-0005-0000-0000-000052000000}"/>
    <cellStyle name="20% - Accent5 2 3" xfId="52" xr:uid="{00000000-0005-0000-0000-000053000000}"/>
    <cellStyle name="20% - Accent5 2 4" xfId="485" xr:uid="{00000000-0005-0000-0000-000054000000}"/>
    <cellStyle name="20% - Accent5 3" xfId="53" xr:uid="{00000000-0005-0000-0000-000055000000}"/>
    <cellStyle name="20% - Accent5 3 2" xfId="486" xr:uid="{00000000-0005-0000-0000-000056000000}"/>
    <cellStyle name="20% - Accent5 4" xfId="487" xr:uid="{00000000-0005-0000-0000-000057000000}"/>
    <cellStyle name="20% - Accent6 2" xfId="54" xr:uid="{00000000-0005-0000-0000-000058000000}"/>
    <cellStyle name="20% - Accent6 2 2" xfId="55" xr:uid="{00000000-0005-0000-0000-000059000000}"/>
    <cellStyle name="20% - Accent6 2 3" xfId="56" xr:uid="{00000000-0005-0000-0000-00005A000000}"/>
    <cellStyle name="20% - Accent6 2 4" xfId="488" xr:uid="{00000000-0005-0000-0000-00005B000000}"/>
    <cellStyle name="20% - Accent6 3" xfId="57" xr:uid="{00000000-0005-0000-0000-00005C000000}"/>
    <cellStyle name="20% - Accent6 3 2" xfId="489" xr:uid="{00000000-0005-0000-0000-00005D000000}"/>
    <cellStyle name="20% - Accent6 4" xfId="490" xr:uid="{00000000-0005-0000-0000-00005E000000}"/>
    <cellStyle name="40% - Accent1 2" xfId="58" xr:uid="{00000000-0005-0000-0000-00005F000000}"/>
    <cellStyle name="40% - Accent1 2 2" xfId="59" xr:uid="{00000000-0005-0000-0000-000060000000}"/>
    <cellStyle name="40% - Accent1 2 3" xfId="60" xr:uid="{00000000-0005-0000-0000-000061000000}"/>
    <cellStyle name="40% - Accent1 2 4" xfId="491" xr:uid="{00000000-0005-0000-0000-000062000000}"/>
    <cellStyle name="40% - Accent1 3" xfId="61" xr:uid="{00000000-0005-0000-0000-000063000000}"/>
    <cellStyle name="40% - Accent1 3 2" xfId="492" xr:uid="{00000000-0005-0000-0000-000064000000}"/>
    <cellStyle name="40% - Accent1 4" xfId="493" xr:uid="{00000000-0005-0000-0000-000065000000}"/>
    <cellStyle name="40% - Accent2 2" xfId="62" xr:uid="{00000000-0005-0000-0000-000066000000}"/>
    <cellStyle name="40% - Accent2 2 2" xfId="63" xr:uid="{00000000-0005-0000-0000-000067000000}"/>
    <cellStyle name="40% - Accent2 2 3" xfId="64" xr:uid="{00000000-0005-0000-0000-000068000000}"/>
    <cellStyle name="40% - Accent2 2 4" xfId="494" xr:uid="{00000000-0005-0000-0000-000069000000}"/>
    <cellStyle name="40% - Accent2 3" xfId="65" xr:uid="{00000000-0005-0000-0000-00006A000000}"/>
    <cellStyle name="40% - Accent2 3 2" xfId="495" xr:uid="{00000000-0005-0000-0000-00006B000000}"/>
    <cellStyle name="40% - Accent2 4" xfId="496" xr:uid="{00000000-0005-0000-0000-00006C000000}"/>
    <cellStyle name="40% - Accent3 2" xfId="66" xr:uid="{00000000-0005-0000-0000-00006D000000}"/>
    <cellStyle name="40% - Accent3 2 2" xfId="67" xr:uid="{00000000-0005-0000-0000-00006E000000}"/>
    <cellStyle name="40% - Accent3 2 3" xfId="68" xr:uid="{00000000-0005-0000-0000-00006F000000}"/>
    <cellStyle name="40% - Accent3 2 4" xfId="497" xr:uid="{00000000-0005-0000-0000-000070000000}"/>
    <cellStyle name="40% - Accent3 3" xfId="69" xr:uid="{00000000-0005-0000-0000-000071000000}"/>
    <cellStyle name="40% - Accent3 3 2" xfId="498" xr:uid="{00000000-0005-0000-0000-000072000000}"/>
    <cellStyle name="40% - Accent3 4" xfId="499" xr:uid="{00000000-0005-0000-0000-000073000000}"/>
    <cellStyle name="40% - Accent4 2" xfId="70" xr:uid="{00000000-0005-0000-0000-000074000000}"/>
    <cellStyle name="40% - Accent4 2 2" xfId="71" xr:uid="{00000000-0005-0000-0000-000075000000}"/>
    <cellStyle name="40% - Accent4 2 3" xfId="72" xr:uid="{00000000-0005-0000-0000-000076000000}"/>
    <cellStyle name="40% - Accent4 2 4" xfId="500" xr:uid="{00000000-0005-0000-0000-000077000000}"/>
    <cellStyle name="40% - Accent4 3" xfId="73" xr:uid="{00000000-0005-0000-0000-000078000000}"/>
    <cellStyle name="40% - Accent4 3 2" xfId="501" xr:uid="{00000000-0005-0000-0000-000079000000}"/>
    <cellStyle name="40% - Accent4 4" xfId="502" xr:uid="{00000000-0005-0000-0000-00007A000000}"/>
    <cellStyle name="40% - Accent5 2" xfId="74" xr:uid="{00000000-0005-0000-0000-00007B000000}"/>
    <cellStyle name="40% - Accent5 2 2" xfId="75" xr:uid="{00000000-0005-0000-0000-00007C000000}"/>
    <cellStyle name="40% - Accent5 2 3" xfId="76" xr:uid="{00000000-0005-0000-0000-00007D000000}"/>
    <cellStyle name="40% - Accent5 2 4" xfId="503" xr:uid="{00000000-0005-0000-0000-00007E000000}"/>
    <cellStyle name="40% - Accent5 3" xfId="77" xr:uid="{00000000-0005-0000-0000-00007F000000}"/>
    <cellStyle name="40% - Accent5 3 2" xfId="504" xr:uid="{00000000-0005-0000-0000-000080000000}"/>
    <cellStyle name="40% - Accent5 4" xfId="505" xr:uid="{00000000-0005-0000-0000-000081000000}"/>
    <cellStyle name="40% - Accent6 2" xfId="78" xr:uid="{00000000-0005-0000-0000-000082000000}"/>
    <cellStyle name="40% - Accent6 2 2" xfId="79" xr:uid="{00000000-0005-0000-0000-000083000000}"/>
    <cellStyle name="40% - Accent6 2 3" xfId="80" xr:uid="{00000000-0005-0000-0000-000084000000}"/>
    <cellStyle name="40% - Accent6 2 4" xfId="506" xr:uid="{00000000-0005-0000-0000-000085000000}"/>
    <cellStyle name="40% - Accent6 3" xfId="81" xr:uid="{00000000-0005-0000-0000-000086000000}"/>
    <cellStyle name="40% - Accent6 3 2" xfId="507" xr:uid="{00000000-0005-0000-0000-000087000000}"/>
    <cellStyle name="40% - Accent6 4" xfId="508" xr:uid="{00000000-0005-0000-0000-000088000000}"/>
    <cellStyle name="60% - Accent1 2" xfId="82" xr:uid="{00000000-0005-0000-0000-000089000000}"/>
    <cellStyle name="60% - Accent1 2 2" xfId="83" xr:uid="{00000000-0005-0000-0000-00008A000000}"/>
    <cellStyle name="60% - Accent1 2 3" xfId="84" xr:uid="{00000000-0005-0000-0000-00008B000000}"/>
    <cellStyle name="60% - Accent1 2 4" xfId="509" xr:uid="{00000000-0005-0000-0000-00008C000000}"/>
    <cellStyle name="60% - Accent1 3" xfId="85" xr:uid="{00000000-0005-0000-0000-00008D000000}"/>
    <cellStyle name="60% - Accent1 3 2" xfId="510" xr:uid="{00000000-0005-0000-0000-00008E000000}"/>
    <cellStyle name="60% - Accent1 4" xfId="511" xr:uid="{00000000-0005-0000-0000-00008F000000}"/>
    <cellStyle name="60% - Accent2 2" xfId="86" xr:uid="{00000000-0005-0000-0000-000090000000}"/>
    <cellStyle name="60% - Accent2 2 2" xfId="87" xr:uid="{00000000-0005-0000-0000-000091000000}"/>
    <cellStyle name="60% - Accent2 2 3" xfId="88" xr:uid="{00000000-0005-0000-0000-000092000000}"/>
    <cellStyle name="60% - Accent2 2 4" xfId="512" xr:uid="{00000000-0005-0000-0000-000093000000}"/>
    <cellStyle name="60% - Accent2 3" xfId="89" xr:uid="{00000000-0005-0000-0000-000094000000}"/>
    <cellStyle name="60% - Accent2 3 2" xfId="513" xr:uid="{00000000-0005-0000-0000-000095000000}"/>
    <cellStyle name="60% - Accent2 4" xfId="514" xr:uid="{00000000-0005-0000-0000-000096000000}"/>
    <cellStyle name="60% - Accent3 2" xfId="90" xr:uid="{00000000-0005-0000-0000-000097000000}"/>
    <cellStyle name="60% - Accent3 2 2" xfId="91" xr:uid="{00000000-0005-0000-0000-000098000000}"/>
    <cellStyle name="60% - Accent3 2 3" xfId="92" xr:uid="{00000000-0005-0000-0000-000099000000}"/>
    <cellStyle name="60% - Accent3 2 4" xfId="515" xr:uid="{00000000-0005-0000-0000-00009A000000}"/>
    <cellStyle name="60% - Accent3 3" xfId="93" xr:uid="{00000000-0005-0000-0000-00009B000000}"/>
    <cellStyle name="60% - Accent3 3 2" xfId="516" xr:uid="{00000000-0005-0000-0000-00009C000000}"/>
    <cellStyle name="60% - Accent3 4" xfId="517" xr:uid="{00000000-0005-0000-0000-00009D000000}"/>
    <cellStyle name="60% - Accent4 2" xfId="94" xr:uid="{00000000-0005-0000-0000-00009E000000}"/>
    <cellStyle name="60% - Accent4 2 2" xfId="95" xr:uid="{00000000-0005-0000-0000-00009F000000}"/>
    <cellStyle name="60% - Accent4 2 3" xfId="96" xr:uid="{00000000-0005-0000-0000-0000A0000000}"/>
    <cellStyle name="60% - Accent4 2 4" xfId="518" xr:uid="{00000000-0005-0000-0000-0000A1000000}"/>
    <cellStyle name="60% - Accent4 3" xfId="97" xr:uid="{00000000-0005-0000-0000-0000A2000000}"/>
    <cellStyle name="60% - Accent4 3 2" xfId="519" xr:uid="{00000000-0005-0000-0000-0000A3000000}"/>
    <cellStyle name="60% - Accent4 4" xfId="520" xr:uid="{00000000-0005-0000-0000-0000A4000000}"/>
    <cellStyle name="60% - Accent5 2" xfId="98" xr:uid="{00000000-0005-0000-0000-0000A5000000}"/>
    <cellStyle name="60% - Accent5 2 2" xfId="99" xr:uid="{00000000-0005-0000-0000-0000A6000000}"/>
    <cellStyle name="60% - Accent5 2 3" xfId="100" xr:uid="{00000000-0005-0000-0000-0000A7000000}"/>
    <cellStyle name="60% - Accent5 2 4" xfId="521" xr:uid="{00000000-0005-0000-0000-0000A8000000}"/>
    <cellStyle name="60% - Accent5 3" xfId="101" xr:uid="{00000000-0005-0000-0000-0000A9000000}"/>
    <cellStyle name="60% - Accent5 3 2" xfId="522" xr:uid="{00000000-0005-0000-0000-0000AA000000}"/>
    <cellStyle name="60% - Accent5 4" xfId="523" xr:uid="{00000000-0005-0000-0000-0000AB000000}"/>
    <cellStyle name="60% - Accent6 2" xfId="102" xr:uid="{00000000-0005-0000-0000-0000AC000000}"/>
    <cellStyle name="60% - Accent6 2 2" xfId="103" xr:uid="{00000000-0005-0000-0000-0000AD000000}"/>
    <cellStyle name="60% - Accent6 2 3" xfId="104" xr:uid="{00000000-0005-0000-0000-0000AE000000}"/>
    <cellStyle name="60% - Accent6 2 4" xfId="524" xr:uid="{00000000-0005-0000-0000-0000AF000000}"/>
    <cellStyle name="60% - Accent6 3" xfId="105" xr:uid="{00000000-0005-0000-0000-0000B0000000}"/>
    <cellStyle name="60% - Accent6 3 2" xfId="525" xr:uid="{00000000-0005-0000-0000-0000B1000000}"/>
    <cellStyle name="60% - Accent6 4" xfId="526" xr:uid="{00000000-0005-0000-0000-0000B2000000}"/>
    <cellStyle name="Accent1 2" xfId="106" xr:uid="{00000000-0005-0000-0000-0000B3000000}"/>
    <cellStyle name="Accent1 2 2" xfId="107" xr:uid="{00000000-0005-0000-0000-0000B4000000}"/>
    <cellStyle name="Accent1 2 3" xfId="108" xr:uid="{00000000-0005-0000-0000-0000B5000000}"/>
    <cellStyle name="Accent1 2 4" xfId="527" xr:uid="{00000000-0005-0000-0000-0000B6000000}"/>
    <cellStyle name="Accent1 3" xfId="109" xr:uid="{00000000-0005-0000-0000-0000B7000000}"/>
    <cellStyle name="Accent1 3 2" xfId="528" xr:uid="{00000000-0005-0000-0000-0000B8000000}"/>
    <cellStyle name="Accent1 4" xfId="529" xr:uid="{00000000-0005-0000-0000-0000B9000000}"/>
    <cellStyle name="Accent2 2" xfId="110" xr:uid="{00000000-0005-0000-0000-0000BA000000}"/>
    <cellStyle name="Accent2 2 2" xfId="111" xr:uid="{00000000-0005-0000-0000-0000BB000000}"/>
    <cellStyle name="Accent2 2 3" xfId="112" xr:uid="{00000000-0005-0000-0000-0000BC000000}"/>
    <cellStyle name="Accent2 2 4" xfId="530" xr:uid="{00000000-0005-0000-0000-0000BD000000}"/>
    <cellStyle name="Accent2 3" xfId="113" xr:uid="{00000000-0005-0000-0000-0000BE000000}"/>
    <cellStyle name="Accent2 3 2" xfId="531" xr:uid="{00000000-0005-0000-0000-0000BF000000}"/>
    <cellStyle name="Accent2 4" xfId="532" xr:uid="{00000000-0005-0000-0000-0000C0000000}"/>
    <cellStyle name="Accent3 2" xfId="114" xr:uid="{00000000-0005-0000-0000-0000C1000000}"/>
    <cellStyle name="Accent3 2 2" xfId="115" xr:uid="{00000000-0005-0000-0000-0000C2000000}"/>
    <cellStyle name="Accent3 2 3" xfId="116" xr:uid="{00000000-0005-0000-0000-0000C3000000}"/>
    <cellStyle name="Accent3 2 4" xfId="533" xr:uid="{00000000-0005-0000-0000-0000C4000000}"/>
    <cellStyle name="Accent3 3" xfId="117" xr:uid="{00000000-0005-0000-0000-0000C5000000}"/>
    <cellStyle name="Accent3 3 2" xfId="534" xr:uid="{00000000-0005-0000-0000-0000C6000000}"/>
    <cellStyle name="Accent3 4" xfId="535" xr:uid="{00000000-0005-0000-0000-0000C7000000}"/>
    <cellStyle name="Accent4 2" xfId="118" xr:uid="{00000000-0005-0000-0000-0000C8000000}"/>
    <cellStyle name="Accent4 2 2" xfId="119" xr:uid="{00000000-0005-0000-0000-0000C9000000}"/>
    <cellStyle name="Accent4 2 3" xfId="120" xr:uid="{00000000-0005-0000-0000-0000CA000000}"/>
    <cellStyle name="Accent4 2 4" xfId="536" xr:uid="{00000000-0005-0000-0000-0000CB000000}"/>
    <cellStyle name="Accent4 3" xfId="121" xr:uid="{00000000-0005-0000-0000-0000CC000000}"/>
    <cellStyle name="Accent4 3 2" xfId="537" xr:uid="{00000000-0005-0000-0000-0000CD000000}"/>
    <cellStyle name="Accent4 4" xfId="538" xr:uid="{00000000-0005-0000-0000-0000CE000000}"/>
    <cellStyle name="Accent5 2" xfId="122" xr:uid="{00000000-0005-0000-0000-0000CF000000}"/>
    <cellStyle name="Accent5 2 2" xfId="123" xr:uid="{00000000-0005-0000-0000-0000D0000000}"/>
    <cellStyle name="Accent5 2 3" xfId="124" xr:uid="{00000000-0005-0000-0000-0000D1000000}"/>
    <cellStyle name="Accent5 2 4" xfId="539" xr:uid="{00000000-0005-0000-0000-0000D2000000}"/>
    <cellStyle name="Accent5 3" xfId="125" xr:uid="{00000000-0005-0000-0000-0000D3000000}"/>
    <cellStyle name="Accent5 3 2" xfId="540" xr:uid="{00000000-0005-0000-0000-0000D4000000}"/>
    <cellStyle name="Accent5 4" xfId="541" xr:uid="{00000000-0005-0000-0000-0000D5000000}"/>
    <cellStyle name="Accent6 2" xfId="126" xr:uid="{00000000-0005-0000-0000-0000D6000000}"/>
    <cellStyle name="Accent6 2 2" xfId="127" xr:uid="{00000000-0005-0000-0000-0000D7000000}"/>
    <cellStyle name="Accent6 2 3" xfId="128" xr:uid="{00000000-0005-0000-0000-0000D8000000}"/>
    <cellStyle name="Accent6 2 4" xfId="542" xr:uid="{00000000-0005-0000-0000-0000D9000000}"/>
    <cellStyle name="Accent6 3" xfId="129" xr:uid="{00000000-0005-0000-0000-0000DA000000}"/>
    <cellStyle name="Accent6 3 2" xfId="543" xr:uid="{00000000-0005-0000-0000-0000DB000000}"/>
    <cellStyle name="Accent6 4" xfId="544" xr:uid="{00000000-0005-0000-0000-0000DC000000}"/>
    <cellStyle name="Bad 2" xfId="130" xr:uid="{00000000-0005-0000-0000-0000DD000000}"/>
    <cellStyle name="Bad 2 2" xfId="131" xr:uid="{00000000-0005-0000-0000-0000DE000000}"/>
    <cellStyle name="Bad 2 3" xfId="132" xr:uid="{00000000-0005-0000-0000-0000DF000000}"/>
    <cellStyle name="Bad 2 4" xfId="545" xr:uid="{00000000-0005-0000-0000-0000E0000000}"/>
    <cellStyle name="Bad 3" xfId="133" xr:uid="{00000000-0005-0000-0000-0000E1000000}"/>
    <cellStyle name="Bad 3 2" xfId="546" xr:uid="{00000000-0005-0000-0000-0000E2000000}"/>
    <cellStyle name="Bad 4" xfId="547" xr:uid="{00000000-0005-0000-0000-0000E3000000}"/>
    <cellStyle name="Calculation 2" xfId="134" xr:uid="{00000000-0005-0000-0000-0000E4000000}"/>
    <cellStyle name="Calculation 2 2" xfId="135" xr:uid="{00000000-0005-0000-0000-0000E5000000}"/>
    <cellStyle name="Calculation 2 3" xfId="136" xr:uid="{00000000-0005-0000-0000-0000E6000000}"/>
    <cellStyle name="Calculation 2 4" xfId="548" xr:uid="{00000000-0005-0000-0000-0000E7000000}"/>
    <cellStyle name="Calculation 3" xfId="137" xr:uid="{00000000-0005-0000-0000-0000E8000000}"/>
    <cellStyle name="Calculation 3 2" xfId="549" xr:uid="{00000000-0005-0000-0000-0000E9000000}"/>
    <cellStyle name="Calculation 4" xfId="550" xr:uid="{00000000-0005-0000-0000-0000EA000000}"/>
    <cellStyle name="Check Cell 2" xfId="138" xr:uid="{00000000-0005-0000-0000-0000EB000000}"/>
    <cellStyle name="Check Cell 2 2" xfId="139" xr:uid="{00000000-0005-0000-0000-0000EC000000}"/>
    <cellStyle name="Check Cell 2 3" xfId="140" xr:uid="{00000000-0005-0000-0000-0000ED000000}"/>
    <cellStyle name="Check Cell 2 4" xfId="551" xr:uid="{00000000-0005-0000-0000-0000EE000000}"/>
    <cellStyle name="Check Cell 3" xfId="141" xr:uid="{00000000-0005-0000-0000-0000EF000000}"/>
    <cellStyle name="Check Cell 3 2" xfId="552" xr:uid="{00000000-0005-0000-0000-0000F0000000}"/>
    <cellStyle name="Check Cell 4" xfId="142" xr:uid="{00000000-0005-0000-0000-0000F1000000}"/>
    <cellStyle name="Check Cell 4 2" xfId="553" xr:uid="{00000000-0005-0000-0000-0000F2000000}"/>
    <cellStyle name="Comma" xfId="5" builtinId="3"/>
    <cellStyle name="Comma [0] 2" xfId="554" xr:uid="{00000000-0005-0000-0000-0000F4000000}"/>
    <cellStyle name="Comma 10" xfId="143" xr:uid="{00000000-0005-0000-0000-0000F5000000}"/>
    <cellStyle name="Comma 10 2" xfId="144" xr:uid="{00000000-0005-0000-0000-0000F6000000}"/>
    <cellStyle name="Comma 10 3" xfId="145" xr:uid="{00000000-0005-0000-0000-0000F7000000}"/>
    <cellStyle name="Comma 10 4" xfId="146" xr:uid="{00000000-0005-0000-0000-0000F8000000}"/>
    <cellStyle name="Comma 10 4 2" xfId="555" xr:uid="{00000000-0005-0000-0000-0000F9000000}"/>
    <cellStyle name="Comma 10 5" xfId="147" xr:uid="{00000000-0005-0000-0000-0000FA000000}"/>
    <cellStyle name="Comma 11" xfId="148" xr:uid="{00000000-0005-0000-0000-0000FB000000}"/>
    <cellStyle name="Comma 11 2" xfId="149" xr:uid="{00000000-0005-0000-0000-0000FC000000}"/>
    <cellStyle name="Comma 11 3" xfId="556" xr:uid="{00000000-0005-0000-0000-0000FD000000}"/>
    <cellStyle name="Comma 12" xfId="150" xr:uid="{00000000-0005-0000-0000-0000FE000000}"/>
    <cellStyle name="Comma 12 2" xfId="151" xr:uid="{00000000-0005-0000-0000-0000FF000000}"/>
    <cellStyle name="Comma 12 3" xfId="557" xr:uid="{00000000-0005-0000-0000-000000010000}"/>
    <cellStyle name="Comma 13" xfId="152" xr:uid="{00000000-0005-0000-0000-000001010000}"/>
    <cellStyle name="Comma 13 2" xfId="153" xr:uid="{00000000-0005-0000-0000-000002010000}"/>
    <cellStyle name="Comma 13 3" xfId="558" xr:uid="{00000000-0005-0000-0000-000003010000}"/>
    <cellStyle name="Comma 14" xfId="154" xr:uid="{00000000-0005-0000-0000-000004010000}"/>
    <cellStyle name="Comma 14 2" xfId="443" xr:uid="{00000000-0005-0000-0000-000005010000}"/>
    <cellStyle name="Comma 14 3" xfId="559" xr:uid="{00000000-0005-0000-0000-000006010000}"/>
    <cellStyle name="Comma 14 4" xfId="560" xr:uid="{00000000-0005-0000-0000-000007010000}"/>
    <cellStyle name="Comma 14 5" xfId="561" xr:uid="{00000000-0005-0000-0000-000008010000}"/>
    <cellStyle name="Comma 15" xfId="155" xr:uid="{00000000-0005-0000-0000-000009010000}"/>
    <cellStyle name="Comma 15 2" xfId="562" xr:uid="{00000000-0005-0000-0000-00000A010000}"/>
    <cellStyle name="Comma 15 3" xfId="563" xr:uid="{00000000-0005-0000-0000-00000B010000}"/>
    <cellStyle name="Comma 16" xfId="156" xr:uid="{00000000-0005-0000-0000-00000C010000}"/>
    <cellStyle name="Comma 16 2" xfId="9" xr:uid="{00000000-0005-0000-0000-00000D010000}"/>
    <cellStyle name="Comma 16 3" xfId="564" xr:uid="{00000000-0005-0000-0000-00000E010000}"/>
    <cellStyle name="Comma 16 4" xfId="565" xr:uid="{00000000-0005-0000-0000-00000F010000}"/>
    <cellStyle name="Comma 17" xfId="157" xr:uid="{00000000-0005-0000-0000-000010010000}"/>
    <cellStyle name="Comma 17 2" xfId="566" xr:uid="{00000000-0005-0000-0000-000011010000}"/>
    <cellStyle name="Comma 17 3" xfId="567" xr:uid="{00000000-0005-0000-0000-000012010000}"/>
    <cellStyle name="Comma 18" xfId="158" xr:uid="{00000000-0005-0000-0000-000013010000}"/>
    <cellStyle name="Comma 18 2" xfId="568" xr:uid="{00000000-0005-0000-0000-000014010000}"/>
    <cellStyle name="Comma 19" xfId="159" xr:uid="{00000000-0005-0000-0000-000015010000}"/>
    <cellStyle name="Comma 19 2" xfId="569" xr:uid="{00000000-0005-0000-0000-000016010000}"/>
    <cellStyle name="Comma 19 3" xfId="570" xr:uid="{00000000-0005-0000-0000-000017010000}"/>
    <cellStyle name="Comma 2" xfId="160" xr:uid="{00000000-0005-0000-0000-000018010000}"/>
    <cellStyle name="Comma 2 2" xfId="161" xr:uid="{00000000-0005-0000-0000-000019010000}"/>
    <cellStyle name="Comma 2 2 2" xfId="162" xr:uid="{00000000-0005-0000-0000-00001A010000}"/>
    <cellStyle name="Comma 2 2 2 2" xfId="163" xr:uid="{00000000-0005-0000-0000-00001B010000}"/>
    <cellStyle name="Comma 2 2 3" xfId="164" xr:uid="{00000000-0005-0000-0000-00001C010000}"/>
    <cellStyle name="Comma 2 2 4" xfId="571" xr:uid="{00000000-0005-0000-0000-00001D010000}"/>
    <cellStyle name="Comma 2 3" xfId="8" xr:uid="{00000000-0005-0000-0000-00001E010000}"/>
    <cellStyle name="Comma 2 3 2" xfId="572" xr:uid="{00000000-0005-0000-0000-00001F010000}"/>
    <cellStyle name="Comma 2 3 3" xfId="573" xr:uid="{00000000-0005-0000-0000-000020010000}"/>
    <cellStyle name="Comma 2 4" xfId="165" xr:uid="{00000000-0005-0000-0000-000021010000}"/>
    <cellStyle name="Comma 2 4 2" xfId="574" xr:uid="{00000000-0005-0000-0000-000022010000}"/>
    <cellStyle name="Comma 2 4 3" xfId="575" xr:uid="{00000000-0005-0000-0000-000023010000}"/>
    <cellStyle name="Comma 2 5" xfId="576" xr:uid="{00000000-0005-0000-0000-000024010000}"/>
    <cellStyle name="Comma 2 6" xfId="577" xr:uid="{00000000-0005-0000-0000-000025010000}"/>
    <cellStyle name="Comma 20" xfId="166" xr:uid="{00000000-0005-0000-0000-000026010000}"/>
    <cellStyle name="Comma 20 2" xfId="578" xr:uid="{00000000-0005-0000-0000-000027010000}"/>
    <cellStyle name="Comma 20 3" xfId="579" xr:uid="{00000000-0005-0000-0000-000028010000}"/>
    <cellStyle name="Comma 21" xfId="167" xr:uid="{00000000-0005-0000-0000-000029010000}"/>
    <cellStyle name="Comma 21 2" xfId="580" xr:uid="{00000000-0005-0000-0000-00002A010000}"/>
    <cellStyle name="Comma 21 3" xfId="581" xr:uid="{00000000-0005-0000-0000-00002B010000}"/>
    <cellStyle name="Comma 22" xfId="168" xr:uid="{00000000-0005-0000-0000-00002C010000}"/>
    <cellStyle name="Comma 23" xfId="169" xr:uid="{00000000-0005-0000-0000-00002D010000}"/>
    <cellStyle name="Comma 24" xfId="170" xr:uid="{00000000-0005-0000-0000-00002E010000}"/>
    <cellStyle name="Comma 25" xfId="171" xr:uid="{00000000-0005-0000-0000-00002F010000}"/>
    <cellStyle name="Comma 26" xfId="172" xr:uid="{00000000-0005-0000-0000-000030010000}"/>
    <cellStyle name="Comma 27" xfId="173" xr:uid="{00000000-0005-0000-0000-000031010000}"/>
    <cellStyle name="Comma 27 2" xfId="174" xr:uid="{00000000-0005-0000-0000-000032010000}"/>
    <cellStyle name="Comma 28" xfId="442" xr:uid="{00000000-0005-0000-0000-000033010000}"/>
    <cellStyle name="Comma 29" xfId="582" xr:uid="{00000000-0005-0000-0000-000034010000}"/>
    <cellStyle name="Comma 29 2" xfId="583" xr:uid="{00000000-0005-0000-0000-000035010000}"/>
    <cellStyle name="Comma 3" xfId="175" xr:uid="{00000000-0005-0000-0000-000036010000}"/>
    <cellStyle name="Comma 3 2" xfId="176" xr:uid="{00000000-0005-0000-0000-000037010000}"/>
    <cellStyle name="Comma 3 2 2" xfId="177" xr:uid="{00000000-0005-0000-0000-000038010000}"/>
    <cellStyle name="Comma 3 2 3" xfId="178" xr:uid="{00000000-0005-0000-0000-000039010000}"/>
    <cellStyle name="Comma 3 3" xfId="179" xr:uid="{00000000-0005-0000-0000-00003A010000}"/>
    <cellStyle name="Comma 3 4" xfId="180" xr:uid="{00000000-0005-0000-0000-00003B010000}"/>
    <cellStyle name="Comma 3 5" xfId="181" xr:uid="{00000000-0005-0000-0000-00003C010000}"/>
    <cellStyle name="Comma 3 6" xfId="584" xr:uid="{00000000-0005-0000-0000-00003D010000}"/>
    <cellStyle name="Comma 30" xfId="585" xr:uid="{00000000-0005-0000-0000-00003E010000}"/>
    <cellStyle name="Comma 31" xfId="586" xr:uid="{00000000-0005-0000-0000-00003F010000}"/>
    <cellStyle name="Comma 32" xfId="587" xr:uid="{00000000-0005-0000-0000-000040010000}"/>
    <cellStyle name="Comma 33" xfId="588" xr:uid="{00000000-0005-0000-0000-000041010000}"/>
    <cellStyle name="Comma 4" xfId="182" xr:uid="{00000000-0005-0000-0000-000042010000}"/>
    <cellStyle name="Comma 4 2" xfId="183" xr:uid="{00000000-0005-0000-0000-000043010000}"/>
    <cellStyle name="Comma 4 3" xfId="184" xr:uid="{00000000-0005-0000-0000-000044010000}"/>
    <cellStyle name="Comma 4 4" xfId="185" xr:uid="{00000000-0005-0000-0000-000045010000}"/>
    <cellStyle name="Comma 4 5" xfId="589" xr:uid="{00000000-0005-0000-0000-000046010000}"/>
    <cellStyle name="Comma 5" xfId="186" xr:uid="{00000000-0005-0000-0000-000047010000}"/>
    <cellStyle name="Comma 5 2" xfId="187" xr:uid="{00000000-0005-0000-0000-000048010000}"/>
    <cellStyle name="Comma 5 3" xfId="188" xr:uid="{00000000-0005-0000-0000-000049010000}"/>
    <cellStyle name="Comma 6" xfId="189" xr:uid="{00000000-0005-0000-0000-00004A010000}"/>
    <cellStyle name="Comma 6 2" xfId="190" xr:uid="{00000000-0005-0000-0000-00004B010000}"/>
    <cellStyle name="Comma 6 3" xfId="590" xr:uid="{00000000-0005-0000-0000-00004C010000}"/>
    <cellStyle name="Comma 6 4" xfId="591" xr:uid="{00000000-0005-0000-0000-00004D010000}"/>
    <cellStyle name="Comma 7" xfId="191" xr:uid="{00000000-0005-0000-0000-00004E010000}"/>
    <cellStyle name="Comma 7 2" xfId="192" xr:uid="{00000000-0005-0000-0000-00004F010000}"/>
    <cellStyle name="Comma 7 3" xfId="592" xr:uid="{00000000-0005-0000-0000-000050010000}"/>
    <cellStyle name="Comma 8" xfId="193" xr:uid="{00000000-0005-0000-0000-000051010000}"/>
    <cellStyle name="Comma 8 2" xfId="194" xr:uid="{00000000-0005-0000-0000-000052010000}"/>
    <cellStyle name="Comma 9" xfId="195" xr:uid="{00000000-0005-0000-0000-000053010000}"/>
    <cellStyle name="Comma 9 2" xfId="196" xr:uid="{00000000-0005-0000-0000-000054010000}"/>
    <cellStyle name="Comma 9 2 2" xfId="593" xr:uid="{00000000-0005-0000-0000-000055010000}"/>
    <cellStyle name="Comma 9 3" xfId="197" xr:uid="{00000000-0005-0000-0000-000056010000}"/>
    <cellStyle name="Comma 9 4" xfId="594" xr:uid="{00000000-0005-0000-0000-000057010000}"/>
    <cellStyle name="Comma 9 5" xfId="595" xr:uid="{00000000-0005-0000-0000-000058010000}"/>
    <cellStyle name="Comma0" xfId="198" xr:uid="{00000000-0005-0000-0000-000059010000}"/>
    <cellStyle name="Comma0 2" xfId="199" xr:uid="{00000000-0005-0000-0000-00005A010000}"/>
    <cellStyle name="Comma0 2 2" xfId="200" xr:uid="{00000000-0005-0000-0000-00005B010000}"/>
    <cellStyle name="Comma0 3" xfId="201" xr:uid="{00000000-0005-0000-0000-00005C010000}"/>
    <cellStyle name="Comma0 3 2" xfId="596" xr:uid="{00000000-0005-0000-0000-00005D010000}"/>
    <cellStyle name="Comma0 4" xfId="202" xr:uid="{00000000-0005-0000-0000-00005E010000}"/>
    <cellStyle name="Comma0 4 2" xfId="597" xr:uid="{00000000-0005-0000-0000-00005F010000}"/>
    <cellStyle name="Comma0 4 3" xfId="598" xr:uid="{00000000-0005-0000-0000-000060010000}"/>
    <cellStyle name="Comma0 5" xfId="599" xr:uid="{00000000-0005-0000-0000-000061010000}"/>
    <cellStyle name="Comma0 5 2" xfId="600" xr:uid="{00000000-0005-0000-0000-000062010000}"/>
    <cellStyle name="Comma0 6" xfId="601" xr:uid="{00000000-0005-0000-0000-000063010000}"/>
    <cellStyle name="Comma0 6 2" xfId="602" xr:uid="{00000000-0005-0000-0000-000064010000}"/>
    <cellStyle name="Currency" xfId="1" builtinId="4"/>
    <cellStyle name="Currency [0] 2" xfId="603" xr:uid="{00000000-0005-0000-0000-000066010000}"/>
    <cellStyle name="Currency 10" xfId="203" xr:uid="{00000000-0005-0000-0000-000067010000}"/>
    <cellStyle name="Currency 10 2" xfId="204" xr:uid="{00000000-0005-0000-0000-000068010000}"/>
    <cellStyle name="Currency 10 3" xfId="205" xr:uid="{00000000-0005-0000-0000-000069010000}"/>
    <cellStyle name="Currency 10 4" xfId="604" xr:uid="{00000000-0005-0000-0000-00006A010000}"/>
    <cellStyle name="Currency 10 5" xfId="605" xr:uid="{00000000-0005-0000-0000-00006B010000}"/>
    <cellStyle name="Currency 11" xfId="206" xr:uid="{00000000-0005-0000-0000-00006C010000}"/>
    <cellStyle name="Currency 11 2" xfId="207" xr:uid="{00000000-0005-0000-0000-00006D010000}"/>
    <cellStyle name="Currency 11 3" xfId="606" xr:uid="{00000000-0005-0000-0000-00006E010000}"/>
    <cellStyle name="Currency 12" xfId="208" xr:uid="{00000000-0005-0000-0000-00006F010000}"/>
    <cellStyle name="Currency 12 2" xfId="209" xr:uid="{00000000-0005-0000-0000-000070010000}"/>
    <cellStyle name="Currency 12 3" xfId="607" xr:uid="{00000000-0005-0000-0000-000071010000}"/>
    <cellStyle name="Currency 13" xfId="210" xr:uid="{00000000-0005-0000-0000-000072010000}"/>
    <cellStyle name="Currency 13 2" xfId="608" xr:uid="{00000000-0005-0000-0000-000073010000}"/>
    <cellStyle name="Currency 13 3" xfId="609" xr:uid="{00000000-0005-0000-0000-000074010000}"/>
    <cellStyle name="Currency 13 4" xfId="610" xr:uid="{00000000-0005-0000-0000-000075010000}"/>
    <cellStyle name="Currency 14" xfId="211" xr:uid="{00000000-0005-0000-0000-000076010000}"/>
    <cellStyle name="Currency 14 2" xfId="611" xr:uid="{00000000-0005-0000-0000-000077010000}"/>
    <cellStyle name="Currency 14 3" xfId="612" xr:uid="{00000000-0005-0000-0000-000078010000}"/>
    <cellStyle name="Currency 15" xfId="441" xr:uid="{00000000-0005-0000-0000-000079010000}"/>
    <cellStyle name="Currency 15 2" xfId="613" xr:uid="{00000000-0005-0000-0000-00007A010000}"/>
    <cellStyle name="Currency 15 3" xfId="614" xr:uid="{00000000-0005-0000-0000-00007B010000}"/>
    <cellStyle name="Currency 16" xfId="615" xr:uid="{00000000-0005-0000-0000-00007C010000}"/>
    <cellStyle name="Currency 16 2" xfId="616" xr:uid="{00000000-0005-0000-0000-00007D010000}"/>
    <cellStyle name="Currency 17" xfId="617" xr:uid="{00000000-0005-0000-0000-00007E010000}"/>
    <cellStyle name="Currency 17 2" xfId="618" xr:uid="{00000000-0005-0000-0000-00007F010000}"/>
    <cellStyle name="Currency 18" xfId="619" xr:uid="{00000000-0005-0000-0000-000080010000}"/>
    <cellStyle name="Currency 18 2" xfId="620" xr:uid="{00000000-0005-0000-0000-000081010000}"/>
    <cellStyle name="Currency 19" xfId="621" xr:uid="{00000000-0005-0000-0000-000082010000}"/>
    <cellStyle name="Currency 19 2" xfId="622" xr:uid="{00000000-0005-0000-0000-000083010000}"/>
    <cellStyle name="Currency 2" xfId="7" xr:uid="{00000000-0005-0000-0000-000084010000}"/>
    <cellStyle name="Currency 2 2" xfId="212" xr:uid="{00000000-0005-0000-0000-000085010000}"/>
    <cellStyle name="Currency 2 2 2" xfId="213" xr:uid="{00000000-0005-0000-0000-000086010000}"/>
    <cellStyle name="Currency 2 2 2 2" xfId="214" xr:uid="{00000000-0005-0000-0000-000087010000}"/>
    <cellStyle name="Currency 2 2 3" xfId="215" xr:uid="{00000000-0005-0000-0000-000088010000}"/>
    <cellStyle name="Currency 2 2 4" xfId="623" xr:uid="{00000000-0005-0000-0000-000089010000}"/>
    <cellStyle name="Currency 2 3" xfId="216" xr:uid="{00000000-0005-0000-0000-00008A010000}"/>
    <cellStyle name="Currency 2 3 2" xfId="217" xr:uid="{00000000-0005-0000-0000-00008B010000}"/>
    <cellStyle name="Currency 2 3 3" xfId="218" xr:uid="{00000000-0005-0000-0000-00008C010000}"/>
    <cellStyle name="Currency 2 4" xfId="219" xr:uid="{00000000-0005-0000-0000-00008D010000}"/>
    <cellStyle name="Currency 2 4 2" xfId="624" xr:uid="{00000000-0005-0000-0000-00008E010000}"/>
    <cellStyle name="Currency 2 5" xfId="625" xr:uid="{00000000-0005-0000-0000-00008F010000}"/>
    <cellStyle name="Currency 2 6" xfId="626" xr:uid="{00000000-0005-0000-0000-000090010000}"/>
    <cellStyle name="Currency 20" xfId="627" xr:uid="{00000000-0005-0000-0000-000091010000}"/>
    <cellStyle name="Currency 21" xfId="628" xr:uid="{00000000-0005-0000-0000-000092010000}"/>
    <cellStyle name="Currency 22" xfId="629" xr:uid="{00000000-0005-0000-0000-000093010000}"/>
    <cellStyle name="Currency 23" xfId="630" xr:uid="{00000000-0005-0000-0000-000094010000}"/>
    <cellStyle name="Currency 3" xfId="220" xr:uid="{00000000-0005-0000-0000-000095010000}"/>
    <cellStyle name="Currency 3 2" xfId="221" xr:uid="{00000000-0005-0000-0000-000096010000}"/>
    <cellStyle name="Currency 3 2 2" xfId="222" xr:uid="{00000000-0005-0000-0000-000097010000}"/>
    <cellStyle name="Currency 3 2 3" xfId="223" xr:uid="{00000000-0005-0000-0000-000098010000}"/>
    <cellStyle name="Currency 3 3" xfId="224" xr:uid="{00000000-0005-0000-0000-000099010000}"/>
    <cellStyle name="Currency 3 3 2" xfId="225" xr:uid="{00000000-0005-0000-0000-00009A010000}"/>
    <cellStyle name="Currency 3 4" xfId="226" xr:uid="{00000000-0005-0000-0000-00009B010000}"/>
    <cellStyle name="Currency 3 5" xfId="631" xr:uid="{00000000-0005-0000-0000-00009C010000}"/>
    <cellStyle name="Currency 3 6" xfId="632" xr:uid="{00000000-0005-0000-0000-00009D010000}"/>
    <cellStyle name="Currency 4" xfId="227" xr:uid="{00000000-0005-0000-0000-00009E010000}"/>
    <cellStyle name="Currency 4 2" xfId="228" xr:uid="{00000000-0005-0000-0000-00009F010000}"/>
    <cellStyle name="Currency 4 3" xfId="229" xr:uid="{00000000-0005-0000-0000-0000A0010000}"/>
    <cellStyle name="Currency 5" xfId="230" xr:uid="{00000000-0005-0000-0000-0000A1010000}"/>
    <cellStyle name="Currency 5 2" xfId="231" xr:uid="{00000000-0005-0000-0000-0000A2010000}"/>
    <cellStyle name="Currency 5 3" xfId="232" xr:uid="{00000000-0005-0000-0000-0000A3010000}"/>
    <cellStyle name="Currency 5 4" xfId="233" xr:uid="{00000000-0005-0000-0000-0000A4010000}"/>
    <cellStyle name="Currency 6" xfId="234" xr:uid="{00000000-0005-0000-0000-0000A5010000}"/>
    <cellStyle name="Currency 6 2" xfId="235" xr:uid="{00000000-0005-0000-0000-0000A6010000}"/>
    <cellStyle name="Currency 7" xfId="236" xr:uid="{00000000-0005-0000-0000-0000A7010000}"/>
    <cellStyle name="Currency 7 2" xfId="237" xr:uid="{00000000-0005-0000-0000-0000A8010000}"/>
    <cellStyle name="Currency 7 3" xfId="633" xr:uid="{00000000-0005-0000-0000-0000A9010000}"/>
    <cellStyle name="Currency 7 4" xfId="634" xr:uid="{00000000-0005-0000-0000-0000AA010000}"/>
    <cellStyle name="Currency 7 5" xfId="635" xr:uid="{00000000-0005-0000-0000-0000AB010000}"/>
    <cellStyle name="Currency 8" xfId="238" xr:uid="{00000000-0005-0000-0000-0000AC010000}"/>
    <cellStyle name="Currency 8 2" xfId="239" xr:uid="{00000000-0005-0000-0000-0000AD010000}"/>
    <cellStyle name="Currency 8 2 2" xfId="636" xr:uid="{00000000-0005-0000-0000-0000AE010000}"/>
    <cellStyle name="Currency 8 3" xfId="637" xr:uid="{00000000-0005-0000-0000-0000AF010000}"/>
    <cellStyle name="Currency 8 4" xfId="638" xr:uid="{00000000-0005-0000-0000-0000B0010000}"/>
    <cellStyle name="Currency 9" xfId="240" xr:uid="{00000000-0005-0000-0000-0000B1010000}"/>
    <cellStyle name="Currency 9 2" xfId="241" xr:uid="{00000000-0005-0000-0000-0000B2010000}"/>
    <cellStyle name="Currency 9 3" xfId="639" xr:uid="{00000000-0005-0000-0000-0000B3010000}"/>
    <cellStyle name="Currency0" xfId="242" xr:uid="{00000000-0005-0000-0000-0000B4010000}"/>
    <cellStyle name="Currency0 2" xfId="243" xr:uid="{00000000-0005-0000-0000-0000B5010000}"/>
    <cellStyle name="Currency0 2 2" xfId="244" xr:uid="{00000000-0005-0000-0000-0000B6010000}"/>
    <cellStyle name="Currency0 3" xfId="245" xr:uid="{00000000-0005-0000-0000-0000B7010000}"/>
    <cellStyle name="Currency0 3 2" xfId="640" xr:uid="{00000000-0005-0000-0000-0000B8010000}"/>
    <cellStyle name="Currency0 4" xfId="246" xr:uid="{00000000-0005-0000-0000-0000B9010000}"/>
    <cellStyle name="Currency0 4 2" xfId="641" xr:uid="{00000000-0005-0000-0000-0000BA010000}"/>
    <cellStyle name="Currency0 4 3" xfId="642" xr:uid="{00000000-0005-0000-0000-0000BB010000}"/>
    <cellStyle name="Currency0 5" xfId="643" xr:uid="{00000000-0005-0000-0000-0000BC010000}"/>
    <cellStyle name="Currency0 5 2" xfId="644" xr:uid="{00000000-0005-0000-0000-0000BD010000}"/>
    <cellStyle name="Currency0 6" xfId="645" xr:uid="{00000000-0005-0000-0000-0000BE010000}"/>
    <cellStyle name="Currency0 6 2" xfId="646" xr:uid="{00000000-0005-0000-0000-0000BF010000}"/>
    <cellStyle name="custom" xfId="247" xr:uid="{00000000-0005-0000-0000-0000C0010000}"/>
    <cellStyle name="Date" xfId="248" xr:uid="{00000000-0005-0000-0000-0000C1010000}"/>
    <cellStyle name="Date 2" xfId="249" xr:uid="{00000000-0005-0000-0000-0000C2010000}"/>
    <cellStyle name="Date 2 2" xfId="250" xr:uid="{00000000-0005-0000-0000-0000C3010000}"/>
    <cellStyle name="Date 3" xfId="251" xr:uid="{00000000-0005-0000-0000-0000C4010000}"/>
    <cellStyle name="Date 3 2" xfId="647" xr:uid="{00000000-0005-0000-0000-0000C5010000}"/>
    <cellStyle name="Date 4" xfId="252" xr:uid="{00000000-0005-0000-0000-0000C6010000}"/>
    <cellStyle name="Date 4 2" xfId="648" xr:uid="{00000000-0005-0000-0000-0000C7010000}"/>
    <cellStyle name="Date 4 3" xfId="649" xr:uid="{00000000-0005-0000-0000-0000C8010000}"/>
    <cellStyle name="Date 5" xfId="650" xr:uid="{00000000-0005-0000-0000-0000C9010000}"/>
    <cellStyle name="Date 5 2" xfId="651" xr:uid="{00000000-0005-0000-0000-0000CA010000}"/>
    <cellStyle name="Date 6" xfId="652" xr:uid="{00000000-0005-0000-0000-0000CB010000}"/>
    <cellStyle name="Date 6 2" xfId="653" xr:uid="{00000000-0005-0000-0000-0000CC010000}"/>
    <cellStyle name="Euro" xfId="253" xr:uid="{00000000-0005-0000-0000-0000CD010000}"/>
    <cellStyle name="Euro 2" xfId="254" xr:uid="{00000000-0005-0000-0000-0000CE010000}"/>
    <cellStyle name="Euro 2 2" xfId="654" xr:uid="{00000000-0005-0000-0000-0000CF010000}"/>
    <cellStyle name="Euro 3" xfId="655" xr:uid="{00000000-0005-0000-0000-0000D0010000}"/>
    <cellStyle name="Euro 4" xfId="656" xr:uid="{00000000-0005-0000-0000-0000D1010000}"/>
    <cellStyle name="Euro 4 2" xfId="657" xr:uid="{00000000-0005-0000-0000-0000D2010000}"/>
    <cellStyle name="Explanatory Text 2" xfId="255" xr:uid="{00000000-0005-0000-0000-0000D3010000}"/>
    <cellStyle name="Explanatory Text 2 2" xfId="256" xr:uid="{00000000-0005-0000-0000-0000D4010000}"/>
    <cellStyle name="Explanatory Text 2 3" xfId="257" xr:uid="{00000000-0005-0000-0000-0000D5010000}"/>
    <cellStyle name="Explanatory Text 2 4" xfId="658" xr:uid="{00000000-0005-0000-0000-0000D6010000}"/>
    <cellStyle name="Explanatory Text 3" xfId="258" xr:uid="{00000000-0005-0000-0000-0000D7010000}"/>
    <cellStyle name="Explanatory Text 3 2" xfId="659" xr:uid="{00000000-0005-0000-0000-0000D8010000}"/>
    <cellStyle name="Explanatory Text 4" xfId="660" xr:uid="{00000000-0005-0000-0000-0000D9010000}"/>
    <cellStyle name="Fixed" xfId="259" xr:uid="{00000000-0005-0000-0000-0000DA010000}"/>
    <cellStyle name="Fixed 2" xfId="260" xr:uid="{00000000-0005-0000-0000-0000DB010000}"/>
    <cellStyle name="Fixed 2 2" xfId="261" xr:uid="{00000000-0005-0000-0000-0000DC010000}"/>
    <cellStyle name="Fixed 3" xfId="262" xr:uid="{00000000-0005-0000-0000-0000DD010000}"/>
    <cellStyle name="Fixed 3 2" xfId="661" xr:uid="{00000000-0005-0000-0000-0000DE010000}"/>
    <cellStyle name="Fixed 4" xfId="263" xr:uid="{00000000-0005-0000-0000-0000DF010000}"/>
    <cellStyle name="Fixed 4 2" xfId="662" xr:uid="{00000000-0005-0000-0000-0000E0010000}"/>
    <cellStyle name="Fixed 4 3" xfId="663" xr:uid="{00000000-0005-0000-0000-0000E1010000}"/>
    <cellStyle name="Fixed 5" xfId="664" xr:uid="{00000000-0005-0000-0000-0000E2010000}"/>
    <cellStyle name="Fixed 5 2" xfId="665" xr:uid="{00000000-0005-0000-0000-0000E3010000}"/>
    <cellStyle name="Fixed 6" xfId="666" xr:uid="{00000000-0005-0000-0000-0000E4010000}"/>
    <cellStyle name="Fixed 6 2" xfId="667" xr:uid="{00000000-0005-0000-0000-0000E5010000}"/>
    <cellStyle name="Good 2" xfId="264" xr:uid="{00000000-0005-0000-0000-0000E6010000}"/>
    <cellStyle name="Good 2 2" xfId="265" xr:uid="{00000000-0005-0000-0000-0000E7010000}"/>
    <cellStyle name="Good 2 3" xfId="266" xr:uid="{00000000-0005-0000-0000-0000E8010000}"/>
    <cellStyle name="Good 2 4" xfId="668" xr:uid="{00000000-0005-0000-0000-0000E9010000}"/>
    <cellStyle name="Good 3" xfId="267" xr:uid="{00000000-0005-0000-0000-0000EA010000}"/>
    <cellStyle name="Good 3 2" xfId="268" xr:uid="{00000000-0005-0000-0000-0000EB010000}"/>
    <cellStyle name="Good 3 2 2" xfId="669" xr:uid="{00000000-0005-0000-0000-0000EC010000}"/>
    <cellStyle name="Good 3 3" xfId="670" xr:uid="{00000000-0005-0000-0000-0000ED010000}"/>
    <cellStyle name="Good 4" xfId="671" xr:uid="{00000000-0005-0000-0000-0000EE010000}"/>
    <cellStyle name="Grey" xfId="269" xr:uid="{00000000-0005-0000-0000-0000EF010000}"/>
    <cellStyle name="Grey 2" xfId="270" xr:uid="{00000000-0005-0000-0000-0000F0010000}"/>
    <cellStyle name="header" xfId="271" xr:uid="{00000000-0005-0000-0000-0000F1010000}"/>
    <cellStyle name="Header1" xfId="272" xr:uid="{00000000-0005-0000-0000-0000F2010000}"/>
    <cellStyle name="Header2" xfId="273" xr:uid="{00000000-0005-0000-0000-0000F3010000}"/>
    <cellStyle name="Heading 1 2" xfId="274" xr:uid="{00000000-0005-0000-0000-0000F4010000}"/>
    <cellStyle name="Heading 1 2 2" xfId="275" xr:uid="{00000000-0005-0000-0000-0000F5010000}"/>
    <cellStyle name="Heading 1 2 2 2" xfId="672" xr:uid="{00000000-0005-0000-0000-0000F6010000}"/>
    <cellStyle name="Heading 1 2 3" xfId="276" xr:uid="{00000000-0005-0000-0000-0000F7010000}"/>
    <cellStyle name="Heading 1 3" xfId="277" xr:uid="{00000000-0005-0000-0000-0000F8010000}"/>
    <cellStyle name="Heading 1 3 2" xfId="278" xr:uid="{00000000-0005-0000-0000-0000F9010000}"/>
    <cellStyle name="Heading 1 3 3" xfId="673" xr:uid="{00000000-0005-0000-0000-0000FA010000}"/>
    <cellStyle name="Heading 1 4" xfId="279" xr:uid="{00000000-0005-0000-0000-0000FB010000}"/>
    <cellStyle name="Heading 2 2" xfId="280" xr:uid="{00000000-0005-0000-0000-0000FC010000}"/>
    <cellStyle name="Heading 2 2 2" xfId="281" xr:uid="{00000000-0005-0000-0000-0000FD010000}"/>
    <cellStyle name="Heading 2 2 2 2" xfId="674" xr:uid="{00000000-0005-0000-0000-0000FE010000}"/>
    <cellStyle name="Heading 2 2 3" xfId="282" xr:uid="{00000000-0005-0000-0000-0000FF010000}"/>
    <cellStyle name="Heading 2 3" xfId="283" xr:uid="{00000000-0005-0000-0000-000000020000}"/>
    <cellStyle name="Heading 2 3 2" xfId="284" xr:uid="{00000000-0005-0000-0000-000001020000}"/>
    <cellStyle name="Heading 2 3 3" xfId="675" xr:uid="{00000000-0005-0000-0000-000002020000}"/>
    <cellStyle name="Heading 2 4" xfId="285" xr:uid="{00000000-0005-0000-0000-000003020000}"/>
    <cellStyle name="Heading 3 2" xfId="286" xr:uid="{00000000-0005-0000-0000-000004020000}"/>
    <cellStyle name="Heading 3 2 2" xfId="287" xr:uid="{00000000-0005-0000-0000-000005020000}"/>
    <cellStyle name="Heading 3 2 3" xfId="288" xr:uid="{00000000-0005-0000-0000-000006020000}"/>
    <cellStyle name="Heading 3 2 4" xfId="676" xr:uid="{00000000-0005-0000-0000-000007020000}"/>
    <cellStyle name="Heading 3 3" xfId="289" xr:uid="{00000000-0005-0000-0000-000008020000}"/>
    <cellStyle name="Heading 3 3 2" xfId="677" xr:uid="{00000000-0005-0000-0000-000009020000}"/>
    <cellStyle name="Heading 3 4" xfId="678" xr:uid="{00000000-0005-0000-0000-00000A020000}"/>
    <cellStyle name="Heading 4 2" xfId="290" xr:uid="{00000000-0005-0000-0000-00000B020000}"/>
    <cellStyle name="Heading 4 2 2" xfId="291" xr:uid="{00000000-0005-0000-0000-00000C020000}"/>
    <cellStyle name="Heading 4 2 3" xfId="292" xr:uid="{00000000-0005-0000-0000-00000D020000}"/>
    <cellStyle name="Heading 4 2 4" xfId="679" xr:uid="{00000000-0005-0000-0000-00000E020000}"/>
    <cellStyle name="Heading 4 3" xfId="293" xr:uid="{00000000-0005-0000-0000-00000F020000}"/>
    <cellStyle name="Heading 4 3 2" xfId="680" xr:uid="{00000000-0005-0000-0000-000010020000}"/>
    <cellStyle name="Heading 4 4" xfId="681" xr:uid="{00000000-0005-0000-0000-000011020000}"/>
    <cellStyle name="Hyperlink 2" xfId="294" xr:uid="{00000000-0005-0000-0000-000012020000}"/>
    <cellStyle name="Hyperlink 2 2" xfId="295" xr:uid="{00000000-0005-0000-0000-000013020000}"/>
    <cellStyle name="Hyperlink 3" xfId="296" xr:uid="{00000000-0005-0000-0000-000014020000}"/>
    <cellStyle name="Hyperlink 3 2" xfId="297" xr:uid="{00000000-0005-0000-0000-000015020000}"/>
    <cellStyle name="Hyperlink 4" xfId="298" xr:uid="{00000000-0005-0000-0000-000016020000}"/>
    <cellStyle name="Hyperlink 6" xfId="299" xr:uid="{00000000-0005-0000-0000-000017020000}"/>
    <cellStyle name="Hyperlink 7" xfId="682" xr:uid="{00000000-0005-0000-0000-000018020000}"/>
    <cellStyle name="Input [yellow]" xfId="300" xr:uid="{00000000-0005-0000-0000-000019020000}"/>
    <cellStyle name="Input [yellow] 2" xfId="301" xr:uid="{00000000-0005-0000-0000-00001A020000}"/>
    <cellStyle name="Input 10" xfId="683" xr:uid="{00000000-0005-0000-0000-00001B020000}"/>
    <cellStyle name="Input 11" xfId="684" xr:uid="{00000000-0005-0000-0000-00001C020000}"/>
    <cellStyle name="Input 12" xfId="685" xr:uid="{00000000-0005-0000-0000-00001D020000}"/>
    <cellStyle name="Input 13" xfId="686" xr:uid="{00000000-0005-0000-0000-00001E020000}"/>
    <cellStyle name="Input 14" xfId="687" xr:uid="{00000000-0005-0000-0000-00001F020000}"/>
    <cellStyle name="Input 15" xfId="688" xr:uid="{00000000-0005-0000-0000-000020020000}"/>
    <cellStyle name="Input 16" xfId="689" xr:uid="{00000000-0005-0000-0000-000021020000}"/>
    <cellStyle name="Input 17" xfId="690" xr:uid="{00000000-0005-0000-0000-000022020000}"/>
    <cellStyle name="Input 18" xfId="691" xr:uid="{00000000-0005-0000-0000-000023020000}"/>
    <cellStyle name="Input 19" xfId="692" xr:uid="{00000000-0005-0000-0000-000024020000}"/>
    <cellStyle name="Input 2" xfId="302" xr:uid="{00000000-0005-0000-0000-000025020000}"/>
    <cellStyle name="Input 2 2" xfId="303" xr:uid="{00000000-0005-0000-0000-000026020000}"/>
    <cellStyle name="Input 2 3" xfId="304" xr:uid="{00000000-0005-0000-0000-000027020000}"/>
    <cellStyle name="Input 2 4" xfId="693" xr:uid="{00000000-0005-0000-0000-000028020000}"/>
    <cellStyle name="Input 20" xfId="694" xr:uid="{00000000-0005-0000-0000-000029020000}"/>
    <cellStyle name="Input 3" xfId="305" xr:uid="{00000000-0005-0000-0000-00002A020000}"/>
    <cellStyle name="Input 3 2" xfId="306" xr:uid="{00000000-0005-0000-0000-00002B020000}"/>
    <cellStyle name="Input 3 3" xfId="307" xr:uid="{00000000-0005-0000-0000-00002C020000}"/>
    <cellStyle name="Input 4" xfId="308" xr:uid="{00000000-0005-0000-0000-00002D020000}"/>
    <cellStyle name="Input 4 2" xfId="309" xr:uid="{00000000-0005-0000-0000-00002E020000}"/>
    <cellStyle name="Input 4 3" xfId="695" xr:uid="{00000000-0005-0000-0000-00002F020000}"/>
    <cellStyle name="Input 5" xfId="310" xr:uid="{00000000-0005-0000-0000-000030020000}"/>
    <cellStyle name="Input 5 2" xfId="696" xr:uid="{00000000-0005-0000-0000-000031020000}"/>
    <cellStyle name="Input 6" xfId="697" xr:uid="{00000000-0005-0000-0000-000032020000}"/>
    <cellStyle name="Input 7" xfId="698" xr:uid="{00000000-0005-0000-0000-000033020000}"/>
    <cellStyle name="Input 8" xfId="699" xr:uid="{00000000-0005-0000-0000-000034020000}"/>
    <cellStyle name="Input 9" xfId="700" xr:uid="{00000000-0005-0000-0000-000035020000}"/>
    <cellStyle name="Linked Cell 2" xfId="311" xr:uid="{00000000-0005-0000-0000-000036020000}"/>
    <cellStyle name="Linked Cell 2 2" xfId="312" xr:uid="{00000000-0005-0000-0000-000037020000}"/>
    <cellStyle name="Linked Cell 2 3" xfId="313" xr:uid="{00000000-0005-0000-0000-000038020000}"/>
    <cellStyle name="Linked Cell 2 4" xfId="701" xr:uid="{00000000-0005-0000-0000-000039020000}"/>
    <cellStyle name="Linked Cell 3" xfId="314" xr:uid="{00000000-0005-0000-0000-00003A020000}"/>
    <cellStyle name="Linked Cell 3 2" xfId="702" xr:uid="{00000000-0005-0000-0000-00003B020000}"/>
    <cellStyle name="Linked Cell 4" xfId="703" xr:uid="{00000000-0005-0000-0000-00003C020000}"/>
    <cellStyle name="M" xfId="315" xr:uid="{00000000-0005-0000-0000-00003D020000}"/>
    <cellStyle name="M 2" xfId="316" xr:uid="{00000000-0005-0000-0000-00003E020000}"/>
    <cellStyle name="M 2 2" xfId="317" xr:uid="{00000000-0005-0000-0000-00003F020000}"/>
    <cellStyle name="M 3" xfId="318" xr:uid="{00000000-0005-0000-0000-000040020000}"/>
    <cellStyle name="M 3 2" xfId="704" xr:uid="{00000000-0005-0000-0000-000041020000}"/>
    <cellStyle name="M 4" xfId="319" xr:uid="{00000000-0005-0000-0000-000042020000}"/>
    <cellStyle name="M 4 2" xfId="705" xr:uid="{00000000-0005-0000-0000-000043020000}"/>
    <cellStyle name="M 4 3" xfId="706" xr:uid="{00000000-0005-0000-0000-000044020000}"/>
    <cellStyle name="M 5" xfId="707" xr:uid="{00000000-0005-0000-0000-000045020000}"/>
    <cellStyle name="M 5 2" xfId="708" xr:uid="{00000000-0005-0000-0000-000046020000}"/>
    <cellStyle name="M 6" xfId="709" xr:uid="{00000000-0005-0000-0000-000047020000}"/>
    <cellStyle name="M 6 2" xfId="710" xr:uid="{00000000-0005-0000-0000-000048020000}"/>
    <cellStyle name="M.00" xfId="320" xr:uid="{00000000-0005-0000-0000-000049020000}"/>
    <cellStyle name="M.00 2" xfId="321" xr:uid="{00000000-0005-0000-0000-00004A020000}"/>
    <cellStyle name="M.00 2 2" xfId="322" xr:uid="{00000000-0005-0000-0000-00004B020000}"/>
    <cellStyle name="M.00 3" xfId="323" xr:uid="{00000000-0005-0000-0000-00004C020000}"/>
    <cellStyle name="M.00 3 2" xfId="711" xr:uid="{00000000-0005-0000-0000-00004D020000}"/>
    <cellStyle name="M.00 4" xfId="324" xr:uid="{00000000-0005-0000-0000-00004E020000}"/>
    <cellStyle name="M.00 4 2" xfId="712" xr:uid="{00000000-0005-0000-0000-00004F020000}"/>
    <cellStyle name="M.00 4 3" xfId="713" xr:uid="{00000000-0005-0000-0000-000050020000}"/>
    <cellStyle name="M.00 5" xfId="714" xr:uid="{00000000-0005-0000-0000-000051020000}"/>
    <cellStyle name="M.00 5 2" xfId="715" xr:uid="{00000000-0005-0000-0000-000052020000}"/>
    <cellStyle name="M.00 6" xfId="716" xr:uid="{00000000-0005-0000-0000-000053020000}"/>
    <cellStyle name="M.00 6 2" xfId="717" xr:uid="{00000000-0005-0000-0000-000054020000}"/>
    <cellStyle name="M_2. 2011-2014  Rev_ FCast_IRM 2012_COS2013_Ongoing Operations_with CDM" xfId="325" xr:uid="{00000000-0005-0000-0000-000055020000}"/>
    <cellStyle name="M_2. 2011-2014  Rev_ FCast_IRM 2012_COS2013_Ongoing Operations_with CDM_1. Creation and Assumptions Budget_Revised with CDM" xfId="326" xr:uid="{00000000-0005-0000-0000-000056020000}"/>
    <cellStyle name="M_Oct 2010 SM PILs Recognition" xfId="327" xr:uid="{00000000-0005-0000-0000-000057020000}"/>
    <cellStyle name="Neutral 2" xfId="328" xr:uid="{00000000-0005-0000-0000-000058020000}"/>
    <cellStyle name="Neutral 2 2" xfId="329" xr:uid="{00000000-0005-0000-0000-000059020000}"/>
    <cellStyle name="Neutral 2 3" xfId="330" xr:uid="{00000000-0005-0000-0000-00005A020000}"/>
    <cellStyle name="Neutral 2 4" xfId="718" xr:uid="{00000000-0005-0000-0000-00005B020000}"/>
    <cellStyle name="Neutral 3" xfId="331" xr:uid="{00000000-0005-0000-0000-00005C020000}"/>
    <cellStyle name="Neutral 3 2" xfId="719" xr:uid="{00000000-0005-0000-0000-00005D020000}"/>
    <cellStyle name="Neutral 4" xfId="720" xr:uid="{00000000-0005-0000-0000-00005E020000}"/>
    <cellStyle name="Normal" xfId="0" builtinId="0"/>
    <cellStyle name="Normal - Style1" xfId="332" xr:uid="{00000000-0005-0000-0000-000060020000}"/>
    <cellStyle name="Normal - Style1 2" xfId="333" xr:uid="{00000000-0005-0000-0000-000061020000}"/>
    <cellStyle name="Normal - Style1 2 2" xfId="334" xr:uid="{00000000-0005-0000-0000-000062020000}"/>
    <cellStyle name="Normal - Style1 3" xfId="335" xr:uid="{00000000-0005-0000-0000-000063020000}"/>
    <cellStyle name="Normal - Style1 3 2" xfId="721" xr:uid="{00000000-0005-0000-0000-000064020000}"/>
    <cellStyle name="Normal - Style1 4" xfId="336" xr:uid="{00000000-0005-0000-0000-000065020000}"/>
    <cellStyle name="Normal - Style1 4 2" xfId="722" xr:uid="{00000000-0005-0000-0000-000066020000}"/>
    <cellStyle name="Normal - Style1 4 3" xfId="723" xr:uid="{00000000-0005-0000-0000-000067020000}"/>
    <cellStyle name="Normal - Style1 5" xfId="724" xr:uid="{00000000-0005-0000-0000-000068020000}"/>
    <cellStyle name="Normal - Style1 5 2" xfId="725" xr:uid="{00000000-0005-0000-0000-000069020000}"/>
    <cellStyle name="Normal - Style1 6" xfId="726" xr:uid="{00000000-0005-0000-0000-00006A020000}"/>
    <cellStyle name="Normal - Style1 6 2" xfId="727" xr:uid="{00000000-0005-0000-0000-00006B020000}"/>
    <cellStyle name="Normal - Style1_1595 FIT Support" xfId="337" xr:uid="{00000000-0005-0000-0000-00006C020000}"/>
    <cellStyle name="Normal 10" xfId="338" xr:uid="{00000000-0005-0000-0000-00006D020000}"/>
    <cellStyle name="Normal 10 2" xfId="339" xr:uid="{00000000-0005-0000-0000-00006E020000}"/>
    <cellStyle name="Normal 11" xfId="340" xr:uid="{00000000-0005-0000-0000-00006F020000}"/>
    <cellStyle name="Normal 11 2" xfId="728" xr:uid="{00000000-0005-0000-0000-000070020000}"/>
    <cellStyle name="Normal 12" xfId="341" xr:uid="{00000000-0005-0000-0000-000071020000}"/>
    <cellStyle name="Normal 12 2" xfId="729" xr:uid="{00000000-0005-0000-0000-000072020000}"/>
    <cellStyle name="Normal 13" xfId="342" xr:uid="{00000000-0005-0000-0000-000073020000}"/>
    <cellStyle name="Normal 13 2" xfId="730" xr:uid="{00000000-0005-0000-0000-000074020000}"/>
    <cellStyle name="Normal 14" xfId="343" xr:uid="{00000000-0005-0000-0000-000075020000}"/>
    <cellStyle name="Normal 14 2" xfId="731" xr:uid="{00000000-0005-0000-0000-000076020000}"/>
    <cellStyle name="Normal 15" xfId="344" xr:uid="{00000000-0005-0000-0000-000077020000}"/>
    <cellStyle name="Normal 15 2" xfId="732" xr:uid="{00000000-0005-0000-0000-000078020000}"/>
    <cellStyle name="Normal 15 3" xfId="733" xr:uid="{00000000-0005-0000-0000-000079020000}"/>
    <cellStyle name="Normal 16" xfId="345" xr:uid="{00000000-0005-0000-0000-00007A020000}"/>
    <cellStyle name="Normal 16 2" xfId="734" xr:uid="{00000000-0005-0000-0000-00007B020000}"/>
    <cellStyle name="Normal 17" xfId="346" xr:uid="{00000000-0005-0000-0000-00007C020000}"/>
    <cellStyle name="Normal 18" xfId="440" xr:uid="{00000000-0005-0000-0000-00007D020000}"/>
    <cellStyle name="Normal 19" xfId="735" xr:uid="{00000000-0005-0000-0000-00007E020000}"/>
    <cellStyle name="Normal 2" xfId="2" xr:uid="{00000000-0005-0000-0000-00007F020000}"/>
    <cellStyle name="Normal 2 2" xfId="347" xr:uid="{00000000-0005-0000-0000-000080020000}"/>
    <cellStyle name="Normal 2 2 2" xfId="348" xr:uid="{00000000-0005-0000-0000-000081020000}"/>
    <cellStyle name="Normal 2 2 2 2" xfId="349" xr:uid="{00000000-0005-0000-0000-000082020000}"/>
    <cellStyle name="Normal 2 2 3" xfId="350" xr:uid="{00000000-0005-0000-0000-000083020000}"/>
    <cellStyle name="Normal 2 2 4" xfId="351" xr:uid="{00000000-0005-0000-0000-000084020000}"/>
    <cellStyle name="Normal 2 2 5" xfId="877" xr:uid="{00000000-0005-0000-0000-000085020000}"/>
    <cellStyle name="Normal 2 3" xfId="352" xr:uid="{00000000-0005-0000-0000-000086020000}"/>
    <cellStyle name="Normal 2 3 2" xfId="736" xr:uid="{00000000-0005-0000-0000-000087020000}"/>
    <cellStyle name="Normal 2 4" xfId="353" xr:uid="{00000000-0005-0000-0000-000088020000}"/>
    <cellStyle name="Normal 2 4 2" xfId="737" xr:uid="{00000000-0005-0000-0000-000089020000}"/>
    <cellStyle name="Normal 2 5" xfId="738" xr:uid="{00000000-0005-0000-0000-00008A020000}"/>
    <cellStyle name="Normal 20" xfId="739" xr:uid="{00000000-0005-0000-0000-00008B020000}"/>
    <cellStyle name="Normal 21" xfId="740" xr:uid="{00000000-0005-0000-0000-00008C020000}"/>
    <cellStyle name="Normal 22" xfId="741" xr:uid="{00000000-0005-0000-0000-00008D020000}"/>
    <cellStyle name="Normal 23" xfId="742" xr:uid="{00000000-0005-0000-0000-00008E020000}"/>
    <cellStyle name="Normal 24" xfId="354" xr:uid="{00000000-0005-0000-0000-00008F020000}"/>
    <cellStyle name="Normal 25" xfId="743" xr:uid="{00000000-0005-0000-0000-000090020000}"/>
    <cellStyle name="Normal 26" xfId="744" xr:uid="{00000000-0005-0000-0000-000091020000}"/>
    <cellStyle name="Normal 27" xfId="745" xr:uid="{00000000-0005-0000-0000-000092020000}"/>
    <cellStyle name="Normal 28" xfId="355" xr:uid="{00000000-0005-0000-0000-000093020000}"/>
    <cellStyle name="Normal 29" xfId="746" xr:uid="{00000000-0005-0000-0000-000094020000}"/>
    <cellStyle name="Normal 3" xfId="6" xr:uid="{00000000-0005-0000-0000-000095020000}"/>
    <cellStyle name="Normal 3 2" xfId="356" xr:uid="{00000000-0005-0000-0000-000096020000}"/>
    <cellStyle name="Normal 3 2 2" xfId="357" xr:uid="{00000000-0005-0000-0000-000097020000}"/>
    <cellStyle name="Normal 3 2 3" xfId="358" xr:uid="{00000000-0005-0000-0000-000098020000}"/>
    <cellStyle name="Normal 3 3" xfId="359" xr:uid="{00000000-0005-0000-0000-000099020000}"/>
    <cellStyle name="Normal 3 4" xfId="360" xr:uid="{00000000-0005-0000-0000-00009A020000}"/>
    <cellStyle name="Normal 3 5" xfId="747" xr:uid="{00000000-0005-0000-0000-00009B020000}"/>
    <cellStyle name="Normal 3 6" xfId="748" xr:uid="{00000000-0005-0000-0000-00009C020000}"/>
    <cellStyle name="Normal 30" xfId="749" xr:uid="{00000000-0005-0000-0000-00009D020000}"/>
    <cellStyle name="Normal 31" xfId="750" xr:uid="{00000000-0005-0000-0000-00009E020000}"/>
    <cellStyle name="Normal 32" xfId="751" xr:uid="{00000000-0005-0000-0000-00009F020000}"/>
    <cellStyle name="Normal 33" xfId="752" xr:uid="{00000000-0005-0000-0000-0000A0020000}"/>
    <cellStyle name="Normal 34" xfId="753" xr:uid="{00000000-0005-0000-0000-0000A1020000}"/>
    <cellStyle name="Normal 35" xfId="754" xr:uid="{00000000-0005-0000-0000-0000A2020000}"/>
    <cellStyle name="Normal 36" xfId="755" xr:uid="{00000000-0005-0000-0000-0000A3020000}"/>
    <cellStyle name="Normal 37" xfId="756" xr:uid="{00000000-0005-0000-0000-0000A4020000}"/>
    <cellStyle name="Normal 38" xfId="757" xr:uid="{00000000-0005-0000-0000-0000A5020000}"/>
    <cellStyle name="Normal 39" xfId="758" xr:uid="{00000000-0005-0000-0000-0000A6020000}"/>
    <cellStyle name="Normal 4" xfId="361" xr:uid="{00000000-0005-0000-0000-0000A7020000}"/>
    <cellStyle name="Normal 4 2" xfId="362" xr:uid="{00000000-0005-0000-0000-0000A8020000}"/>
    <cellStyle name="Normal 4 2 2" xfId="363" xr:uid="{00000000-0005-0000-0000-0000A9020000}"/>
    <cellStyle name="Normal 4 3" xfId="364" xr:uid="{00000000-0005-0000-0000-0000AA020000}"/>
    <cellStyle name="Normal 4 4" xfId="759" xr:uid="{00000000-0005-0000-0000-0000AB020000}"/>
    <cellStyle name="Normal 4 5" xfId="760" xr:uid="{00000000-0005-0000-0000-0000AC020000}"/>
    <cellStyle name="Normal 40" xfId="761" xr:uid="{00000000-0005-0000-0000-0000AD020000}"/>
    <cellStyle name="Normal 41" xfId="762" xr:uid="{00000000-0005-0000-0000-0000AE020000}"/>
    <cellStyle name="Normal 42" xfId="763" xr:uid="{00000000-0005-0000-0000-0000AF020000}"/>
    <cellStyle name="Normal 43" xfId="764" xr:uid="{00000000-0005-0000-0000-0000B0020000}"/>
    <cellStyle name="Normal 44" xfId="765" xr:uid="{00000000-0005-0000-0000-0000B1020000}"/>
    <cellStyle name="Normal 45" xfId="766" xr:uid="{00000000-0005-0000-0000-0000B2020000}"/>
    <cellStyle name="Normal 46" xfId="767" xr:uid="{00000000-0005-0000-0000-0000B3020000}"/>
    <cellStyle name="Normal 47" xfId="768" xr:uid="{00000000-0005-0000-0000-0000B4020000}"/>
    <cellStyle name="Normal 48" xfId="769" xr:uid="{00000000-0005-0000-0000-0000B5020000}"/>
    <cellStyle name="Normal 49" xfId="770" xr:uid="{00000000-0005-0000-0000-0000B6020000}"/>
    <cellStyle name="Normal 5" xfId="365" xr:uid="{00000000-0005-0000-0000-0000B7020000}"/>
    <cellStyle name="Normal 5 2" xfId="366" xr:uid="{00000000-0005-0000-0000-0000B8020000}"/>
    <cellStyle name="Normal 5 2 2" xfId="771" xr:uid="{00000000-0005-0000-0000-0000B9020000}"/>
    <cellStyle name="Normal 5 3" xfId="367" xr:uid="{00000000-0005-0000-0000-0000BA020000}"/>
    <cellStyle name="Normal 5 4" xfId="772" xr:uid="{00000000-0005-0000-0000-0000BB020000}"/>
    <cellStyle name="Normal 50" xfId="773" xr:uid="{00000000-0005-0000-0000-0000BC020000}"/>
    <cellStyle name="Normal 51" xfId="774" xr:uid="{00000000-0005-0000-0000-0000BD020000}"/>
    <cellStyle name="Normal 52" xfId="775" xr:uid="{00000000-0005-0000-0000-0000BE020000}"/>
    <cellStyle name="Normal 53" xfId="776" xr:uid="{00000000-0005-0000-0000-0000BF020000}"/>
    <cellStyle name="Normal 54" xfId="777" xr:uid="{00000000-0005-0000-0000-0000C0020000}"/>
    <cellStyle name="Normal 55" xfId="778" xr:uid="{00000000-0005-0000-0000-0000C1020000}"/>
    <cellStyle name="Normal 56" xfId="876" xr:uid="{00000000-0005-0000-0000-0000C2020000}"/>
    <cellStyle name="Normal 6" xfId="368" xr:uid="{00000000-0005-0000-0000-0000C3020000}"/>
    <cellStyle name="Normal 6 2" xfId="369" xr:uid="{00000000-0005-0000-0000-0000C4020000}"/>
    <cellStyle name="Normal 6 2 2" xfId="779" xr:uid="{00000000-0005-0000-0000-0000C5020000}"/>
    <cellStyle name="Normal 6 3" xfId="780" xr:uid="{00000000-0005-0000-0000-0000C6020000}"/>
    <cellStyle name="Normal 6 4" xfId="781" xr:uid="{00000000-0005-0000-0000-0000C7020000}"/>
    <cellStyle name="Normal 7" xfId="370" xr:uid="{00000000-0005-0000-0000-0000C8020000}"/>
    <cellStyle name="Normal 7 2" xfId="371" xr:uid="{00000000-0005-0000-0000-0000C9020000}"/>
    <cellStyle name="Normal 7 3" xfId="782" xr:uid="{00000000-0005-0000-0000-0000CA020000}"/>
    <cellStyle name="Normal 7 4" xfId="783" xr:uid="{00000000-0005-0000-0000-0000CB020000}"/>
    <cellStyle name="Normal 8" xfId="372" xr:uid="{00000000-0005-0000-0000-0000CC020000}"/>
    <cellStyle name="Normal 8 2" xfId="373" xr:uid="{00000000-0005-0000-0000-0000CD020000}"/>
    <cellStyle name="Normal 8 3" xfId="784" xr:uid="{00000000-0005-0000-0000-0000CE020000}"/>
    <cellStyle name="Normal 8 4" xfId="785" xr:uid="{00000000-0005-0000-0000-0000CF020000}"/>
    <cellStyle name="Normal 9" xfId="374" xr:uid="{00000000-0005-0000-0000-0000D0020000}"/>
    <cellStyle name="Normal 9 2" xfId="375" xr:uid="{00000000-0005-0000-0000-0000D1020000}"/>
    <cellStyle name="Note 10" xfId="786" xr:uid="{00000000-0005-0000-0000-0000D2020000}"/>
    <cellStyle name="Note 10 2" xfId="787" xr:uid="{00000000-0005-0000-0000-0000D3020000}"/>
    <cellStyle name="Note 11" xfId="788" xr:uid="{00000000-0005-0000-0000-0000D4020000}"/>
    <cellStyle name="Note 2" xfId="376" xr:uid="{00000000-0005-0000-0000-0000D5020000}"/>
    <cellStyle name="Note 2 2" xfId="377" xr:uid="{00000000-0005-0000-0000-0000D6020000}"/>
    <cellStyle name="Note 2 2 2" xfId="789" xr:uid="{00000000-0005-0000-0000-0000D7020000}"/>
    <cellStyle name="Note 2 2 3" xfId="790" xr:uid="{00000000-0005-0000-0000-0000D8020000}"/>
    <cellStyle name="Note 2 3" xfId="378" xr:uid="{00000000-0005-0000-0000-0000D9020000}"/>
    <cellStyle name="Note 2 3 2" xfId="791" xr:uid="{00000000-0005-0000-0000-0000DA020000}"/>
    <cellStyle name="Note 2 3 3" xfId="792" xr:uid="{00000000-0005-0000-0000-0000DB020000}"/>
    <cellStyle name="Note 2 4" xfId="379" xr:uid="{00000000-0005-0000-0000-0000DC020000}"/>
    <cellStyle name="Note 2 5" xfId="793" xr:uid="{00000000-0005-0000-0000-0000DD020000}"/>
    <cellStyle name="Note 3" xfId="380" xr:uid="{00000000-0005-0000-0000-0000DE020000}"/>
    <cellStyle name="Note 3 2" xfId="381" xr:uid="{00000000-0005-0000-0000-0000DF020000}"/>
    <cellStyle name="Note 3 3" xfId="794" xr:uid="{00000000-0005-0000-0000-0000E0020000}"/>
    <cellStyle name="Note 4" xfId="382" xr:uid="{00000000-0005-0000-0000-0000E1020000}"/>
    <cellStyle name="Note 4 2" xfId="383" xr:uid="{00000000-0005-0000-0000-0000E2020000}"/>
    <cellStyle name="Note 5" xfId="384" xr:uid="{00000000-0005-0000-0000-0000E3020000}"/>
    <cellStyle name="Note 5 2" xfId="795" xr:uid="{00000000-0005-0000-0000-0000E4020000}"/>
    <cellStyle name="Note 5 2 2" xfId="796" xr:uid="{00000000-0005-0000-0000-0000E5020000}"/>
    <cellStyle name="Note 5 2 3" xfId="797" xr:uid="{00000000-0005-0000-0000-0000E6020000}"/>
    <cellStyle name="Note 5 2 3 2" xfId="798" xr:uid="{00000000-0005-0000-0000-0000E7020000}"/>
    <cellStyle name="Note 5 3" xfId="799" xr:uid="{00000000-0005-0000-0000-0000E8020000}"/>
    <cellStyle name="Note 5 4" xfId="800" xr:uid="{00000000-0005-0000-0000-0000E9020000}"/>
    <cellStyle name="Note 6" xfId="385" xr:uid="{00000000-0005-0000-0000-0000EA020000}"/>
    <cellStyle name="Note 6 2" xfId="801" xr:uid="{00000000-0005-0000-0000-0000EB020000}"/>
    <cellStyle name="Note 6 3" xfId="802" xr:uid="{00000000-0005-0000-0000-0000EC020000}"/>
    <cellStyle name="Note 6 4" xfId="803" xr:uid="{00000000-0005-0000-0000-0000ED020000}"/>
    <cellStyle name="Note 6 4 2" xfId="804" xr:uid="{00000000-0005-0000-0000-0000EE020000}"/>
    <cellStyle name="Note 6 5" xfId="805" xr:uid="{00000000-0005-0000-0000-0000EF020000}"/>
    <cellStyle name="Note 7" xfId="386" xr:uid="{00000000-0005-0000-0000-0000F0020000}"/>
    <cellStyle name="Note 7 2" xfId="806" xr:uid="{00000000-0005-0000-0000-0000F1020000}"/>
    <cellStyle name="Note 8" xfId="807" xr:uid="{00000000-0005-0000-0000-0000F2020000}"/>
    <cellStyle name="Note 8 2" xfId="808" xr:uid="{00000000-0005-0000-0000-0000F3020000}"/>
    <cellStyle name="Note 9" xfId="809" xr:uid="{00000000-0005-0000-0000-0000F4020000}"/>
    <cellStyle name="Note 9 2" xfId="810" xr:uid="{00000000-0005-0000-0000-0000F5020000}"/>
    <cellStyle name="Output 2" xfId="387" xr:uid="{00000000-0005-0000-0000-0000F6020000}"/>
    <cellStyle name="Output 2 2" xfId="388" xr:uid="{00000000-0005-0000-0000-0000F7020000}"/>
    <cellStyle name="Output 2 3" xfId="389" xr:uid="{00000000-0005-0000-0000-0000F8020000}"/>
    <cellStyle name="Output 2 4" xfId="811" xr:uid="{00000000-0005-0000-0000-0000F9020000}"/>
    <cellStyle name="Output 3" xfId="390" xr:uid="{00000000-0005-0000-0000-0000FA020000}"/>
    <cellStyle name="Output 3 2" xfId="812" xr:uid="{00000000-0005-0000-0000-0000FB020000}"/>
    <cellStyle name="Output 4" xfId="813" xr:uid="{00000000-0005-0000-0000-0000FC020000}"/>
    <cellStyle name="Output Line Items" xfId="391" xr:uid="{00000000-0005-0000-0000-0000FD020000}"/>
    <cellStyle name="Percent" xfId="4" builtinId="5"/>
    <cellStyle name="Percent [2]" xfId="392" xr:uid="{00000000-0005-0000-0000-0000FF020000}"/>
    <cellStyle name="Percent [2] 2" xfId="393" xr:uid="{00000000-0005-0000-0000-000000030000}"/>
    <cellStyle name="Percent [2] 2 2" xfId="394" xr:uid="{00000000-0005-0000-0000-000001030000}"/>
    <cellStyle name="Percent [2] 3" xfId="395" xr:uid="{00000000-0005-0000-0000-000002030000}"/>
    <cellStyle name="Percent [2] 3 2" xfId="814" xr:uid="{00000000-0005-0000-0000-000003030000}"/>
    <cellStyle name="Percent [2] 4" xfId="396" xr:uid="{00000000-0005-0000-0000-000004030000}"/>
    <cellStyle name="Percent [2] 4 2" xfId="815" xr:uid="{00000000-0005-0000-0000-000005030000}"/>
    <cellStyle name="Percent [2] 4 3" xfId="816" xr:uid="{00000000-0005-0000-0000-000006030000}"/>
    <cellStyle name="Percent [2] 5" xfId="817" xr:uid="{00000000-0005-0000-0000-000007030000}"/>
    <cellStyle name="Percent [2] 5 2" xfId="818" xr:uid="{00000000-0005-0000-0000-000008030000}"/>
    <cellStyle name="Percent [2] 6" xfId="819" xr:uid="{00000000-0005-0000-0000-000009030000}"/>
    <cellStyle name="Percent [2] 6 2" xfId="820" xr:uid="{00000000-0005-0000-0000-00000A030000}"/>
    <cellStyle name="Percent 10" xfId="397" xr:uid="{00000000-0005-0000-0000-00000B030000}"/>
    <cellStyle name="Percent 10 2" xfId="398" xr:uid="{00000000-0005-0000-0000-00000C030000}"/>
    <cellStyle name="Percent 10 3" xfId="821" xr:uid="{00000000-0005-0000-0000-00000D030000}"/>
    <cellStyle name="Percent 11" xfId="399" xr:uid="{00000000-0005-0000-0000-00000E030000}"/>
    <cellStyle name="Percent 11 2" xfId="822" xr:uid="{00000000-0005-0000-0000-00000F030000}"/>
    <cellStyle name="Percent 11 3" xfId="823" xr:uid="{00000000-0005-0000-0000-000010030000}"/>
    <cellStyle name="Percent 12" xfId="400" xr:uid="{00000000-0005-0000-0000-000011030000}"/>
    <cellStyle name="Percent 12 2" xfId="824" xr:uid="{00000000-0005-0000-0000-000012030000}"/>
    <cellStyle name="Percent 12 3" xfId="825" xr:uid="{00000000-0005-0000-0000-000013030000}"/>
    <cellStyle name="Percent 13" xfId="401" xr:uid="{00000000-0005-0000-0000-000014030000}"/>
    <cellStyle name="Percent 13 2" xfId="826" xr:uid="{00000000-0005-0000-0000-000015030000}"/>
    <cellStyle name="Percent 13 3" xfId="827" xr:uid="{00000000-0005-0000-0000-000016030000}"/>
    <cellStyle name="Percent 14" xfId="402" xr:uid="{00000000-0005-0000-0000-000017030000}"/>
    <cellStyle name="Percent 14 2" xfId="828" xr:uid="{00000000-0005-0000-0000-000018030000}"/>
    <cellStyle name="Percent 15" xfId="403" xr:uid="{00000000-0005-0000-0000-000019030000}"/>
    <cellStyle name="Percent 15 2" xfId="829" xr:uid="{00000000-0005-0000-0000-00001A030000}"/>
    <cellStyle name="Percent 16" xfId="404" xr:uid="{00000000-0005-0000-0000-00001B030000}"/>
    <cellStyle name="Percent 16 2" xfId="830" xr:uid="{00000000-0005-0000-0000-00001C030000}"/>
    <cellStyle name="Percent 16 3" xfId="831" xr:uid="{00000000-0005-0000-0000-00001D030000}"/>
    <cellStyle name="Percent 17" xfId="405" xr:uid="{00000000-0005-0000-0000-00001E030000}"/>
    <cellStyle name="Percent 17 2" xfId="832" xr:uid="{00000000-0005-0000-0000-00001F030000}"/>
    <cellStyle name="Percent 17 3" xfId="833" xr:uid="{00000000-0005-0000-0000-000020030000}"/>
    <cellStyle name="Percent 18" xfId="834" xr:uid="{00000000-0005-0000-0000-000021030000}"/>
    <cellStyle name="Percent 18 2" xfId="835" xr:uid="{00000000-0005-0000-0000-000022030000}"/>
    <cellStyle name="Percent 19" xfId="836" xr:uid="{00000000-0005-0000-0000-000023030000}"/>
    <cellStyle name="Percent 19 2" xfId="837" xr:uid="{00000000-0005-0000-0000-000024030000}"/>
    <cellStyle name="Percent 2" xfId="3" xr:uid="{00000000-0005-0000-0000-000025030000}"/>
    <cellStyle name="Percent 2 2" xfId="406" xr:uid="{00000000-0005-0000-0000-000026030000}"/>
    <cellStyle name="Percent 2 2 2" xfId="407" xr:uid="{00000000-0005-0000-0000-000027030000}"/>
    <cellStyle name="Percent 2 2 3" xfId="408" xr:uid="{00000000-0005-0000-0000-000028030000}"/>
    <cellStyle name="Percent 2 2 4" xfId="838" xr:uid="{00000000-0005-0000-0000-000029030000}"/>
    <cellStyle name="Percent 2 3" xfId="409" xr:uid="{00000000-0005-0000-0000-00002A030000}"/>
    <cellStyle name="Percent 20" xfId="839" xr:uid="{00000000-0005-0000-0000-00002B030000}"/>
    <cellStyle name="Percent 20 2" xfId="840" xr:uid="{00000000-0005-0000-0000-00002C030000}"/>
    <cellStyle name="Percent 21" xfId="841" xr:uid="{00000000-0005-0000-0000-00002D030000}"/>
    <cellStyle name="Percent 22" xfId="842" xr:uid="{00000000-0005-0000-0000-00002E030000}"/>
    <cellStyle name="Percent 23" xfId="843" xr:uid="{00000000-0005-0000-0000-00002F030000}"/>
    <cellStyle name="Percent 23 2" xfId="844" xr:uid="{00000000-0005-0000-0000-000030030000}"/>
    <cellStyle name="Percent 24" xfId="845" xr:uid="{00000000-0005-0000-0000-000031030000}"/>
    <cellStyle name="Percent 25" xfId="846" xr:uid="{00000000-0005-0000-0000-000032030000}"/>
    <cellStyle name="Percent 26" xfId="847" xr:uid="{00000000-0005-0000-0000-000033030000}"/>
    <cellStyle name="Percent 27" xfId="848" xr:uid="{00000000-0005-0000-0000-000034030000}"/>
    <cellStyle name="Percent 28" xfId="849" xr:uid="{00000000-0005-0000-0000-000035030000}"/>
    <cellStyle name="Percent 29" xfId="850" xr:uid="{00000000-0005-0000-0000-000036030000}"/>
    <cellStyle name="Percent 3" xfId="410" xr:uid="{00000000-0005-0000-0000-000037030000}"/>
    <cellStyle name="Percent 3 2" xfId="411" xr:uid="{00000000-0005-0000-0000-000038030000}"/>
    <cellStyle name="Percent 3 2 2" xfId="412" xr:uid="{00000000-0005-0000-0000-000039030000}"/>
    <cellStyle name="Percent 3 3" xfId="413" xr:uid="{00000000-0005-0000-0000-00003A030000}"/>
    <cellStyle name="Percent 3 4" xfId="851" xr:uid="{00000000-0005-0000-0000-00003B030000}"/>
    <cellStyle name="Percent 30" xfId="852" xr:uid="{00000000-0005-0000-0000-00003C030000}"/>
    <cellStyle name="Percent 31" xfId="853" xr:uid="{00000000-0005-0000-0000-00003D030000}"/>
    <cellStyle name="Percent 4" xfId="414" xr:uid="{00000000-0005-0000-0000-00003E030000}"/>
    <cellStyle name="Percent 4 2" xfId="415" xr:uid="{00000000-0005-0000-0000-00003F030000}"/>
    <cellStyle name="Percent 4 3" xfId="416" xr:uid="{00000000-0005-0000-0000-000040030000}"/>
    <cellStyle name="Percent 5" xfId="417" xr:uid="{00000000-0005-0000-0000-000041030000}"/>
    <cellStyle name="Percent 5 2" xfId="418" xr:uid="{00000000-0005-0000-0000-000042030000}"/>
    <cellStyle name="Percent 6" xfId="419" xr:uid="{00000000-0005-0000-0000-000043030000}"/>
    <cellStyle name="Percent 6 2" xfId="420" xr:uid="{00000000-0005-0000-0000-000044030000}"/>
    <cellStyle name="Percent 6 3" xfId="421" xr:uid="{00000000-0005-0000-0000-000045030000}"/>
    <cellStyle name="Percent 7" xfId="422" xr:uid="{00000000-0005-0000-0000-000046030000}"/>
    <cellStyle name="Percent 7 2" xfId="423" xr:uid="{00000000-0005-0000-0000-000047030000}"/>
    <cellStyle name="Percent 7 2 2" xfId="854" xr:uid="{00000000-0005-0000-0000-000048030000}"/>
    <cellStyle name="Percent 7 3" xfId="855" xr:uid="{00000000-0005-0000-0000-000049030000}"/>
    <cellStyle name="Percent 7 4" xfId="856" xr:uid="{00000000-0005-0000-0000-00004A030000}"/>
    <cellStyle name="Percent 8" xfId="424" xr:uid="{00000000-0005-0000-0000-00004B030000}"/>
    <cellStyle name="Percent 8 2" xfId="425" xr:uid="{00000000-0005-0000-0000-00004C030000}"/>
    <cellStyle name="Percent 8 3" xfId="857" xr:uid="{00000000-0005-0000-0000-00004D030000}"/>
    <cellStyle name="Percent 9" xfId="426" xr:uid="{00000000-0005-0000-0000-00004E030000}"/>
    <cellStyle name="Percent 9 2" xfId="427" xr:uid="{00000000-0005-0000-0000-00004F030000}"/>
    <cellStyle name="Percent 9 3" xfId="858" xr:uid="{00000000-0005-0000-0000-000050030000}"/>
    <cellStyle name="Title 2" xfId="428" xr:uid="{00000000-0005-0000-0000-000051030000}"/>
    <cellStyle name="Title 2 2" xfId="859" xr:uid="{00000000-0005-0000-0000-000052030000}"/>
    <cellStyle name="Title 3" xfId="860" xr:uid="{00000000-0005-0000-0000-000053030000}"/>
    <cellStyle name="Total 2" xfId="429" xr:uid="{00000000-0005-0000-0000-000054030000}"/>
    <cellStyle name="Total 2 2" xfId="430" xr:uid="{00000000-0005-0000-0000-000055030000}"/>
    <cellStyle name="Total 2 2 2" xfId="861" xr:uid="{00000000-0005-0000-0000-000056030000}"/>
    <cellStyle name="Total 2 3" xfId="431" xr:uid="{00000000-0005-0000-0000-000057030000}"/>
    <cellStyle name="Total 2 4" xfId="862" xr:uid="{00000000-0005-0000-0000-000058030000}"/>
    <cellStyle name="Total 3" xfId="432" xr:uid="{00000000-0005-0000-0000-000059030000}"/>
    <cellStyle name="Total 3 2" xfId="433" xr:uid="{00000000-0005-0000-0000-00005A030000}"/>
    <cellStyle name="Total 4" xfId="434" xr:uid="{00000000-0005-0000-0000-00005B030000}"/>
    <cellStyle name="Total 4 2" xfId="863" xr:uid="{00000000-0005-0000-0000-00005C030000}"/>
    <cellStyle name="Total 5" xfId="435" xr:uid="{00000000-0005-0000-0000-00005D030000}"/>
    <cellStyle name="Total 5 2" xfId="864" xr:uid="{00000000-0005-0000-0000-00005E030000}"/>
    <cellStyle name="Total 5 3" xfId="865" xr:uid="{00000000-0005-0000-0000-00005F030000}"/>
    <cellStyle name="Total 6" xfId="866" xr:uid="{00000000-0005-0000-0000-000060030000}"/>
    <cellStyle name="Total 7" xfId="867" xr:uid="{00000000-0005-0000-0000-000061030000}"/>
    <cellStyle name="Total 7 2" xfId="868" xr:uid="{00000000-0005-0000-0000-000062030000}"/>
    <cellStyle name="Total 8" xfId="869" xr:uid="{00000000-0005-0000-0000-000063030000}"/>
    <cellStyle name="Total 8 2" xfId="870" xr:uid="{00000000-0005-0000-0000-000064030000}"/>
    <cellStyle name="Total 9" xfId="871" xr:uid="{00000000-0005-0000-0000-000065030000}"/>
    <cellStyle name="Total 9 2" xfId="872" xr:uid="{00000000-0005-0000-0000-000066030000}"/>
    <cellStyle name="Warning Text 2" xfId="436" xr:uid="{00000000-0005-0000-0000-000067030000}"/>
    <cellStyle name="Warning Text 2 2" xfId="437" xr:uid="{00000000-0005-0000-0000-000068030000}"/>
    <cellStyle name="Warning Text 2 3" xfId="438" xr:uid="{00000000-0005-0000-0000-000069030000}"/>
    <cellStyle name="Warning Text 2 4" xfId="873" xr:uid="{00000000-0005-0000-0000-00006A030000}"/>
    <cellStyle name="Warning Text 3" xfId="439" xr:uid="{00000000-0005-0000-0000-00006B030000}"/>
    <cellStyle name="Warning Text 3 2" xfId="874" xr:uid="{00000000-0005-0000-0000-00006C030000}"/>
    <cellStyle name="Warning Text 4" xfId="875" xr:uid="{00000000-0005-0000-0000-00006D03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calcChain" Target="calcChain.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742950" y="6286499"/>
          <a:ext cx="10115550" cy="130492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Enersource RZ </a:t>
          </a:r>
          <a:r>
            <a:rPr lang="en-CA" sz="1100" baseline="0">
              <a:solidFill>
                <a:schemeClr val="dk1"/>
              </a:solidFill>
              <a:effectLst/>
              <a:latin typeface="+mn-lt"/>
              <a:ea typeface="+mn-ea"/>
              <a:cs typeface="+mn-cs"/>
            </a:rPr>
            <a:t>bills customers based on the GA first estimate, and the IESO charges GA based on actual GA rates.  Enersource RZ applies GA first estimate on all billing and unbilled revenue transactions for non-RPP Class B customers in each customer class. </a:t>
          </a:r>
          <a:endParaRPr lang="en-CA">
            <a:effectLst/>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723900" y="23117175"/>
          <a:ext cx="10077450"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9525</xdr:colOff>
      <xdr:row>0</xdr:row>
      <xdr:rowOff>19050</xdr:rowOff>
    </xdr:from>
    <xdr:to>
      <xdr:col>4</xdr:col>
      <xdr:colOff>1170745</xdr:colOff>
      <xdr:row>9</xdr:row>
      <xdr:rowOff>19050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9525" y="19050"/>
          <a:ext cx="7704895"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a:extLst>
            <a:ext uri="{FF2B5EF4-FFF2-40B4-BE49-F238E27FC236}">
              <a16:creationId xmlns:a16="http://schemas.microsoft.com/office/drawing/2014/main" id="{00000000-0008-0000-0100-000005000000}"/>
            </a:ext>
          </a:extLst>
        </xdr:cNvPr>
        <xdr:cNvSpPr/>
      </xdr:nvSpPr>
      <xdr:spPr>
        <a:xfrm>
          <a:off x="28575" y="695325"/>
          <a:ext cx="7620000"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a:extLst>
            <a:ext uri="{FF2B5EF4-FFF2-40B4-BE49-F238E27FC236}">
              <a16:creationId xmlns:a16="http://schemas.microsoft.com/office/drawing/2014/main" id="{00000000-0008-0000-0100-000006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66676</xdr:rowOff>
    </xdr:from>
    <xdr:to>
      <xdr:col>8</xdr:col>
      <xdr:colOff>85725</xdr:colOff>
      <xdr:row>7</xdr:row>
      <xdr:rowOff>42334</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8639175" y="428626"/>
          <a:ext cx="2247900" cy="880533"/>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vpoonja$\My%20Documents\SYSTEM\System%202000\Proj20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users$\ramar\My%20Documents\BY%20APPLICATION\EXCEL\RATES\2004\2004%20Budget%20rev.%20before%204_1_04%20Adj\2004%20Det%20Bud%20Calend%20BEFORE4_1%20Adj.%20V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1.%20JohnB\2008%20Rates\Models\Rate%20Riders\scenario%20for%20Roland\EDR%202008%20Model%20recreated.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ata\vpoonja$\POONJA\EXCEL\RPCAP97.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ata\users$\ramar\My%20Documents\BY%20APPLICATION\EXCEL\Financial%20Analysis\2004\November%202004\Hydro%20Revenue%20Nov%202004%20v2%20fr%20MB.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Documents%20and%20Settings\mbenum\My%20Documents\Rates\Rates%20Reporting\OEB%20Quarterly%20Submissions\July%202004\Carrying%20Charge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ata\vpoonja$\POONJA\EXCEL\MCOST\OPTIMUM.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O:\2005\RP-2005-0020\EB-2005-0389\Board\Applications\Decision%20Material\London%20Hydro%202006%20EDR_modified%20for%20smart%20meter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Finance\Rates\_Alectra\RRR%20Reporting\2017%20Annual%20RRR%20Filing\2.1.5.4%20Demand%20and%20Revenue\ERZ\1.%20Annual%20Consumption%20by%20Rate%20Class%20kwh%20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vpoonja$\My%20Documents\SYSTEM\System%20New\System%202001\Project200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ga%20workform%20part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ayan\AppData\Local\Microsoft\Windows\Temporary%20Internet%20Files\Content.Outlook\IITTCTNW\GA%20Workform%20Support%20(Unbilled).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Rates\_Alectra\Rate%20Applications\Rate%20Applications\2018%20EDR%20Application\Technical%20Conference\Enersource%20Rate%20Zone\ERZ-JT-Staff-2_Attachment%20GA%20Workform.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ata\vpoonja$\My%20Documents\SYSTEM\System%20New\System%202002\Project%20Summary%2020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ta\vpoonja$\USERS\POONJA\FORECAST\96FRCS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ATA\Common\Finance\Budget\Bud2010\Internal%20Budget\7.%202009%20APPENDIX%20C%20HYDRO\Appendix%20C-7%20-%20Capital%20Program\2010%20Final%20Capital%20Budget%20Propos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vpoonja$\POONJA\EXCEL\CAPACITY\RPCAP96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ebfs01\Home\BenumMa\Assignments\2007%20EDR%20Model\2007_irmmodel_ope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ata\vpoonja$\My%20Documents\SYSTEM\PROJ9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ata\vpoonja$\POONJA\EXCEL\MCOST\GLOB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99"/>
      <sheetName val="Selected 2000"/>
      <sheetName val="Budget 2000"/>
      <sheetName val="Projects99"/>
      <sheetName val="Projects"/>
      <sheetName val="MW-min"/>
      <sheetName val="SUM2000"/>
      <sheetName val="Work Units"/>
      <sheetName val="Global"/>
    </sheetNames>
    <sheetDataSet>
      <sheetData sheetId="0"/>
      <sheetData sheetId="1" refreshError="1"/>
      <sheetData sheetId="2"/>
      <sheetData sheetId="3" refreshError="1"/>
      <sheetData sheetId="4" refreshError="1"/>
      <sheetData sheetId="5"/>
      <sheetData sheetId="6"/>
      <sheetData sheetId="7" refreshError="1">
        <row r="2">
          <cell r="G2" t="str">
            <v>TABLE 2 - COMPARATIVE COSTING</v>
          </cell>
        </row>
        <row r="3">
          <cell r="G3" t="str">
            <v>(1997 - 2000)</v>
          </cell>
        </row>
        <row r="5">
          <cell r="C5">
            <v>1997</v>
          </cell>
          <cell r="G5">
            <v>1998</v>
          </cell>
          <cell r="K5">
            <v>1999</v>
          </cell>
          <cell r="O5">
            <v>2000</v>
          </cell>
        </row>
        <row r="6">
          <cell r="B6" t="str">
            <v>CATEGORY</v>
          </cell>
          <cell r="C6" t="str">
            <v>Capacity</v>
          </cell>
          <cell r="E6" t="str">
            <v>Capital</v>
          </cell>
          <cell r="F6" t="str">
            <v xml:space="preserve">Unit </v>
          </cell>
          <cell r="G6" t="str">
            <v>Capacity</v>
          </cell>
          <cell r="I6" t="str">
            <v>Capital</v>
          </cell>
          <cell r="J6" t="str">
            <v xml:space="preserve">Unit </v>
          </cell>
          <cell r="K6" t="str">
            <v>Capacity</v>
          </cell>
          <cell r="M6" t="str">
            <v>Capital</v>
          </cell>
          <cell r="N6" t="str">
            <v xml:space="preserve">Unit </v>
          </cell>
          <cell r="O6" t="str">
            <v>Capacity</v>
          </cell>
          <cell r="Q6" t="str">
            <v>Capital</v>
          </cell>
          <cell r="R6" t="str">
            <v xml:space="preserve">Unit </v>
          </cell>
        </row>
        <row r="7">
          <cell r="C7" t="str">
            <v>(MW)</v>
          </cell>
          <cell r="D7" t="str">
            <v>Quantity</v>
          </cell>
          <cell r="E7" t="str">
            <v>Expenditure</v>
          </cell>
          <cell r="F7" t="str">
            <v>Cost</v>
          </cell>
          <cell r="G7" t="str">
            <v>(MW)</v>
          </cell>
          <cell r="H7" t="str">
            <v>Quantity</v>
          </cell>
          <cell r="I7" t="str">
            <v>Expenditure</v>
          </cell>
          <cell r="J7" t="str">
            <v>Cost</v>
          </cell>
          <cell r="K7" t="str">
            <v>(MW)</v>
          </cell>
          <cell r="L7" t="str">
            <v>Quantity</v>
          </cell>
          <cell r="M7" t="str">
            <v>Expenditure</v>
          </cell>
          <cell r="N7" t="str">
            <v>Cost</v>
          </cell>
          <cell r="O7" t="str">
            <v>(MW)</v>
          </cell>
          <cell r="P7" t="str">
            <v>Quantity</v>
          </cell>
          <cell r="Q7" t="str">
            <v>Expenditure</v>
          </cell>
          <cell r="R7" t="str">
            <v>Cost</v>
          </cell>
        </row>
        <row r="9">
          <cell r="B9" t="str">
            <v>Subtransmission</v>
          </cell>
          <cell r="C9">
            <v>21</v>
          </cell>
          <cell r="E9">
            <v>2237000</v>
          </cell>
          <cell r="F9">
            <v>106.52380952380952</v>
          </cell>
          <cell r="G9">
            <v>17</v>
          </cell>
          <cell r="I9">
            <v>1600000</v>
          </cell>
          <cell r="J9">
            <v>94.117647058823536</v>
          </cell>
          <cell r="K9">
            <v>20</v>
          </cell>
          <cell r="M9">
            <v>1630000</v>
          </cell>
          <cell r="N9">
            <v>81.5</v>
          </cell>
          <cell r="O9">
            <v>86</v>
          </cell>
          <cell r="Q9">
            <v>2865000</v>
          </cell>
          <cell r="R9">
            <v>33.313953488372093</v>
          </cell>
        </row>
        <row r="10">
          <cell r="B10" t="str">
            <v xml:space="preserve"> - kM of Conductors</v>
          </cell>
          <cell r="D10">
            <v>64.7</v>
          </cell>
          <cell r="H10">
            <v>57.5</v>
          </cell>
          <cell r="L10">
            <v>60</v>
          </cell>
          <cell r="P10">
            <v>80</v>
          </cell>
        </row>
        <row r="11">
          <cell r="B11" t="str">
            <v xml:space="preserve"> - No. of Poles</v>
          </cell>
          <cell r="D11">
            <v>114</v>
          </cell>
          <cell r="H11">
            <v>115</v>
          </cell>
          <cell r="L11">
            <v>120</v>
          </cell>
          <cell r="P11">
            <v>150</v>
          </cell>
        </row>
        <row r="14">
          <cell r="B14" t="str">
            <v>Distribution</v>
          </cell>
          <cell r="C14">
            <v>13</v>
          </cell>
          <cell r="E14">
            <v>1052000</v>
          </cell>
          <cell r="F14">
            <v>80.92307692307692</v>
          </cell>
          <cell r="G14">
            <v>15</v>
          </cell>
          <cell r="I14">
            <v>1150000</v>
          </cell>
          <cell r="J14">
            <v>76.666666666666671</v>
          </cell>
          <cell r="K14">
            <v>13</v>
          </cell>
          <cell r="M14">
            <v>950000</v>
          </cell>
          <cell r="N14">
            <v>73.07692307692308</v>
          </cell>
          <cell r="O14">
            <v>10</v>
          </cell>
          <cell r="Q14">
            <v>810000</v>
          </cell>
          <cell r="R14">
            <v>81</v>
          </cell>
        </row>
        <row r="15">
          <cell r="B15" t="str">
            <v xml:space="preserve"> - kM of Conductors</v>
          </cell>
          <cell r="D15">
            <v>53.3</v>
          </cell>
          <cell r="H15">
            <v>18.2</v>
          </cell>
          <cell r="L15">
            <v>22</v>
          </cell>
          <cell r="P15">
            <v>47.8</v>
          </cell>
        </row>
        <row r="16">
          <cell r="B16" t="str">
            <v xml:space="preserve"> - No. of Poles</v>
          </cell>
          <cell r="D16">
            <v>50</v>
          </cell>
          <cell r="H16">
            <v>65</v>
          </cell>
          <cell r="L16">
            <v>55</v>
          </cell>
          <cell r="P16">
            <v>61</v>
          </cell>
        </row>
        <row r="19">
          <cell r="B19" t="str">
            <v>Substations (Transformation)</v>
          </cell>
          <cell r="C19">
            <v>30</v>
          </cell>
          <cell r="E19">
            <v>2037000</v>
          </cell>
          <cell r="F19">
            <v>67.900000000000006</v>
          </cell>
          <cell r="G19">
            <v>40</v>
          </cell>
          <cell r="I19">
            <v>2800000</v>
          </cell>
          <cell r="J19">
            <v>70</v>
          </cell>
          <cell r="K19">
            <v>50</v>
          </cell>
          <cell r="M19">
            <v>3287000</v>
          </cell>
          <cell r="N19">
            <v>65.739999999999995</v>
          </cell>
          <cell r="O19">
            <v>60</v>
          </cell>
          <cell r="Q19">
            <v>3050000</v>
          </cell>
          <cell r="R19">
            <v>50.833333333333336</v>
          </cell>
        </row>
        <row r="22">
          <cell r="B22" t="str">
            <v>Subdivision Rebuilds</v>
          </cell>
          <cell r="C22">
            <v>7</v>
          </cell>
          <cell r="E22">
            <v>5744000</v>
          </cell>
          <cell r="F22">
            <v>820.57142857142856</v>
          </cell>
          <cell r="G22">
            <v>5</v>
          </cell>
          <cell r="I22">
            <v>5200000</v>
          </cell>
          <cell r="J22">
            <v>1040</v>
          </cell>
          <cell r="K22">
            <v>5</v>
          </cell>
          <cell r="M22">
            <v>3600000</v>
          </cell>
          <cell r="N22">
            <v>720</v>
          </cell>
          <cell r="O22">
            <v>7</v>
          </cell>
          <cell r="Q22">
            <v>2500000</v>
          </cell>
          <cell r="R22">
            <v>357.14285714285717</v>
          </cell>
        </row>
        <row r="23">
          <cell r="B23" t="str">
            <v xml:space="preserve"> - No. of Homes</v>
          </cell>
          <cell r="D23">
            <v>600</v>
          </cell>
          <cell r="F23">
            <v>9573.3333333333339</v>
          </cell>
          <cell r="H23">
            <v>700</v>
          </cell>
          <cell r="J23">
            <v>7428.5714285714284</v>
          </cell>
          <cell r="L23">
            <v>500</v>
          </cell>
          <cell r="N23">
            <v>7200</v>
          </cell>
          <cell r="P23">
            <v>500</v>
          </cell>
          <cell r="R23">
            <v>5000</v>
          </cell>
        </row>
        <row r="26">
          <cell r="B26" t="str">
            <v>Road Relocations</v>
          </cell>
        </row>
        <row r="27">
          <cell r="B27" t="str">
            <v xml:space="preserve"> - kM of Conductors</v>
          </cell>
          <cell r="C27">
            <v>0</v>
          </cell>
          <cell r="D27">
            <v>41.1</v>
          </cell>
          <cell r="E27">
            <v>1561000</v>
          </cell>
          <cell r="F27">
            <v>37980.53527980535</v>
          </cell>
          <cell r="G27">
            <v>0</v>
          </cell>
          <cell r="H27">
            <v>18.899999999999999</v>
          </cell>
          <cell r="I27">
            <v>1400000</v>
          </cell>
          <cell r="J27">
            <v>74074.074074074073</v>
          </cell>
          <cell r="K27">
            <v>0</v>
          </cell>
          <cell r="L27">
            <v>17</v>
          </cell>
          <cell r="M27">
            <v>1200000</v>
          </cell>
          <cell r="N27">
            <v>70588.23529411765</v>
          </cell>
          <cell r="O27">
            <v>0</v>
          </cell>
          <cell r="P27">
            <v>23</v>
          </cell>
          <cell r="Q27">
            <v>1600000</v>
          </cell>
          <cell r="R27">
            <v>69565.217391304352</v>
          </cell>
        </row>
        <row r="30">
          <cell r="B30" t="str">
            <v>Industrial &amp; Commercial Services</v>
          </cell>
          <cell r="C30">
            <v>0</v>
          </cell>
          <cell r="G30">
            <v>0</v>
          </cell>
          <cell r="K30">
            <v>0</v>
          </cell>
          <cell r="O30">
            <v>0</v>
          </cell>
        </row>
        <row r="31">
          <cell r="B31" t="str">
            <v xml:space="preserve"> - Number of Services</v>
          </cell>
          <cell r="D31">
            <v>135</v>
          </cell>
          <cell r="E31">
            <v>3886000</v>
          </cell>
          <cell r="F31">
            <v>28785.185185185186</v>
          </cell>
          <cell r="H31">
            <v>165</v>
          </cell>
          <cell r="I31">
            <v>4675419</v>
          </cell>
          <cell r="J31">
            <v>28335.872727272726</v>
          </cell>
          <cell r="L31">
            <v>180</v>
          </cell>
          <cell r="M31">
            <v>5000000</v>
          </cell>
          <cell r="N31">
            <v>27777.777777777777</v>
          </cell>
          <cell r="P31">
            <v>190</v>
          </cell>
          <cell r="Q31">
            <v>5000000</v>
          </cell>
          <cell r="R31">
            <v>26315.78947368421</v>
          </cell>
        </row>
        <row r="34">
          <cell r="B34" t="str">
            <v>O/H Distribution Maintenance</v>
          </cell>
          <cell r="C34">
            <v>0</v>
          </cell>
          <cell r="G34">
            <v>0</v>
          </cell>
          <cell r="K34">
            <v>0</v>
          </cell>
          <cell r="O34">
            <v>0</v>
          </cell>
        </row>
        <row r="36">
          <cell r="B36" t="str">
            <v xml:space="preserve"> - Wood &amp; Concrete Pole Replacements</v>
          </cell>
        </row>
        <row r="37">
          <cell r="B37" t="str">
            <v xml:space="preserve">     - Number of Poles</v>
          </cell>
          <cell r="D37">
            <v>42</v>
          </cell>
          <cell r="E37">
            <v>307000</v>
          </cell>
          <cell r="F37">
            <v>7309.5238095238092</v>
          </cell>
          <cell r="H37">
            <v>70</v>
          </cell>
          <cell r="I37">
            <v>460000</v>
          </cell>
          <cell r="J37">
            <v>6571.4285714285716</v>
          </cell>
          <cell r="L37">
            <v>65</v>
          </cell>
          <cell r="M37">
            <v>420000</v>
          </cell>
          <cell r="N37">
            <v>6461.5384615384619</v>
          </cell>
          <cell r="P37">
            <v>65</v>
          </cell>
          <cell r="Q37">
            <v>325000</v>
          </cell>
          <cell r="R37">
            <v>5000</v>
          </cell>
        </row>
        <row r="39">
          <cell r="B39" t="str">
            <v xml:space="preserve"> - Overhead Switch Replacement</v>
          </cell>
        </row>
        <row r="40">
          <cell r="B40" t="str">
            <v xml:space="preserve">     - Number of Switches</v>
          </cell>
          <cell r="D40">
            <v>17</v>
          </cell>
          <cell r="E40">
            <v>325000</v>
          </cell>
          <cell r="F40">
            <v>19117.647058823528</v>
          </cell>
          <cell r="H40">
            <v>24</v>
          </cell>
          <cell r="I40">
            <v>435000</v>
          </cell>
          <cell r="J40">
            <v>18125</v>
          </cell>
          <cell r="L40">
            <v>17</v>
          </cell>
          <cell r="M40">
            <v>200000</v>
          </cell>
          <cell r="N40">
            <v>11764.705882352941</v>
          </cell>
          <cell r="P40">
            <v>16</v>
          </cell>
          <cell r="Q40">
            <v>275000</v>
          </cell>
          <cell r="R40">
            <v>17187.5</v>
          </cell>
        </row>
        <row r="41">
          <cell r="B41" t="str">
            <v xml:space="preserve">     - Number of Insulators</v>
          </cell>
          <cell r="D41">
            <v>200</v>
          </cell>
          <cell r="E41">
            <v>33000</v>
          </cell>
          <cell r="F41">
            <v>165</v>
          </cell>
          <cell r="H41">
            <v>2000</v>
          </cell>
          <cell r="I41">
            <v>300000</v>
          </cell>
          <cell r="J41">
            <v>150</v>
          </cell>
          <cell r="L41">
            <v>780</v>
          </cell>
          <cell r="M41">
            <v>110000</v>
          </cell>
          <cell r="N41">
            <v>141.02564102564102</v>
          </cell>
          <cell r="P41">
            <v>1200</v>
          </cell>
          <cell r="Q41">
            <v>150000</v>
          </cell>
          <cell r="R41">
            <v>125</v>
          </cell>
        </row>
        <row r="43">
          <cell r="B43" t="str">
            <v xml:space="preserve"> - Feeder Overhauls</v>
          </cell>
        </row>
        <row r="44">
          <cell r="B44" t="str">
            <v xml:space="preserve">     - kM of Circuits</v>
          </cell>
          <cell r="D44">
            <v>13</v>
          </cell>
          <cell r="E44">
            <v>625000</v>
          </cell>
          <cell r="F44">
            <v>48076.923076923078</v>
          </cell>
          <cell r="H44">
            <v>8</v>
          </cell>
          <cell r="I44">
            <v>370000</v>
          </cell>
          <cell r="J44">
            <v>46250</v>
          </cell>
          <cell r="L44">
            <v>6.5</v>
          </cell>
          <cell r="M44">
            <v>300000</v>
          </cell>
          <cell r="N44">
            <v>46153.846153846156</v>
          </cell>
          <cell r="P44">
            <v>6</v>
          </cell>
          <cell r="Q44">
            <v>275000</v>
          </cell>
          <cell r="R44">
            <v>45833.333333333336</v>
          </cell>
        </row>
        <row r="46">
          <cell r="B46" t="str">
            <v xml:space="preserve"> - Overhead Rebuilds</v>
          </cell>
        </row>
        <row r="47">
          <cell r="B47" t="str">
            <v xml:space="preserve">     - Number of Homes</v>
          </cell>
          <cell r="D47">
            <v>512</v>
          </cell>
          <cell r="E47">
            <v>865000</v>
          </cell>
          <cell r="F47">
            <v>1689.453125</v>
          </cell>
          <cell r="H47">
            <v>435</v>
          </cell>
          <cell r="I47">
            <v>685000</v>
          </cell>
          <cell r="J47">
            <v>1574.7126436781609</v>
          </cell>
          <cell r="L47">
            <v>325</v>
          </cell>
          <cell r="M47">
            <v>470000</v>
          </cell>
          <cell r="N47">
            <v>1446.1538461538462</v>
          </cell>
          <cell r="P47">
            <v>465</v>
          </cell>
          <cell r="Q47">
            <v>675000</v>
          </cell>
          <cell r="R47">
            <v>1451.6129032258063</v>
          </cell>
        </row>
        <row r="51">
          <cell r="G51" t="str">
            <v>TABLE 2 (Cont'd)- COMPARATIVE COSTING</v>
          </cell>
        </row>
        <row r="52">
          <cell r="G52" t="str">
            <v>(1997 - 2000)</v>
          </cell>
        </row>
        <row r="54">
          <cell r="C54">
            <v>1997</v>
          </cell>
          <cell r="G54">
            <v>1998</v>
          </cell>
          <cell r="K54">
            <v>1999</v>
          </cell>
          <cell r="O54">
            <v>2000</v>
          </cell>
        </row>
        <row r="55">
          <cell r="B55" t="str">
            <v>CATEGORY</v>
          </cell>
          <cell r="C55" t="str">
            <v>Capacity</v>
          </cell>
          <cell r="E55" t="str">
            <v>Capital</v>
          </cell>
          <cell r="F55" t="str">
            <v xml:space="preserve">Unit </v>
          </cell>
          <cell r="G55" t="str">
            <v>Capacity</v>
          </cell>
          <cell r="I55" t="str">
            <v>Capital</v>
          </cell>
          <cell r="J55" t="str">
            <v xml:space="preserve">Unit </v>
          </cell>
          <cell r="K55" t="str">
            <v>Capacity</v>
          </cell>
          <cell r="M55" t="str">
            <v>Capital</v>
          </cell>
          <cell r="N55" t="str">
            <v xml:space="preserve">Unit </v>
          </cell>
          <cell r="O55" t="str">
            <v>Capacity</v>
          </cell>
          <cell r="Q55" t="str">
            <v>Capital</v>
          </cell>
          <cell r="R55" t="str">
            <v xml:space="preserve">Unit </v>
          </cell>
        </row>
        <row r="56">
          <cell r="C56" t="str">
            <v>(MW)</v>
          </cell>
          <cell r="D56" t="str">
            <v>Quantity</v>
          </cell>
          <cell r="E56" t="str">
            <v>Expenditure</v>
          </cell>
          <cell r="F56" t="str">
            <v>Cost</v>
          </cell>
          <cell r="G56" t="str">
            <v>(MW)</v>
          </cell>
          <cell r="H56" t="str">
            <v>Quantity</v>
          </cell>
          <cell r="I56" t="str">
            <v>Expenditure</v>
          </cell>
          <cell r="J56" t="str">
            <v>Cost</v>
          </cell>
          <cell r="K56" t="str">
            <v>(MW)</v>
          </cell>
          <cell r="L56" t="str">
            <v>Quantity</v>
          </cell>
          <cell r="M56" t="str">
            <v>Expenditure</v>
          </cell>
          <cell r="N56" t="str">
            <v>Cost</v>
          </cell>
          <cell r="O56" t="str">
            <v>(MW)</v>
          </cell>
          <cell r="P56" t="str">
            <v>Quantity</v>
          </cell>
          <cell r="Q56" t="str">
            <v>Expenditure</v>
          </cell>
          <cell r="R56" t="str">
            <v>Cost</v>
          </cell>
        </row>
        <row r="58">
          <cell r="B58" t="str">
            <v>U/G Distribution Maintenance</v>
          </cell>
          <cell r="C58">
            <v>0</v>
          </cell>
          <cell r="G58">
            <v>0</v>
          </cell>
          <cell r="K58">
            <v>0</v>
          </cell>
          <cell r="O58">
            <v>0</v>
          </cell>
        </row>
        <row r="60">
          <cell r="B60" t="str">
            <v xml:space="preserve"> - Primary Distribution Equipment Replacement</v>
          </cell>
        </row>
        <row r="61">
          <cell r="B61" t="str">
            <v xml:space="preserve">     - Number of Load Centres</v>
          </cell>
          <cell r="D61">
            <v>4</v>
          </cell>
          <cell r="E61">
            <v>110000</v>
          </cell>
          <cell r="F61">
            <v>27500</v>
          </cell>
          <cell r="H61">
            <v>8</v>
          </cell>
          <cell r="I61">
            <v>200000</v>
          </cell>
          <cell r="J61">
            <v>25000</v>
          </cell>
          <cell r="L61">
            <v>7</v>
          </cell>
          <cell r="M61">
            <v>170000</v>
          </cell>
          <cell r="N61">
            <v>24285.714285714286</v>
          </cell>
          <cell r="P61">
            <v>8</v>
          </cell>
          <cell r="Q61">
            <v>190000</v>
          </cell>
          <cell r="R61">
            <v>23750</v>
          </cell>
        </row>
        <row r="62">
          <cell r="B62" t="str">
            <v xml:space="preserve">     - Number of Elbows</v>
          </cell>
          <cell r="D62">
            <v>85</v>
          </cell>
          <cell r="E62">
            <v>38000</v>
          </cell>
          <cell r="F62">
            <v>447.05882352941177</v>
          </cell>
          <cell r="H62">
            <v>475</v>
          </cell>
          <cell r="I62">
            <v>200000</v>
          </cell>
          <cell r="J62">
            <v>421.05263157894734</v>
          </cell>
          <cell r="L62">
            <v>950</v>
          </cell>
          <cell r="M62">
            <v>385000</v>
          </cell>
          <cell r="N62">
            <v>405.26315789473682</v>
          </cell>
          <cell r="P62">
            <v>850</v>
          </cell>
          <cell r="Q62">
            <v>285000</v>
          </cell>
          <cell r="R62">
            <v>335.29411764705884</v>
          </cell>
        </row>
        <row r="63">
          <cell r="B63" t="str">
            <v xml:space="preserve">     - Number of Fault Indicators</v>
          </cell>
          <cell r="D63">
            <v>20</v>
          </cell>
          <cell r="E63">
            <v>25000</v>
          </cell>
          <cell r="F63">
            <v>1250</v>
          </cell>
          <cell r="H63">
            <v>100</v>
          </cell>
          <cell r="I63">
            <v>100000</v>
          </cell>
          <cell r="J63">
            <v>1000</v>
          </cell>
          <cell r="L63">
            <v>40</v>
          </cell>
          <cell r="M63">
            <v>35000</v>
          </cell>
          <cell r="N63">
            <v>875</v>
          </cell>
          <cell r="P63">
            <v>70</v>
          </cell>
          <cell r="Q63">
            <v>50000</v>
          </cell>
          <cell r="R63">
            <v>714.28571428571433</v>
          </cell>
        </row>
        <row r="64">
          <cell r="B64" t="str">
            <v xml:space="preserve">     - Number of Terminations</v>
          </cell>
          <cell r="D64">
            <v>225</v>
          </cell>
          <cell r="E64">
            <v>165000</v>
          </cell>
          <cell r="F64">
            <v>733.33333333333337</v>
          </cell>
        </row>
        <row r="66">
          <cell r="B66" t="str">
            <v xml:space="preserve"> - U/ground Cable and Splice Replacement</v>
          </cell>
        </row>
        <row r="67">
          <cell r="B67" t="str">
            <v xml:space="preserve">     - Number of Cable Sections</v>
          </cell>
          <cell r="D67">
            <v>10</v>
          </cell>
          <cell r="E67">
            <v>703000</v>
          </cell>
          <cell r="F67">
            <v>70300</v>
          </cell>
          <cell r="H67">
            <v>6</v>
          </cell>
          <cell r="I67">
            <v>425000</v>
          </cell>
          <cell r="J67">
            <v>70833.333333333328</v>
          </cell>
          <cell r="L67">
            <v>7</v>
          </cell>
          <cell r="M67">
            <v>495000</v>
          </cell>
          <cell r="N67">
            <v>70714.28571428571</v>
          </cell>
          <cell r="P67">
            <v>5</v>
          </cell>
          <cell r="Q67">
            <v>325000</v>
          </cell>
          <cell r="R67">
            <v>65000</v>
          </cell>
        </row>
        <row r="68">
          <cell r="B68" t="str">
            <v xml:space="preserve">     - Number of Splices</v>
          </cell>
          <cell r="D68">
            <v>140</v>
          </cell>
          <cell r="E68">
            <v>310000</v>
          </cell>
          <cell r="F68">
            <v>2214.2857142857142</v>
          </cell>
          <cell r="H68">
            <v>165</v>
          </cell>
          <cell r="I68">
            <v>400000</v>
          </cell>
          <cell r="J68">
            <v>2424.242424242424</v>
          </cell>
          <cell r="L68">
            <v>205</v>
          </cell>
          <cell r="M68">
            <v>480000</v>
          </cell>
          <cell r="N68">
            <v>2341.4634146341464</v>
          </cell>
          <cell r="P68">
            <v>200</v>
          </cell>
          <cell r="Q68">
            <v>450000</v>
          </cell>
          <cell r="R68">
            <v>2250</v>
          </cell>
        </row>
        <row r="70">
          <cell r="B70" t="str">
            <v xml:space="preserve"> - Meter Base Replacement</v>
          </cell>
        </row>
        <row r="71">
          <cell r="B71" t="str">
            <v xml:space="preserve">     - Number of Meterbases</v>
          </cell>
          <cell r="D71">
            <v>82</v>
          </cell>
          <cell r="E71">
            <v>66000</v>
          </cell>
          <cell r="F71">
            <v>804.8780487804878</v>
          </cell>
          <cell r="H71">
            <v>70</v>
          </cell>
          <cell r="I71">
            <v>55000</v>
          </cell>
          <cell r="J71">
            <v>785.71428571428567</v>
          </cell>
          <cell r="L71">
            <v>72</v>
          </cell>
          <cell r="M71">
            <v>55000</v>
          </cell>
          <cell r="N71">
            <v>763.88888888888891</v>
          </cell>
          <cell r="P71">
            <v>70</v>
          </cell>
          <cell r="Q71">
            <v>50000</v>
          </cell>
          <cell r="R71">
            <v>714.28571428571433</v>
          </cell>
        </row>
        <row r="73">
          <cell r="B73" t="str">
            <v xml:space="preserve"> - Secondary Cable Replacement</v>
          </cell>
        </row>
        <row r="74">
          <cell r="B74" t="str">
            <v xml:space="preserve">     - Number of Services</v>
          </cell>
          <cell r="D74">
            <v>15</v>
          </cell>
          <cell r="E74">
            <v>17000</v>
          </cell>
          <cell r="F74">
            <v>1133.3333333333333</v>
          </cell>
          <cell r="H74">
            <v>30</v>
          </cell>
          <cell r="I74">
            <v>35000</v>
          </cell>
          <cell r="J74">
            <v>1166.6666666666667</v>
          </cell>
          <cell r="L74">
            <v>28</v>
          </cell>
          <cell r="M74">
            <v>30000</v>
          </cell>
          <cell r="N74">
            <v>1071.4285714285713</v>
          </cell>
          <cell r="P74">
            <v>50</v>
          </cell>
          <cell r="Q74">
            <v>50000</v>
          </cell>
          <cell r="R74">
            <v>1000</v>
          </cell>
        </row>
        <row r="77">
          <cell r="B77" t="str">
            <v>Transformer Replacements</v>
          </cell>
          <cell r="C77">
            <v>0</v>
          </cell>
          <cell r="G77">
            <v>0</v>
          </cell>
          <cell r="K77">
            <v>0</v>
          </cell>
          <cell r="O77">
            <v>0</v>
          </cell>
        </row>
        <row r="79">
          <cell r="B79" t="str">
            <v xml:space="preserve"> - U/ground Transformer Replacement</v>
          </cell>
          <cell r="D79">
            <v>68</v>
          </cell>
          <cell r="E79">
            <v>398000</v>
          </cell>
          <cell r="F79">
            <v>5852.9411764705883</v>
          </cell>
          <cell r="H79">
            <v>75</v>
          </cell>
          <cell r="I79">
            <v>398000</v>
          </cell>
          <cell r="J79">
            <v>5306.666666666667</v>
          </cell>
          <cell r="L79">
            <v>97</v>
          </cell>
          <cell r="M79">
            <v>510000</v>
          </cell>
          <cell r="N79">
            <v>5257.7319587628863</v>
          </cell>
          <cell r="P79">
            <v>60</v>
          </cell>
          <cell r="Q79">
            <v>300000</v>
          </cell>
          <cell r="R79">
            <v>5000</v>
          </cell>
        </row>
        <row r="80">
          <cell r="B80" t="str">
            <v xml:space="preserve"> - Overhead Transformer Replacement</v>
          </cell>
          <cell r="D80">
            <v>57</v>
          </cell>
          <cell r="E80">
            <v>198000</v>
          </cell>
          <cell r="F80">
            <v>3473.6842105263158</v>
          </cell>
          <cell r="H80">
            <v>63</v>
          </cell>
          <cell r="I80">
            <v>202000</v>
          </cell>
          <cell r="J80">
            <v>3206.3492063492063</v>
          </cell>
          <cell r="L80">
            <v>60</v>
          </cell>
          <cell r="M80">
            <v>190000</v>
          </cell>
          <cell r="N80">
            <v>3166.6666666666665</v>
          </cell>
          <cell r="P80">
            <v>50</v>
          </cell>
          <cell r="Q80">
            <v>150000</v>
          </cell>
          <cell r="R80">
            <v>3000</v>
          </cell>
        </row>
        <row r="83">
          <cell r="B83" t="str">
            <v>Auto-Switches/SCADA</v>
          </cell>
          <cell r="C83">
            <v>0</v>
          </cell>
          <cell r="D83">
            <v>8</v>
          </cell>
          <cell r="E83">
            <v>306000</v>
          </cell>
          <cell r="F83">
            <v>38250</v>
          </cell>
          <cell r="G83">
            <v>0</v>
          </cell>
          <cell r="H83">
            <v>45</v>
          </cell>
          <cell r="I83">
            <v>1600000</v>
          </cell>
          <cell r="J83">
            <v>35555.555555555555</v>
          </cell>
          <cell r="K83">
            <v>0</v>
          </cell>
          <cell r="L83">
            <v>48</v>
          </cell>
          <cell r="M83">
            <v>1667000</v>
          </cell>
          <cell r="N83">
            <v>34729.166666666664</v>
          </cell>
          <cell r="O83">
            <v>0</v>
          </cell>
          <cell r="P83">
            <v>35</v>
          </cell>
          <cell r="Q83">
            <v>1200000</v>
          </cell>
          <cell r="R83">
            <v>34285.714285714283</v>
          </cell>
        </row>
        <row r="84">
          <cell r="B84" t="str">
            <v xml:space="preserve">     - Number of Switches/RTUs</v>
          </cell>
        </row>
        <row r="86">
          <cell r="B86" t="str">
            <v>TOTAL</v>
          </cell>
          <cell r="C86">
            <v>71</v>
          </cell>
          <cell r="E86">
            <v>21008000</v>
          </cell>
          <cell r="F86">
            <v>295.88732394366195</v>
          </cell>
          <cell r="G86">
            <v>77</v>
          </cell>
          <cell r="I86">
            <v>22690419</v>
          </cell>
          <cell r="J86">
            <v>294.68076623376624</v>
          </cell>
          <cell r="K86">
            <v>88</v>
          </cell>
          <cell r="M86">
            <v>21184000</v>
          </cell>
          <cell r="N86">
            <v>240.72727272727272</v>
          </cell>
          <cell r="O86">
            <v>163</v>
          </cell>
          <cell r="Q86">
            <v>20575000</v>
          </cell>
          <cell r="R86">
            <v>126.22699386503068</v>
          </cell>
        </row>
      </sheetData>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Monthly inputs"/>
      <sheetName val="Sheet3"/>
      <sheetName val="InputSheet"/>
      <sheetName val="Grouping"/>
      <sheetName val="Upload"/>
      <sheetName val="Hoep"/>
      <sheetName val="Customer Allocation"/>
      <sheetName val="MOD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
          <cell r="E3">
            <v>6.6349999999999992E-2</v>
          </cell>
        </row>
        <row r="4">
          <cell r="E4">
            <v>7.0993515947131894E-2</v>
          </cell>
        </row>
        <row r="5">
          <cell r="E5">
            <v>7.0999999999999994E-2</v>
          </cell>
        </row>
        <row r="6">
          <cell r="E6">
            <v>5.7654322927226255E-2</v>
          </cell>
        </row>
        <row r="7">
          <cell r="E7">
            <v>4.6186384399659976E-2</v>
          </cell>
        </row>
        <row r="8">
          <cell r="E8">
            <v>5.5249352929579949E-2</v>
          </cell>
        </row>
        <row r="9">
          <cell r="E9">
            <v>6.2162928349367326E-2</v>
          </cell>
        </row>
        <row r="10">
          <cell r="E10">
            <v>6.8674858086432061E-2</v>
          </cell>
        </row>
        <row r="11">
          <cell r="E11">
            <v>6.1087524223463772E-2</v>
          </cell>
        </row>
        <row r="12">
          <cell r="E12">
            <v>6.1087524223463772E-2</v>
          </cell>
        </row>
        <row r="13">
          <cell r="E13">
            <v>5.3984779069158426E-2</v>
          </cell>
        </row>
        <row r="14">
          <cell r="E14">
            <v>5.8228434687110149E-2</v>
          </cell>
        </row>
      </sheetData>
      <sheetData sheetId="8" refreshError="1"/>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MODEL OVERVIEW"/>
      <sheetName val="1-1 GENERAL (Input)"/>
      <sheetName val="2-1 TRIAL BALANCE DATA (Input)"/>
      <sheetName val="2-2 UNADJUSTED ACCOUNTING DATA"/>
      <sheetName val="ADJ 1 (Rate Base -Tier 1)"/>
      <sheetName val="ADJ 1a (Rate Base -Tier 1)"/>
      <sheetName val="ADJ 2 (Rate Base -Tier 2)"/>
      <sheetName val="ADJ 3 (Distrib Exp -Tier 1)"/>
      <sheetName val="ADJ 3a (Distrib Exp -Tier 1)"/>
      <sheetName val="ADJ 3b (Tier 1 Amortization)"/>
      <sheetName val="ADJ 4 (Distrib Exp -Tier 2)"/>
      <sheetName val="ADJ 5 (Specific Distrib Exp)"/>
      <sheetName val="ADJ 6 (Revenue -Tier 1)"/>
      <sheetName val="2-4 ADJUSTED ACCOUNTING DATA"/>
      <sheetName val="2-5 Capital Expnditures Sch 4-1"/>
      <sheetName val="2-6 OTH (Employee Compensation"/>
      <sheetName val="3-1 RATE BASE"/>
      <sheetName val="3-2 COST OF CAPITAL (Input)"/>
      <sheetName val="3-3  CAPITAL STRUCTURE (Input)"/>
      <sheetName val="3-4 WEIGHTED DEBT COST (Input)"/>
      <sheetName val="4-1 DATA for PILS MODEL"/>
      <sheetName val="tbd 4-2 OUTPUT from PILS MODEL"/>
      <sheetName val="5-1 SERVICE REVENUE REQUIREMENT"/>
      <sheetName val="5-2 SPECIFIC SERV CHRGS (Input)"/>
      <sheetName val="5-3 OTHER REGULTD CHRGS (Input)"/>
      <sheetName val="5-4 CDM (Input)"/>
      <sheetName val="5-5 BASE REVENUE REQUIREMENT"/>
      <sheetName val="6-1 CUSTOMER CLASSES (Input)"/>
      <sheetName val="6-2 DEMAND, RATES (Input)"/>
      <sheetName val="6-3 Trfmr Ownership (Input)"/>
      <sheetName val="7-1 ALLOCATION - Base Rev. Req."/>
      <sheetName val="7-2 ALLOCATION - LV-Wheeling"/>
      <sheetName val="7-3 ALLOCATION - CDM (Input)"/>
      <sheetName val="8-1 RATES - BASE REV. REQ."/>
      <sheetName val="8-2 RATES - LV-Wheeling"/>
      <sheetName val="8-3 RATES - CDM"/>
      <sheetName val="8-4 RATE RIDERS -Reg. Assets"/>
      <sheetName val="8-5 DISTRIBUTION RATES"/>
      <sheetName val="8-6 RETAIL TRANSM RATES (Input)"/>
      <sheetName val="8-7 OTHER CHGS, COMMOD (Input)"/>
      <sheetName val="9-1 BILL IMPACTS"/>
      <sheetName val="9-2 BILL IMPACTS %"/>
      <sheetName val="9-1ALT BILL IMPACTS"/>
      <sheetName val="9-2ALT BILL IMPACTS %"/>
      <sheetName val="10-1 RATES SCHEDULE (Part 1)"/>
      <sheetName val="10-2 RATES SCHEDULE (Part 2)"/>
      <sheetName val="10-3 RATES SCHEDULE (Part 3)"/>
      <sheetName val="10-4 DISTR. RATES - RECONCILED"/>
      <sheetName val="HB Appendix A.1"/>
      <sheetName val="HB Appendix A.2"/>
      <sheetName val="HB Appendix A.3"/>
      <sheetName val="HB Appendix A.4"/>
      <sheetName val="Navigation Macro Values"/>
      <sheetName val="Filters"/>
      <sheetName val="Rate Riders Calc."/>
      <sheetName val="LV Charges Allocation"/>
      <sheetName val="Bill Impact Summ"/>
      <sheetName val="DISTR. Impact by CC"/>
      <sheetName val="DISTR.at Current 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row r="15">
          <cell r="B15">
            <v>1</v>
          </cell>
          <cell r="C15"/>
          <cell r="D15" t="str">
            <v>RESIDENTIAL</v>
          </cell>
          <cell r="F15"/>
          <cell r="G15" t="str">
            <v>X</v>
          </cell>
        </row>
        <row r="16">
          <cell r="B16">
            <v>2</v>
          </cell>
          <cell r="C16" t="str">
            <v>RESIDENTIAL</v>
          </cell>
          <cell r="D16" t="str">
            <v>Regular</v>
          </cell>
          <cell r="E16" t="str">
            <v>A</v>
          </cell>
          <cell r="F16" t="str">
            <v>X</v>
          </cell>
          <cell r="G16" t="str">
            <v>X</v>
          </cell>
          <cell r="H16">
            <v>1.0999999999999999E-2</v>
          </cell>
          <cell r="I16">
            <v>6.1999999999999998E-3</v>
          </cell>
          <cell r="J16">
            <v>7.0000000000000001E-3</v>
          </cell>
          <cell r="K16">
            <v>2.4199999999999999E-2</v>
          </cell>
          <cell r="L16">
            <v>2.4199999999999996E-2</v>
          </cell>
          <cell r="M16">
            <v>0</v>
          </cell>
          <cell r="Q16">
            <v>0</v>
          </cell>
          <cell r="R16">
            <v>5.2999999999999999E-2</v>
          </cell>
          <cell r="S16">
            <v>6.2E-2</v>
          </cell>
          <cell r="T16">
            <v>1.0432999999999999</v>
          </cell>
          <cell r="U16">
            <v>1.0432999999999999</v>
          </cell>
          <cell r="V16">
            <v>1.3899999999999999E-2</v>
          </cell>
          <cell r="W16">
            <v>0</v>
          </cell>
          <cell r="X16">
            <v>12.33</v>
          </cell>
          <cell r="Y16">
            <v>1.21E-2</v>
          </cell>
          <cell r="Z16">
            <v>0</v>
          </cell>
          <cell r="AA16">
            <v>11.31</v>
          </cell>
          <cell r="AB16">
            <v>2.8E-3</v>
          </cell>
          <cell r="AC16">
            <v>100</v>
          </cell>
          <cell r="AD16">
            <v>0</v>
          </cell>
          <cell r="AE16">
            <v>250</v>
          </cell>
          <cell r="AF16">
            <v>0</v>
          </cell>
          <cell r="AG16">
            <v>500</v>
          </cell>
          <cell r="AH16">
            <v>0</v>
          </cell>
          <cell r="AI16">
            <v>750</v>
          </cell>
          <cell r="AJ16">
            <v>0</v>
          </cell>
          <cell r="AK16">
            <v>1000</v>
          </cell>
          <cell r="AL16">
            <v>0</v>
          </cell>
          <cell r="AM16">
            <v>1500</v>
          </cell>
          <cell r="AN16">
            <v>0</v>
          </cell>
          <cell r="AO16">
            <v>2000</v>
          </cell>
          <cell r="AP16">
            <v>0</v>
          </cell>
          <cell r="AQ16">
            <v>7</v>
          </cell>
          <cell r="AR16" t="str">
            <v>kWh</v>
          </cell>
          <cell r="AS16" t="str">
            <v>X</v>
          </cell>
        </row>
        <row r="17">
          <cell r="B17">
            <v>3</v>
          </cell>
          <cell r="C17" t="str">
            <v>RESIDENTIAL</v>
          </cell>
          <cell r="D17" t="str">
            <v>Regular</v>
          </cell>
          <cell r="E17" t="str">
            <v>B</v>
          </cell>
          <cell r="F17"/>
          <cell r="G17"/>
          <cell r="H17">
            <v>0</v>
          </cell>
          <cell r="K17">
            <v>0</v>
          </cell>
          <cell r="L17">
            <v>0</v>
          </cell>
          <cell r="M17">
            <v>0</v>
          </cell>
          <cell r="Q17">
            <v>0</v>
          </cell>
          <cell r="T17">
            <v>1</v>
          </cell>
          <cell r="U17">
            <v>1</v>
          </cell>
          <cell r="V17">
            <v>0</v>
          </cell>
          <cell r="W17">
            <v>0</v>
          </cell>
          <cell r="X17">
            <v>0</v>
          </cell>
          <cell r="Y17">
            <v>0</v>
          </cell>
          <cell r="Z17">
            <v>0</v>
          </cell>
          <cell r="AA17">
            <v>0</v>
          </cell>
          <cell r="AB17">
            <v>0</v>
          </cell>
          <cell r="AC17">
            <v>100</v>
          </cell>
          <cell r="AD17">
            <v>0</v>
          </cell>
          <cell r="AE17">
            <v>250</v>
          </cell>
          <cell r="AF17">
            <v>0</v>
          </cell>
          <cell r="AG17">
            <v>500</v>
          </cell>
          <cell r="AH17">
            <v>0</v>
          </cell>
          <cell r="AI17">
            <v>750</v>
          </cell>
          <cell r="AJ17">
            <v>0</v>
          </cell>
          <cell r="AK17">
            <v>1000</v>
          </cell>
          <cell r="AL17">
            <v>0</v>
          </cell>
          <cell r="AM17">
            <v>1500</v>
          </cell>
          <cell r="AN17">
            <v>0</v>
          </cell>
          <cell r="AO17">
            <v>2000</v>
          </cell>
          <cell r="AP17">
            <v>0</v>
          </cell>
          <cell r="AQ17">
            <v>7</v>
          </cell>
          <cell r="AR17" t="str">
            <v>kWh</v>
          </cell>
          <cell r="AS17"/>
        </row>
        <row r="18">
          <cell r="B18">
            <v>4</v>
          </cell>
          <cell r="C18" t="str">
            <v>RESIDENTIAL</v>
          </cell>
          <cell r="D18" t="str">
            <v>Regular</v>
          </cell>
          <cell r="E18" t="str">
            <v>C</v>
          </cell>
          <cell r="F18"/>
          <cell r="G18"/>
          <cell r="H18">
            <v>0</v>
          </cell>
          <cell r="K18">
            <v>0</v>
          </cell>
          <cell r="L18">
            <v>0</v>
          </cell>
          <cell r="M18">
            <v>0</v>
          </cell>
          <cell r="Q18">
            <v>0</v>
          </cell>
          <cell r="T18">
            <v>1</v>
          </cell>
          <cell r="U18">
            <v>1</v>
          </cell>
          <cell r="V18">
            <v>0</v>
          </cell>
          <cell r="W18">
            <v>0</v>
          </cell>
          <cell r="X18">
            <v>0</v>
          </cell>
          <cell r="Y18">
            <v>0</v>
          </cell>
          <cell r="Z18">
            <v>0</v>
          </cell>
          <cell r="AA18">
            <v>0</v>
          </cell>
          <cell r="AB18">
            <v>0</v>
          </cell>
          <cell r="AC18">
            <v>100</v>
          </cell>
          <cell r="AD18">
            <v>0</v>
          </cell>
          <cell r="AE18">
            <v>250</v>
          </cell>
          <cell r="AF18">
            <v>0</v>
          </cell>
          <cell r="AG18">
            <v>500</v>
          </cell>
          <cell r="AH18">
            <v>0</v>
          </cell>
          <cell r="AI18">
            <v>750</v>
          </cell>
          <cell r="AJ18">
            <v>0</v>
          </cell>
          <cell r="AK18">
            <v>1000</v>
          </cell>
          <cell r="AL18">
            <v>0</v>
          </cell>
          <cell r="AM18">
            <v>1500</v>
          </cell>
          <cell r="AN18">
            <v>0</v>
          </cell>
          <cell r="AO18">
            <v>2000</v>
          </cell>
          <cell r="AP18">
            <v>0</v>
          </cell>
          <cell r="AQ18">
            <v>7</v>
          </cell>
          <cell r="AR18" t="str">
            <v>kWh</v>
          </cell>
          <cell r="AS18"/>
        </row>
        <row r="19">
          <cell r="B19">
            <v>5</v>
          </cell>
          <cell r="C19" t="str">
            <v>RESIDENTIAL</v>
          </cell>
          <cell r="D19" t="str">
            <v>Regular</v>
          </cell>
          <cell r="E19" t="str">
            <v>D</v>
          </cell>
          <cell r="F19"/>
          <cell r="G19"/>
          <cell r="H19">
            <v>0</v>
          </cell>
          <cell r="K19">
            <v>0</v>
          </cell>
          <cell r="L19">
            <v>0</v>
          </cell>
          <cell r="M19">
            <v>0</v>
          </cell>
          <cell r="Q19">
            <v>0</v>
          </cell>
          <cell r="T19">
            <v>1</v>
          </cell>
          <cell r="U19">
            <v>1</v>
          </cell>
          <cell r="V19">
            <v>0</v>
          </cell>
          <cell r="W19">
            <v>0</v>
          </cell>
          <cell r="X19">
            <v>0</v>
          </cell>
          <cell r="Y19">
            <v>0</v>
          </cell>
          <cell r="Z19">
            <v>0</v>
          </cell>
          <cell r="AA19">
            <v>0</v>
          </cell>
          <cell r="AB19">
            <v>0</v>
          </cell>
          <cell r="AC19">
            <v>100</v>
          </cell>
          <cell r="AD19">
            <v>0</v>
          </cell>
          <cell r="AE19">
            <v>250</v>
          </cell>
          <cell r="AF19">
            <v>0</v>
          </cell>
          <cell r="AG19">
            <v>500</v>
          </cell>
          <cell r="AH19">
            <v>0</v>
          </cell>
          <cell r="AI19">
            <v>750</v>
          </cell>
          <cell r="AJ19">
            <v>0</v>
          </cell>
          <cell r="AK19">
            <v>1000</v>
          </cell>
          <cell r="AL19">
            <v>0</v>
          </cell>
          <cell r="AM19">
            <v>1500</v>
          </cell>
          <cell r="AN19">
            <v>0</v>
          </cell>
          <cell r="AO19">
            <v>2000</v>
          </cell>
          <cell r="AP19">
            <v>0</v>
          </cell>
          <cell r="AQ19">
            <v>7</v>
          </cell>
          <cell r="AR19" t="str">
            <v>kWh</v>
          </cell>
          <cell r="AS19"/>
        </row>
        <row r="20">
          <cell r="B20">
            <v>6</v>
          </cell>
          <cell r="C20" t="str">
            <v>RESIDENTIAL</v>
          </cell>
          <cell r="D20" t="str">
            <v>Time of Use</v>
          </cell>
          <cell r="E20" t="str">
            <v>A</v>
          </cell>
          <cell r="F20"/>
          <cell r="G20"/>
          <cell r="H20">
            <v>0</v>
          </cell>
          <cell r="K20">
            <v>0</v>
          </cell>
          <cell r="L20">
            <v>0</v>
          </cell>
          <cell r="M20">
            <v>0</v>
          </cell>
          <cell r="Q20">
            <v>0</v>
          </cell>
          <cell r="T20">
            <v>1</v>
          </cell>
          <cell r="U20">
            <v>1</v>
          </cell>
          <cell r="V20">
            <v>0</v>
          </cell>
          <cell r="W20">
            <v>0</v>
          </cell>
          <cell r="X20">
            <v>0</v>
          </cell>
          <cell r="Y20">
            <v>0</v>
          </cell>
          <cell r="Z20">
            <v>0</v>
          </cell>
          <cell r="AA20">
            <v>0</v>
          </cell>
          <cell r="AB20">
            <v>0</v>
          </cell>
          <cell r="AC20">
            <v>100</v>
          </cell>
          <cell r="AD20">
            <v>0</v>
          </cell>
          <cell r="AE20">
            <v>250</v>
          </cell>
          <cell r="AF20">
            <v>0</v>
          </cell>
          <cell r="AG20">
            <v>500</v>
          </cell>
          <cell r="AH20">
            <v>0</v>
          </cell>
          <cell r="AI20">
            <v>750</v>
          </cell>
          <cell r="AJ20">
            <v>0</v>
          </cell>
          <cell r="AK20">
            <v>1000</v>
          </cell>
          <cell r="AL20">
            <v>0</v>
          </cell>
          <cell r="AM20">
            <v>1500</v>
          </cell>
          <cell r="AN20">
            <v>0</v>
          </cell>
          <cell r="AO20">
            <v>2000</v>
          </cell>
          <cell r="AP20">
            <v>0</v>
          </cell>
          <cell r="AQ20">
            <v>7</v>
          </cell>
          <cell r="AR20" t="str">
            <v>kWh</v>
          </cell>
          <cell r="AS20"/>
        </row>
        <row r="21">
          <cell r="B21">
            <v>7</v>
          </cell>
          <cell r="C21" t="str">
            <v>RESIDENTIAL</v>
          </cell>
          <cell r="D21" t="str">
            <v>Time of Use</v>
          </cell>
          <cell r="E21" t="str">
            <v>B</v>
          </cell>
          <cell r="F21"/>
          <cell r="G21"/>
          <cell r="H21">
            <v>0</v>
          </cell>
          <cell r="K21">
            <v>0</v>
          </cell>
          <cell r="L21">
            <v>0</v>
          </cell>
          <cell r="M21">
            <v>0</v>
          </cell>
          <cell r="Q21">
            <v>0</v>
          </cell>
          <cell r="T21">
            <v>1</v>
          </cell>
          <cell r="U21">
            <v>1</v>
          </cell>
          <cell r="V21">
            <v>0</v>
          </cell>
          <cell r="W21">
            <v>0</v>
          </cell>
          <cell r="X21">
            <v>0</v>
          </cell>
          <cell r="Y21">
            <v>0</v>
          </cell>
          <cell r="Z21">
            <v>0</v>
          </cell>
          <cell r="AA21">
            <v>0</v>
          </cell>
          <cell r="AB21">
            <v>0</v>
          </cell>
          <cell r="AC21">
            <v>100</v>
          </cell>
          <cell r="AD21">
            <v>0</v>
          </cell>
          <cell r="AE21">
            <v>250</v>
          </cell>
          <cell r="AF21">
            <v>0</v>
          </cell>
          <cell r="AG21">
            <v>500</v>
          </cell>
          <cell r="AH21">
            <v>0</v>
          </cell>
          <cell r="AI21">
            <v>750</v>
          </cell>
          <cell r="AJ21">
            <v>0</v>
          </cell>
          <cell r="AK21">
            <v>1000</v>
          </cell>
          <cell r="AL21">
            <v>0</v>
          </cell>
          <cell r="AM21">
            <v>1500</v>
          </cell>
          <cell r="AN21">
            <v>0</v>
          </cell>
          <cell r="AO21">
            <v>2000</v>
          </cell>
          <cell r="AP21">
            <v>0</v>
          </cell>
          <cell r="AQ21">
            <v>7</v>
          </cell>
          <cell r="AR21" t="str">
            <v>kWh</v>
          </cell>
          <cell r="AS21"/>
        </row>
        <row r="22">
          <cell r="B22">
            <v>8</v>
          </cell>
          <cell r="C22" t="str">
            <v>RESIDENTIAL</v>
          </cell>
          <cell r="D22" t="str">
            <v>Time of Use</v>
          </cell>
          <cell r="E22" t="str">
            <v>C</v>
          </cell>
          <cell r="F22"/>
          <cell r="G22"/>
          <cell r="H22">
            <v>0</v>
          </cell>
          <cell r="K22">
            <v>0</v>
          </cell>
          <cell r="L22">
            <v>0</v>
          </cell>
          <cell r="M22">
            <v>0</v>
          </cell>
          <cell r="Q22">
            <v>0</v>
          </cell>
          <cell r="T22">
            <v>1</v>
          </cell>
          <cell r="U22">
            <v>1</v>
          </cell>
          <cell r="V22">
            <v>0</v>
          </cell>
          <cell r="W22">
            <v>0</v>
          </cell>
          <cell r="X22">
            <v>0</v>
          </cell>
          <cell r="Y22">
            <v>0</v>
          </cell>
          <cell r="Z22">
            <v>0</v>
          </cell>
          <cell r="AA22">
            <v>0</v>
          </cell>
          <cell r="AB22">
            <v>0</v>
          </cell>
          <cell r="AC22">
            <v>100</v>
          </cell>
          <cell r="AD22">
            <v>0</v>
          </cell>
          <cell r="AE22">
            <v>250</v>
          </cell>
          <cell r="AF22">
            <v>0</v>
          </cell>
          <cell r="AG22">
            <v>500</v>
          </cell>
          <cell r="AH22">
            <v>0</v>
          </cell>
          <cell r="AI22">
            <v>750</v>
          </cell>
          <cell r="AJ22">
            <v>0</v>
          </cell>
          <cell r="AK22">
            <v>1000</v>
          </cell>
          <cell r="AL22">
            <v>0</v>
          </cell>
          <cell r="AM22">
            <v>1500</v>
          </cell>
          <cell r="AN22">
            <v>0</v>
          </cell>
          <cell r="AO22">
            <v>2000</v>
          </cell>
          <cell r="AP22">
            <v>0</v>
          </cell>
          <cell r="AQ22">
            <v>7</v>
          </cell>
          <cell r="AR22" t="str">
            <v>kWh</v>
          </cell>
          <cell r="AS22"/>
        </row>
        <row r="23">
          <cell r="B23">
            <v>9</v>
          </cell>
          <cell r="C23" t="str">
            <v>RESIDENTIAL</v>
          </cell>
          <cell r="D23" t="str">
            <v>Time of Use</v>
          </cell>
          <cell r="E23" t="str">
            <v>D</v>
          </cell>
          <cell r="F23"/>
          <cell r="G23"/>
          <cell r="H23">
            <v>0</v>
          </cell>
          <cell r="K23">
            <v>0</v>
          </cell>
          <cell r="L23">
            <v>0</v>
          </cell>
          <cell r="M23">
            <v>0</v>
          </cell>
          <cell r="Q23">
            <v>0</v>
          </cell>
          <cell r="T23">
            <v>1</v>
          </cell>
          <cell r="U23">
            <v>1</v>
          </cell>
          <cell r="V23">
            <v>0</v>
          </cell>
          <cell r="W23">
            <v>0</v>
          </cell>
          <cell r="X23">
            <v>0</v>
          </cell>
          <cell r="Y23">
            <v>0</v>
          </cell>
          <cell r="Z23">
            <v>0</v>
          </cell>
          <cell r="AA23">
            <v>0</v>
          </cell>
          <cell r="AB23">
            <v>0</v>
          </cell>
          <cell r="AC23">
            <v>100</v>
          </cell>
          <cell r="AD23">
            <v>0</v>
          </cell>
          <cell r="AE23">
            <v>250</v>
          </cell>
          <cell r="AF23">
            <v>0</v>
          </cell>
          <cell r="AG23">
            <v>500</v>
          </cell>
          <cell r="AH23">
            <v>0</v>
          </cell>
          <cell r="AI23">
            <v>750</v>
          </cell>
          <cell r="AJ23">
            <v>0</v>
          </cell>
          <cell r="AK23">
            <v>1000</v>
          </cell>
          <cell r="AL23">
            <v>0</v>
          </cell>
          <cell r="AM23">
            <v>1500</v>
          </cell>
          <cell r="AN23">
            <v>0</v>
          </cell>
          <cell r="AO23">
            <v>2000</v>
          </cell>
          <cell r="AP23">
            <v>0</v>
          </cell>
          <cell r="AQ23">
            <v>7</v>
          </cell>
          <cell r="AR23" t="str">
            <v>kWh</v>
          </cell>
          <cell r="AS23"/>
        </row>
        <row r="24">
          <cell r="B24">
            <v>10</v>
          </cell>
          <cell r="C24" t="str">
            <v>RESIDENTIAL</v>
          </cell>
          <cell r="D24" t="str">
            <v>Urban</v>
          </cell>
          <cell r="E24" t="str">
            <v>A</v>
          </cell>
          <cell r="F24"/>
          <cell r="G24"/>
          <cell r="H24">
            <v>0</v>
          </cell>
          <cell r="K24">
            <v>0</v>
          </cell>
          <cell r="L24">
            <v>0</v>
          </cell>
          <cell r="M24">
            <v>0</v>
          </cell>
          <cell r="Q24">
            <v>0</v>
          </cell>
          <cell r="T24">
            <v>1</v>
          </cell>
          <cell r="U24">
            <v>1</v>
          </cell>
          <cell r="V24">
            <v>0</v>
          </cell>
          <cell r="W24">
            <v>0</v>
          </cell>
          <cell r="X24">
            <v>0</v>
          </cell>
          <cell r="Y24">
            <v>0</v>
          </cell>
          <cell r="Z24">
            <v>0</v>
          </cell>
          <cell r="AA24">
            <v>0</v>
          </cell>
          <cell r="AB24">
            <v>0</v>
          </cell>
          <cell r="AC24">
            <v>100</v>
          </cell>
          <cell r="AD24">
            <v>0</v>
          </cell>
          <cell r="AE24">
            <v>250</v>
          </cell>
          <cell r="AF24">
            <v>0</v>
          </cell>
          <cell r="AG24">
            <v>500</v>
          </cell>
          <cell r="AH24">
            <v>0</v>
          </cell>
          <cell r="AI24">
            <v>750</v>
          </cell>
          <cell r="AJ24">
            <v>0</v>
          </cell>
          <cell r="AK24">
            <v>1000</v>
          </cell>
          <cell r="AL24">
            <v>0</v>
          </cell>
          <cell r="AM24">
            <v>1500</v>
          </cell>
          <cell r="AN24">
            <v>0</v>
          </cell>
          <cell r="AO24">
            <v>2000</v>
          </cell>
          <cell r="AP24">
            <v>0</v>
          </cell>
          <cell r="AQ24">
            <v>7</v>
          </cell>
          <cell r="AR24" t="str">
            <v>kWh</v>
          </cell>
          <cell r="AS24"/>
        </row>
        <row r="25">
          <cell r="B25">
            <v>11</v>
          </cell>
          <cell r="C25" t="str">
            <v>RESIDENTIAL</v>
          </cell>
          <cell r="D25" t="str">
            <v>Urban</v>
          </cell>
          <cell r="E25" t="str">
            <v>B</v>
          </cell>
          <cell r="F25"/>
          <cell r="G25"/>
          <cell r="H25">
            <v>0</v>
          </cell>
          <cell r="K25">
            <v>0</v>
          </cell>
          <cell r="L25">
            <v>0</v>
          </cell>
          <cell r="M25">
            <v>0</v>
          </cell>
          <cell r="Q25">
            <v>0</v>
          </cell>
          <cell r="T25">
            <v>1</v>
          </cell>
          <cell r="U25">
            <v>1</v>
          </cell>
          <cell r="V25">
            <v>0</v>
          </cell>
          <cell r="W25">
            <v>0</v>
          </cell>
          <cell r="X25">
            <v>0</v>
          </cell>
          <cell r="Y25">
            <v>0</v>
          </cell>
          <cell r="Z25">
            <v>0</v>
          </cell>
          <cell r="AA25">
            <v>0</v>
          </cell>
          <cell r="AB25">
            <v>0</v>
          </cell>
          <cell r="AC25">
            <v>100</v>
          </cell>
          <cell r="AD25">
            <v>0</v>
          </cell>
          <cell r="AE25">
            <v>250</v>
          </cell>
          <cell r="AF25">
            <v>0</v>
          </cell>
          <cell r="AG25">
            <v>500</v>
          </cell>
          <cell r="AH25">
            <v>0</v>
          </cell>
          <cell r="AI25">
            <v>750</v>
          </cell>
          <cell r="AJ25">
            <v>0</v>
          </cell>
          <cell r="AK25">
            <v>1000</v>
          </cell>
          <cell r="AL25">
            <v>0</v>
          </cell>
          <cell r="AM25">
            <v>1500</v>
          </cell>
          <cell r="AN25">
            <v>0</v>
          </cell>
          <cell r="AO25">
            <v>2000</v>
          </cell>
          <cell r="AP25">
            <v>0</v>
          </cell>
          <cell r="AQ25">
            <v>7</v>
          </cell>
          <cell r="AR25" t="str">
            <v>kWh</v>
          </cell>
          <cell r="AS25"/>
        </row>
        <row r="26">
          <cell r="B26">
            <v>12</v>
          </cell>
          <cell r="C26" t="str">
            <v>RESIDENTIAL</v>
          </cell>
          <cell r="D26" t="str">
            <v>Urban</v>
          </cell>
          <cell r="E26" t="str">
            <v>C</v>
          </cell>
          <cell r="F26"/>
          <cell r="G26"/>
          <cell r="H26">
            <v>0</v>
          </cell>
          <cell r="K26">
            <v>0</v>
          </cell>
          <cell r="L26">
            <v>0</v>
          </cell>
          <cell r="M26">
            <v>0</v>
          </cell>
          <cell r="Q26">
            <v>0</v>
          </cell>
          <cell r="T26">
            <v>1</v>
          </cell>
          <cell r="U26">
            <v>1</v>
          </cell>
          <cell r="V26">
            <v>0</v>
          </cell>
          <cell r="W26">
            <v>0</v>
          </cell>
          <cell r="X26">
            <v>0</v>
          </cell>
          <cell r="Y26">
            <v>0</v>
          </cell>
          <cell r="Z26">
            <v>0</v>
          </cell>
          <cell r="AA26">
            <v>0</v>
          </cell>
          <cell r="AB26">
            <v>0</v>
          </cell>
          <cell r="AC26">
            <v>100</v>
          </cell>
          <cell r="AD26">
            <v>0</v>
          </cell>
          <cell r="AE26">
            <v>250</v>
          </cell>
          <cell r="AF26">
            <v>0</v>
          </cell>
          <cell r="AG26">
            <v>500</v>
          </cell>
          <cell r="AH26">
            <v>0</v>
          </cell>
          <cell r="AI26">
            <v>750</v>
          </cell>
          <cell r="AJ26">
            <v>0</v>
          </cell>
          <cell r="AK26">
            <v>1000</v>
          </cell>
          <cell r="AL26">
            <v>0</v>
          </cell>
          <cell r="AM26">
            <v>1500</v>
          </cell>
          <cell r="AN26">
            <v>0</v>
          </cell>
          <cell r="AO26">
            <v>2000</v>
          </cell>
          <cell r="AP26">
            <v>0</v>
          </cell>
          <cell r="AQ26">
            <v>7</v>
          </cell>
          <cell r="AR26" t="str">
            <v>kWh</v>
          </cell>
          <cell r="AS26"/>
        </row>
        <row r="27">
          <cell r="B27">
            <v>13</v>
          </cell>
          <cell r="C27" t="str">
            <v>RESIDENTIAL</v>
          </cell>
          <cell r="D27" t="str">
            <v>Urban</v>
          </cell>
          <cell r="E27" t="str">
            <v>D</v>
          </cell>
          <cell r="F27"/>
          <cell r="G27"/>
          <cell r="H27">
            <v>0</v>
          </cell>
          <cell r="K27">
            <v>0</v>
          </cell>
          <cell r="L27">
            <v>0</v>
          </cell>
          <cell r="M27">
            <v>0</v>
          </cell>
          <cell r="Q27">
            <v>0</v>
          </cell>
          <cell r="T27">
            <v>1</v>
          </cell>
          <cell r="U27">
            <v>1</v>
          </cell>
          <cell r="V27">
            <v>0</v>
          </cell>
          <cell r="W27">
            <v>0</v>
          </cell>
          <cell r="X27">
            <v>0</v>
          </cell>
          <cell r="Y27">
            <v>0</v>
          </cell>
          <cell r="Z27">
            <v>0</v>
          </cell>
          <cell r="AA27">
            <v>0</v>
          </cell>
          <cell r="AB27">
            <v>0</v>
          </cell>
          <cell r="AC27">
            <v>100</v>
          </cell>
          <cell r="AD27">
            <v>0</v>
          </cell>
          <cell r="AE27">
            <v>250</v>
          </cell>
          <cell r="AF27">
            <v>0</v>
          </cell>
          <cell r="AG27">
            <v>500</v>
          </cell>
          <cell r="AH27">
            <v>0</v>
          </cell>
          <cell r="AI27">
            <v>750</v>
          </cell>
          <cell r="AJ27">
            <v>0</v>
          </cell>
          <cell r="AK27">
            <v>1000</v>
          </cell>
          <cell r="AL27">
            <v>0</v>
          </cell>
          <cell r="AM27">
            <v>1500</v>
          </cell>
          <cell r="AN27">
            <v>0</v>
          </cell>
          <cell r="AO27">
            <v>2000</v>
          </cell>
          <cell r="AP27">
            <v>0</v>
          </cell>
          <cell r="AQ27">
            <v>7</v>
          </cell>
          <cell r="AR27" t="str">
            <v>kWh</v>
          </cell>
          <cell r="AS27"/>
        </row>
        <row r="28">
          <cell r="B28">
            <v>14</v>
          </cell>
          <cell r="C28" t="str">
            <v>RESIDENTIAL</v>
          </cell>
          <cell r="D28" t="str">
            <v>Suburban</v>
          </cell>
          <cell r="E28" t="str">
            <v>A</v>
          </cell>
          <cell r="F28"/>
          <cell r="G28"/>
          <cell r="H28">
            <v>0</v>
          </cell>
          <cell r="K28">
            <v>0</v>
          </cell>
          <cell r="L28">
            <v>0</v>
          </cell>
          <cell r="M28">
            <v>0</v>
          </cell>
          <cell r="Q28">
            <v>0</v>
          </cell>
          <cell r="T28">
            <v>1</v>
          </cell>
          <cell r="U28">
            <v>1</v>
          </cell>
          <cell r="V28">
            <v>0</v>
          </cell>
          <cell r="W28">
            <v>0</v>
          </cell>
          <cell r="X28">
            <v>0</v>
          </cell>
          <cell r="Y28">
            <v>0</v>
          </cell>
          <cell r="Z28">
            <v>0</v>
          </cell>
          <cell r="AA28">
            <v>0</v>
          </cell>
          <cell r="AB28">
            <v>0</v>
          </cell>
          <cell r="AC28">
            <v>100</v>
          </cell>
          <cell r="AD28">
            <v>0</v>
          </cell>
          <cell r="AE28">
            <v>250</v>
          </cell>
          <cell r="AF28">
            <v>0</v>
          </cell>
          <cell r="AG28">
            <v>500</v>
          </cell>
          <cell r="AH28">
            <v>0</v>
          </cell>
          <cell r="AI28">
            <v>750</v>
          </cell>
          <cell r="AJ28">
            <v>0</v>
          </cell>
          <cell r="AK28">
            <v>1000</v>
          </cell>
          <cell r="AL28">
            <v>0</v>
          </cell>
          <cell r="AM28">
            <v>1500</v>
          </cell>
          <cell r="AN28">
            <v>0</v>
          </cell>
          <cell r="AO28">
            <v>2000</v>
          </cell>
          <cell r="AP28">
            <v>0</v>
          </cell>
          <cell r="AQ28">
            <v>7</v>
          </cell>
          <cell r="AR28" t="str">
            <v>kWh</v>
          </cell>
          <cell r="AS28"/>
        </row>
        <row r="29">
          <cell r="B29">
            <v>15</v>
          </cell>
          <cell r="C29" t="str">
            <v>RESIDENTIAL</v>
          </cell>
          <cell r="D29" t="str">
            <v>Suburban</v>
          </cell>
          <cell r="E29" t="str">
            <v>B</v>
          </cell>
          <cell r="F29"/>
          <cell r="G29"/>
          <cell r="H29">
            <v>0</v>
          </cell>
          <cell r="K29">
            <v>0</v>
          </cell>
          <cell r="L29">
            <v>0</v>
          </cell>
          <cell r="M29">
            <v>0</v>
          </cell>
          <cell r="Q29">
            <v>0</v>
          </cell>
          <cell r="T29">
            <v>1</v>
          </cell>
          <cell r="U29">
            <v>1</v>
          </cell>
          <cell r="V29">
            <v>0</v>
          </cell>
          <cell r="W29">
            <v>0</v>
          </cell>
          <cell r="X29">
            <v>0</v>
          </cell>
          <cell r="Y29">
            <v>0</v>
          </cell>
          <cell r="Z29">
            <v>0</v>
          </cell>
          <cell r="AA29">
            <v>0</v>
          </cell>
          <cell r="AB29">
            <v>0</v>
          </cell>
          <cell r="AC29">
            <v>100</v>
          </cell>
          <cell r="AD29">
            <v>0</v>
          </cell>
          <cell r="AE29">
            <v>250</v>
          </cell>
          <cell r="AF29">
            <v>0</v>
          </cell>
          <cell r="AG29">
            <v>500</v>
          </cell>
          <cell r="AH29">
            <v>0</v>
          </cell>
          <cell r="AI29">
            <v>750</v>
          </cell>
          <cell r="AJ29">
            <v>0</v>
          </cell>
          <cell r="AK29">
            <v>1000</v>
          </cell>
          <cell r="AL29">
            <v>0</v>
          </cell>
          <cell r="AM29">
            <v>1500</v>
          </cell>
          <cell r="AN29">
            <v>0</v>
          </cell>
          <cell r="AO29">
            <v>2000</v>
          </cell>
          <cell r="AP29">
            <v>0</v>
          </cell>
          <cell r="AQ29">
            <v>7</v>
          </cell>
          <cell r="AR29" t="str">
            <v>kWh</v>
          </cell>
          <cell r="AS29"/>
        </row>
        <row r="30">
          <cell r="B30">
            <v>16</v>
          </cell>
          <cell r="C30" t="str">
            <v>RESIDENTIAL</v>
          </cell>
          <cell r="D30" t="str">
            <v>Suburban</v>
          </cell>
          <cell r="E30" t="str">
            <v>C</v>
          </cell>
          <cell r="F30"/>
          <cell r="G30"/>
          <cell r="H30">
            <v>0</v>
          </cell>
          <cell r="K30">
            <v>0</v>
          </cell>
          <cell r="L30">
            <v>0</v>
          </cell>
          <cell r="M30">
            <v>0</v>
          </cell>
          <cell r="Q30">
            <v>0</v>
          </cell>
          <cell r="T30">
            <v>1</v>
          </cell>
          <cell r="U30">
            <v>1</v>
          </cell>
          <cell r="V30">
            <v>0</v>
          </cell>
          <cell r="W30">
            <v>0</v>
          </cell>
          <cell r="X30">
            <v>0</v>
          </cell>
          <cell r="Y30">
            <v>0</v>
          </cell>
          <cell r="Z30">
            <v>0</v>
          </cell>
          <cell r="AA30">
            <v>0</v>
          </cell>
          <cell r="AB30">
            <v>0</v>
          </cell>
          <cell r="AC30">
            <v>100</v>
          </cell>
          <cell r="AD30">
            <v>0</v>
          </cell>
          <cell r="AE30">
            <v>250</v>
          </cell>
          <cell r="AF30">
            <v>0</v>
          </cell>
          <cell r="AG30">
            <v>500</v>
          </cell>
          <cell r="AH30">
            <v>0</v>
          </cell>
          <cell r="AI30">
            <v>750</v>
          </cell>
          <cell r="AJ30">
            <v>0</v>
          </cell>
          <cell r="AK30">
            <v>1000</v>
          </cell>
          <cell r="AL30">
            <v>0</v>
          </cell>
          <cell r="AM30">
            <v>1500</v>
          </cell>
          <cell r="AN30">
            <v>0</v>
          </cell>
          <cell r="AO30">
            <v>2000</v>
          </cell>
          <cell r="AP30">
            <v>0</v>
          </cell>
          <cell r="AQ30">
            <v>7</v>
          </cell>
          <cell r="AR30" t="str">
            <v>kWh</v>
          </cell>
          <cell r="AS30"/>
        </row>
        <row r="31">
          <cell r="B31">
            <v>17</v>
          </cell>
          <cell r="C31" t="str">
            <v>RESIDENTIAL</v>
          </cell>
          <cell r="D31" t="str">
            <v>Suburban</v>
          </cell>
          <cell r="E31" t="str">
            <v>D</v>
          </cell>
          <cell r="F31"/>
          <cell r="G31"/>
          <cell r="H31">
            <v>0</v>
          </cell>
          <cell r="K31">
            <v>0</v>
          </cell>
          <cell r="L31">
            <v>0</v>
          </cell>
          <cell r="M31">
            <v>0</v>
          </cell>
          <cell r="Q31">
            <v>0</v>
          </cell>
          <cell r="T31">
            <v>1</v>
          </cell>
          <cell r="U31">
            <v>1</v>
          </cell>
          <cell r="V31">
            <v>0</v>
          </cell>
          <cell r="W31">
            <v>0</v>
          </cell>
          <cell r="X31">
            <v>0</v>
          </cell>
          <cell r="Y31">
            <v>0</v>
          </cell>
          <cell r="Z31">
            <v>0</v>
          </cell>
          <cell r="AA31">
            <v>0</v>
          </cell>
          <cell r="AB31">
            <v>0</v>
          </cell>
          <cell r="AC31">
            <v>100</v>
          </cell>
          <cell r="AD31">
            <v>0</v>
          </cell>
          <cell r="AE31">
            <v>250</v>
          </cell>
          <cell r="AF31">
            <v>0</v>
          </cell>
          <cell r="AG31">
            <v>500</v>
          </cell>
          <cell r="AH31">
            <v>0</v>
          </cell>
          <cell r="AI31">
            <v>750</v>
          </cell>
          <cell r="AJ31">
            <v>0</v>
          </cell>
          <cell r="AK31">
            <v>1000</v>
          </cell>
          <cell r="AL31">
            <v>0</v>
          </cell>
          <cell r="AM31">
            <v>1500</v>
          </cell>
          <cell r="AN31">
            <v>0</v>
          </cell>
          <cell r="AO31">
            <v>2000</v>
          </cell>
          <cell r="AP31">
            <v>0</v>
          </cell>
          <cell r="AQ31">
            <v>7</v>
          </cell>
          <cell r="AR31" t="str">
            <v>kWh</v>
          </cell>
          <cell r="AS31"/>
        </row>
        <row r="32">
          <cell r="B32">
            <v>18</v>
          </cell>
          <cell r="C32" t="str">
            <v>RESIDENTIAL</v>
          </cell>
          <cell r="D32" t="str">
            <v>Other (specify) . . . . . . . .</v>
          </cell>
          <cell r="E32" t="str">
            <v>A</v>
          </cell>
          <cell r="F32"/>
          <cell r="G32"/>
          <cell r="H32">
            <v>0</v>
          </cell>
          <cell r="K32">
            <v>0</v>
          </cell>
          <cell r="L32">
            <v>0</v>
          </cell>
          <cell r="M32">
            <v>0</v>
          </cell>
          <cell r="Q32">
            <v>0</v>
          </cell>
          <cell r="T32">
            <v>1</v>
          </cell>
          <cell r="U32">
            <v>1</v>
          </cell>
          <cell r="V32">
            <v>0</v>
          </cell>
          <cell r="W32">
            <v>0</v>
          </cell>
          <cell r="X32">
            <v>0</v>
          </cell>
          <cell r="Y32">
            <v>0</v>
          </cell>
          <cell r="Z32">
            <v>0</v>
          </cell>
          <cell r="AA32">
            <v>0</v>
          </cell>
          <cell r="AB32">
            <v>0</v>
          </cell>
          <cell r="AC32">
            <v>100</v>
          </cell>
          <cell r="AD32">
            <v>0</v>
          </cell>
          <cell r="AE32">
            <v>250</v>
          </cell>
          <cell r="AF32">
            <v>0</v>
          </cell>
          <cell r="AG32">
            <v>500</v>
          </cell>
          <cell r="AH32">
            <v>0</v>
          </cell>
          <cell r="AI32">
            <v>750</v>
          </cell>
          <cell r="AJ32">
            <v>0</v>
          </cell>
          <cell r="AK32">
            <v>1000</v>
          </cell>
          <cell r="AL32">
            <v>0</v>
          </cell>
          <cell r="AM32">
            <v>1500</v>
          </cell>
          <cell r="AN32">
            <v>0</v>
          </cell>
          <cell r="AO32">
            <v>2000</v>
          </cell>
          <cell r="AP32">
            <v>0</v>
          </cell>
          <cell r="AQ32">
            <v>7</v>
          </cell>
          <cell r="AR32" t="str">
            <v>kWh</v>
          </cell>
          <cell r="AS32"/>
        </row>
        <row r="33">
          <cell r="B33">
            <v>19</v>
          </cell>
          <cell r="C33" t="str">
            <v>RESIDENTIAL</v>
          </cell>
          <cell r="D33" t="str">
            <v>Other (specify) . . . . . . . .</v>
          </cell>
          <cell r="E33" t="str">
            <v>B</v>
          </cell>
          <cell r="F33"/>
          <cell r="G33"/>
          <cell r="H33">
            <v>0</v>
          </cell>
          <cell r="K33">
            <v>0</v>
          </cell>
          <cell r="L33">
            <v>0</v>
          </cell>
          <cell r="M33">
            <v>0</v>
          </cell>
          <cell r="Q33">
            <v>0</v>
          </cell>
          <cell r="T33">
            <v>1</v>
          </cell>
          <cell r="U33">
            <v>1</v>
          </cell>
          <cell r="V33">
            <v>0</v>
          </cell>
          <cell r="W33">
            <v>0</v>
          </cell>
          <cell r="X33">
            <v>0</v>
          </cell>
          <cell r="Y33">
            <v>0</v>
          </cell>
          <cell r="Z33">
            <v>0</v>
          </cell>
          <cell r="AA33">
            <v>0</v>
          </cell>
          <cell r="AB33">
            <v>0</v>
          </cell>
          <cell r="AC33">
            <v>100</v>
          </cell>
          <cell r="AD33">
            <v>0</v>
          </cell>
          <cell r="AE33">
            <v>250</v>
          </cell>
          <cell r="AF33">
            <v>0</v>
          </cell>
          <cell r="AG33">
            <v>500</v>
          </cell>
          <cell r="AH33">
            <v>0</v>
          </cell>
          <cell r="AI33">
            <v>750</v>
          </cell>
          <cell r="AJ33">
            <v>0</v>
          </cell>
          <cell r="AK33">
            <v>1000</v>
          </cell>
          <cell r="AL33">
            <v>0</v>
          </cell>
          <cell r="AM33">
            <v>1500</v>
          </cell>
          <cell r="AN33">
            <v>0</v>
          </cell>
          <cell r="AO33">
            <v>2000</v>
          </cell>
          <cell r="AP33">
            <v>0</v>
          </cell>
          <cell r="AQ33">
            <v>7</v>
          </cell>
          <cell r="AR33" t="str">
            <v>kWh</v>
          </cell>
          <cell r="AS33"/>
        </row>
        <row r="34">
          <cell r="B34">
            <v>20</v>
          </cell>
          <cell r="C34" t="str">
            <v>RESIDENTIAL</v>
          </cell>
          <cell r="D34" t="str">
            <v>Other (specify) . . . . . . . .</v>
          </cell>
          <cell r="E34" t="str">
            <v>C</v>
          </cell>
          <cell r="F34"/>
          <cell r="G34"/>
          <cell r="H34">
            <v>0</v>
          </cell>
          <cell r="K34">
            <v>0</v>
          </cell>
          <cell r="L34">
            <v>0</v>
          </cell>
          <cell r="M34">
            <v>0</v>
          </cell>
          <cell r="Q34">
            <v>0</v>
          </cell>
          <cell r="T34">
            <v>1</v>
          </cell>
          <cell r="U34">
            <v>1</v>
          </cell>
          <cell r="V34">
            <v>0</v>
          </cell>
          <cell r="W34">
            <v>0</v>
          </cell>
          <cell r="X34">
            <v>0</v>
          </cell>
          <cell r="Y34">
            <v>0</v>
          </cell>
          <cell r="Z34">
            <v>0</v>
          </cell>
          <cell r="AA34">
            <v>0</v>
          </cell>
          <cell r="AB34">
            <v>0</v>
          </cell>
          <cell r="AC34">
            <v>100</v>
          </cell>
          <cell r="AD34">
            <v>0</v>
          </cell>
          <cell r="AE34">
            <v>250</v>
          </cell>
          <cell r="AF34">
            <v>0</v>
          </cell>
          <cell r="AG34">
            <v>500</v>
          </cell>
          <cell r="AH34">
            <v>0</v>
          </cell>
          <cell r="AI34">
            <v>750</v>
          </cell>
          <cell r="AJ34">
            <v>0</v>
          </cell>
          <cell r="AK34">
            <v>1000</v>
          </cell>
          <cell r="AL34">
            <v>0</v>
          </cell>
          <cell r="AM34">
            <v>1500</v>
          </cell>
          <cell r="AN34">
            <v>0</v>
          </cell>
          <cell r="AO34">
            <v>2000</v>
          </cell>
          <cell r="AP34">
            <v>0</v>
          </cell>
          <cell r="AQ34">
            <v>7</v>
          </cell>
          <cell r="AR34" t="str">
            <v>kWh</v>
          </cell>
          <cell r="AS34"/>
        </row>
        <row r="35">
          <cell r="B35">
            <v>21</v>
          </cell>
          <cell r="C35" t="str">
            <v>RESIDENTIAL</v>
          </cell>
          <cell r="D35" t="str">
            <v>Other (specify) . . . . . . . .</v>
          </cell>
          <cell r="E35" t="str">
            <v>D</v>
          </cell>
          <cell r="F35"/>
          <cell r="G35"/>
          <cell r="H35">
            <v>0</v>
          </cell>
          <cell r="K35">
            <v>0</v>
          </cell>
          <cell r="L35">
            <v>0</v>
          </cell>
          <cell r="M35">
            <v>0</v>
          </cell>
          <cell r="Q35">
            <v>0</v>
          </cell>
          <cell r="T35">
            <v>1</v>
          </cell>
          <cell r="U35">
            <v>1</v>
          </cell>
          <cell r="V35">
            <v>0</v>
          </cell>
          <cell r="W35">
            <v>0</v>
          </cell>
          <cell r="X35">
            <v>0</v>
          </cell>
          <cell r="Y35">
            <v>0</v>
          </cell>
          <cell r="Z35">
            <v>0</v>
          </cell>
          <cell r="AA35">
            <v>0</v>
          </cell>
          <cell r="AB35">
            <v>0</v>
          </cell>
          <cell r="AC35">
            <v>100</v>
          </cell>
          <cell r="AD35">
            <v>0</v>
          </cell>
          <cell r="AE35">
            <v>250</v>
          </cell>
          <cell r="AF35">
            <v>0</v>
          </cell>
          <cell r="AG35">
            <v>500</v>
          </cell>
          <cell r="AH35">
            <v>0</v>
          </cell>
          <cell r="AI35">
            <v>750</v>
          </cell>
          <cell r="AJ35">
            <v>0</v>
          </cell>
          <cell r="AK35">
            <v>1000</v>
          </cell>
          <cell r="AL35">
            <v>0</v>
          </cell>
          <cell r="AM35">
            <v>1500</v>
          </cell>
          <cell r="AN35">
            <v>0</v>
          </cell>
          <cell r="AO35">
            <v>2000</v>
          </cell>
          <cell r="AP35">
            <v>0</v>
          </cell>
          <cell r="AQ35">
            <v>7</v>
          </cell>
          <cell r="AR35" t="str">
            <v>kWh</v>
          </cell>
          <cell r="AS35"/>
        </row>
        <row r="36">
          <cell r="B36">
            <v>22</v>
          </cell>
          <cell r="C36" t="str">
            <v>RESIDENTIAL</v>
          </cell>
          <cell r="D36" t="str">
            <v>Other (specify) . . . . . . . .</v>
          </cell>
          <cell r="E36" t="str">
            <v>A</v>
          </cell>
          <cell r="F36"/>
          <cell r="G36"/>
          <cell r="H36">
            <v>0</v>
          </cell>
          <cell r="K36">
            <v>0</v>
          </cell>
          <cell r="L36">
            <v>0</v>
          </cell>
          <cell r="M36">
            <v>0</v>
          </cell>
          <cell r="Q36">
            <v>0</v>
          </cell>
          <cell r="T36">
            <v>1</v>
          </cell>
          <cell r="U36">
            <v>1</v>
          </cell>
          <cell r="V36">
            <v>0</v>
          </cell>
          <cell r="W36">
            <v>0</v>
          </cell>
          <cell r="X36">
            <v>0</v>
          </cell>
          <cell r="Y36">
            <v>0</v>
          </cell>
          <cell r="Z36">
            <v>0</v>
          </cell>
          <cell r="AA36">
            <v>0</v>
          </cell>
          <cell r="AB36">
            <v>0</v>
          </cell>
          <cell r="AC36">
            <v>100</v>
          </cell>
          <cell r="AD36">
            <v>0</v>
          </cell>
          <cell r="AE36">
            <v>250</v>
          </cell>
          <cell r="AF36">
            <v>0</v>
          </cell>
          <cell r="AG36">
            <v>500</v>
          </cell>
          <cell r="AH36">
            <v>0</v>
          </cell>
          <cell r="AI36">
            <v>750</v>
          </cell>
          <cell r="AJ36">
            <v>0</v>
          </cell>
          <cell r="AK36">
            <v>1000</v>
          </cell>
          <cell r="AL36">
            <v>0</v>
          </cell>
          <cell r="AM36">
            <v>1500</v>
          </cell>
          <cell r="AN36">
            <v>0</v>
          </cell>
          <cell r="AO36">
            <v>2000</v>
          </cell>
          <cell r="AP36">
            <v>0</v>
          </cell>
          <cell r="AQ36">
            <v>7</v>
          </cell>
          <cell r="AR36" t="str">
            <v>kWh</v>
          </cell>
          <cell r="AS36"/>
        </row>
        <row r="37">
          <cell r="B37">
            <v>23</v>
          </cell>
          <cell r="C37" t="str">
            <v>RESIDENTIAL</v>
          </cell>
          <cell r="D37" t="str">
            <v>Other (specify) . . . . . . . .</v>
          </cell>
          <cell r="E37" t="str">
            <v>B</v>
          </cell>
          <cell r="F37"/>
          <cell r="G37"/>
          <cell r="H37">
            <v>0</v>
          </cell>
          <cell r="K37">
            <v>0</v>
          </cell>
          <cell r="L37">
            <v>0</v>
          </cell>
          <cell r="M37">
            <v>0</v>
          </cell>
          <cell r="Q37">
            <v>0</v>
          </cell>
          <cell r="T37">
            <v>1</v>
          </cell>
          <cell r="U37">
            <v>1</v>
          </cell>
          <cell r="V37">
            <v>0</v>
          </cell>
          <cell r="W37">
            <v>0</v>
          </cell>
          <cell r="X37">
            <v>0</v>
          </cell>
          <cell r="Y37">
            <v>0</v>
          </cell>
          <cell r="Z37">
            <v>0</v>
          </cell>
          <cell r="AA37">
            <v>0</v>
          </cell>
          <cell r="AB37">
            <v>0</v>
          </cell>
          <cell r="AC37">
            <v>100</v>
          </cell>
          <cell r="AD37">
            <v>0</v>
          </cell>
          <cell r="AE37">
            <v>250</v>
          </cell>
          <cell r="AF37">
            <v>0</v>
          </cell>
          <cell r="AG37">
            <v>500</v>
          </cell>
          <cell r="AH37">
            <v>0</v>
          </cell>
          <cell r="AI37">
            <v>750</v>
          </cell>
          <cell r="AJ37">
            <v>0</v>
          </cell>
          <cell r="AK37">
            <v>1000</v>
          </cell>
          <cell r="AL37">
            <v>0</v>
          </cell>
          <cell r="AM37">
            <v>1500</v>
          </cell>
          <cell r="AN37">
            <v>0</v>
          </cell>
          <cell r="AO37">
            <v>2000</v>
          </cell>
          <cell r="AP37">
            <v>0</v>
          </cell>
          <cell r="AQ37">
            <v>7</v>
          </cell>
          <cell r="AR37" t="str">
            <v>kWh</v>
          </cell>
          <cell r="AS37"/>
        </row>
        <row r="38">
          <cell r="B38">
            <v>24</v>
          </cell>
          <cell r="C38" t="str">
            <v>RESIDENTIAL</v>
          </cell>
          <cell r="D38" t="str">
            <v>Other (specify) . . . . . . . .</v>
          </cell>
          <cell r="E38" t="str">
            <v>C</v>
          </cell>
          <cell r="F38"/>
          <cell r="G38"/>
          <cell r="H38">
            <v>0</v>
          </cell>
          <cell r="K38">
            <v>0</v>
          </cell>
          <cell r="L38">
            <v>0</v>
          </cell>
          <cell r="M38">
            <v>0</v>
          </cell>
          <cell r="Q38">
            <v>0</v>
          </cell>
          <cell r="T38">
            <v>1</v>
          </cell>
          <cell r="U38">
            <v>1</v>
          </cell>
          <cell r="V38">
            <v>0</v>
          </cell>
          <cell r="W38">
            <v>0</v>
          </cell>
          <cell r="X38">
            <v>0</v>
          </cell>
          <cell r="Y38">
            <v>0</v>
          </cell>
          <cell r="Z38">
            <v>0</v>
          </cell>
          <cell r="AA38">
            <v>0</v>
          </cell>
          <cell r="AB38">
            <v>0</v>
          </cell>
          <cell r="AC38">
            <v>100</v>
          </cell>
          <cell r="AD38">
            <v>0</v>
          </cell>
          <cell r="AE38">
            <v>250</v>
          </cell>
          <cell r="AF38">
            <v>0</v>
          </cell>
          <cell r="AG38">
            <v>500</v>
          </cell>
          <cell r="AH38">
            <v>0</v>
          </cell>
          <cell r="AI38">
            <v>750</v>
          </cell>
          <cell r="AJ38">
            <v>0</v>
          </cell>
          <cell r="AK38">
            <v>1000</v>
          </cell>
          <cell r="AL38">
            <v>0</v>
          </cell>
          <cell r="AM38">
            <v>1500</v>
          </cell>
          <cell r="AN38">
            <v>0</v>
          </cell>
          <cell r="AO38">
            <v>2000</v>
          </cell>
          <cell r="AP38">
            <v>0</v>
          </cell>
          <cell r="AQ38">
            <v>7</v>
          </cell>
          <cell r="AR38" t="str">
            <v>kWh</v>
          </cell>
          <cell r="AS38"/>
        </row>
        <row r="39">
          <cell r="B39">
            <v>25</v>
          </cell>
          <cell r="C39" t="str">
            <v>RESIDENTIAL</v>
          </cell>
          <cell r="D39" t="str">
            <v>Other (specify) . . . . . . . .</v>
          </cell>
          <cell r="E39" t="str">
            <v>D</v>
          </cell>
          <cell r="F39"/>
          <cell r="G39"/>
          <cell r="H39">
            <v>0</v>
          </cell>
          <cell r="K39">
            <v>0</v>
          </cell>
          <cell r="L39">
            <v>0</v>
          </cell>
          <cell r="M39">
            <v>0</v>
          </cell>
          <cell r="Q39">
            <v>0</v>
          </cell>
          <cell r="T39">
            <v>1</v>
          </cell>
          <cell r="U39">
            <v>1</v>
          </cell>
          <cell r="V39">
            <v>0</v>
          </cell>
          <cell r="W39">
            <v>0</v>
          </cell>
          <cell r="X39">
            <v>0</v>
          </cell>
          <cell r="Y39">
            <v>0</v>
          </cell>
          <cell r="Z39">
            <v>0</v>
          </cell>
          <cell r="AA39">
            <v>0</v>
          </cell>
          <cell r="AB39">
            <v>0</v>
          </cell>
          <cell r="AC39">
            <v>100</v>
          </cell>
          <cell r="AD39">
            <v>0</v>
          </cell>
          <cell r="AE39">
            <v>250</v>
          </cell>
          <cell r="AF39">
            <v>0</v>
          </cell>
          <cell r="AG39">
            <v>500</v>
          </cell>
          <cell r="AH39">
            <v>0</v>
          </cell>
          <cell r="AI39">
            <v>750</v>
          </cell>
          <cell r="AJ39">
            <v>0</v>
          </cell>
          <cell r="AK39">
            <v>1000</v>
          </cell>
          <cell r="AL39">
            <v>0</v>
          </cell>
          <cell r="AM39">
            <v>1500</v>
          </cell>
          <cell r="AN39">
            <v>0</v>
          </cell>
          <cell r="AO39">
            <v>2000</v>
          </cell>
          <cell r="AP39">
            <v>0</v>
          </cell>
          <cell r="AQ39">
            <v>7</v>
          </cell>
          <cell r="AR39" t="str">
            <v>kWh</v>
          </cell>
          <cell r="AS39"/>
        </row>
        <row r="40">
          <cell r="B40">
            <v>26</v>
          </cell>
          <cell r="C40" t="str">
            <v>RESIDENTIAL</v>
          </cell>
          <cell r="D40" t="str">
            <v>Other (specify) . . . . . . . .</v>
          </cell>
          <cell r="E40" t="str">
            <v>A</v>
          </cell>
          <cell r="F40"/>
          <cell r="G40"/>
          <cell r="H40">
            <v>0</v>
          </cell>
          <cell r="K40">
            <v>0</v>
          </cell>
          <cell r="L40">
            <v>0</v>
          </cell>
          <cell r="M40">
            <v>0</v>
          </cell>
          <cell r="Q40">
            <v>0</v>
          </cell>
          <cell r="T40">
            <v>1</v>
          </cell>
          <cell r="U40">
            <v>1</v>
          </cell>
          <cell r="V40">
            <v>0</v>
          </cell>
          <cell r="W40">
            <v>0</v>
          </cell>
          <cell r="X40">
            <v>0</v>
          </cell>
          <cell r="Y40">
            <v>0</v>
          </cell>
          <cell r="Z40">
            <v>0</v>
          </cell>
          <cell r="AA40">
            <v>0</v>
          </cell>
          <cell r="AB40">
            <v>0</v>
          </cell>
          <cell r="AC40">
            <v>100</v>
          </cell>
          <cell r="AD40">
            <v>0</v>
          </cell>
          <cell r="AE40">
            <v>250</v>
          </cell>
          <cell r="AF40">
            <v>0</v>
          </cell>
          <cell r="AG40">
            <v>500</v>
          </cell>
          <cell r="AH40">
            <v>0</v>
          </cell>
          <cell r="AI40">
            <v>750</v>
          </cell>
          <cell r="AJ40">
            <v>0</v>
          </cell>
          <cell r="AK40">
            <v>1000</v>
          </cell>
          <cell r="AL40">
            <v>0</v>
          </cell>
          <cell r="AM40">
            <v>1500</v>
          </cell>
          <cell r="AN40">
            <v>0</v>
          </cell>
          <cell r="AO40">
            <v>2000</v>
          </cell>
          <cell r="AP40">
            <v>0</v>
          </cell>
          <cell r="AQ40">
            <v>7</v>
          </cell>
          <cell r="AR40" t="str">
            <v>kWh</v>
          </cell>
          <cell r="AS40"/>
        </row>
        <row r="41">
          <cell r="B41">
            <v>27</v>
          </cell>
          <cell r="C41" t="str">
            <v>RESIDENTIAL</v>
          </cell>
          <cell r="D41" t="str">
            <v>Other (specify) . . . . . . . .</v>
          </cell>
          <cell r="E41" t="str">
            <v>B</v>
          </cell>
          <cell r="F41"/>
          <cell r="G41"/>
          <cell r="H41">
            <v>0</v>
          </cell>
          <cell r="K41">
            <v>0</v>
          </cell>
          <cell r="L41">
            <v>0</v>
          </cell>
          <cell r="M41">
            <v>0</v>
          </cell>
          <cell r="Q41">
            <v>0</v>
          </cell>
          <cell r="T41">
            <v>1</v>
          </cell>
          <cell r="U41">
            <v>1</v>
          </cell>
          <cell r="V41">
            <v>0</v>
          </cell>
          <cell r="W41">
            <v>0</v>
          </cell>
          <cell r="X41">
            <v>0</v>
          </cell>
          <cell r="Y41">
            <v>0</v>
          </cell>
          <cell r="Z41">
            <v>0</v>
          </cell>
          <cell r="AA41">
            <v>0</v>
          </cell>
          <cell r="AB41">
            <v>0</v>
          </cell>
          <cell r="AC41">
            <v>100</v>
          </cell>
          <cell r="AD41">
            <v>0</v>
          </cell>
          <cell r="AE41">
            <v>250</v>
          </cell>
          <cell r="AF41">
            <v>0</v>
          </cell>
          <cell r="AG41">
            <v>500</v>
          </cell>
          <cell r="AH41">
            <v>0</v>
          </cell>
          <cell r="AI41">
            <v>750</v>
          </cell>
          <cell r="AJ41">
            <v>0</v>
          </cell>
          <cell r="AK41">
            <v>1000</v>
          </cell>
          <cell r="AL41">
            <v>0</v>
          </cell>
          <cell r="AM41">
            <v>1500</v>
          </cell>
          <cell r="AN41">
            <v>0</v>
          </cell>
          <cell r="AO41">
            <v>2000</v>
          </cell>
          <cell r="AP41">
            <v>0</v>
          </cell>
          <cell r="AQ41">
            <v>7</v>
          </cell>
          <cell r="AR41" t="str">
            <v>kWh</v>
          </cell>
          <cell r="AS41"/>
        </row>
        <row r="42">
          <cell r="B42">
            <v>28</v>
          </cell>
          <cell r="C42" t="str">
            <v>RESIDENTIAL</v>
          </cell>
          <cell r="D42" t="str">
            <v>Other (specify) . . . . . . . .</v>
          </cell>
          <cell r="E42" t="str">
            <v>C</v>
          </cell>
          <cell r="F42"/>
          <cell r="G42"/>
          <cell r="H42">
            <v>0</v>
          </cell>
          <cell r="K42">
            <v>0</v>
          </cell>
          <cell r="L42">
            <v>0</v>
          </cell>
          <cell r="M42">
            <v>0</v>
          </cell>
          <cell r="Q42">
            <v>0</v>
          </cell>
          <cell r="T42">
            <v>1</v>
          </cell>
          <cell r="U42">
            <v>1</v>
          </cell>
          <cell r="V42">
            <v>0</v>
          </cell>
          <cell r="W42">
            <v>0</v>
          </cell>
          <cell r="X42">
            <v>0</v>
          </cell>
          <cell r="Y42">
            <v>0</v>
          </cell>
          <cell r="Z42">
            <v>0</v>
          </cell>
          <cell r="AA42">
            <v>0</v>
          </cell>
          <cell r="AB42">
            <v>0</v>
          </cell>
          <cell r="AC42">
            <v>100</v>
          </cell>
          <cell r="AD42">
            <v>0</v>
          </cell>
          <cell r="AE42">
            <v>250</v>
          </cell>
          <cell r="AF42">
            <v>0</v>
          </cell>
          <cell r="AG42">
            <v>500</v>
          </cell>
          <cell r="AH42">
            <v>0</v>
          </cell>
          <cell r="AI42">
            <v>750</v>
          </cell>
          <cell r="AJ42">
            <v>0</v>
          </cell>
          <cell r="AK42">
            <v>1000</v>
          </cell>
          <cell r="AL42">
            <v>0</v>
          </cell>
          <cell r="AM42">
            <v>1500</v>
          </cell>
          <cell r="AN42">
            <v>0</v>
          </cell>
          <cell r="AO42">
            <v>2000</v>
          </cell>
          <cell r="AP42">
            <v>0</v>
          </cell>
          <cell r="AQ42">
            <v>7</v>
          </cell>
          <cell r="AR42" t="str">
            <v>kWh</v>
          </cell>
          <cell r="AS42"/>
        </row>
        <row r="43">
          <cell r="B43">
            <v>29</v>
          </cell>
          <cell r="C43" t="str">
            <v>RESIDENTIAL</v>
          </cell>
          <cell r="D43" t="str">
            <v>Other (specify) . . . . . . . .</v>
          </cell>
          <cell r="E43" t="str">
            <v>D</v>
          </cell>
          <cell r="F43"/>
          <cell r="G43"/>
          <cell r="H43">
            <v>0</v>
          </cell>
          <cell r="K43">
            <v>0</v>
          </cell>
          <cell r="L43">
            <v>0</v>
          </cell>
          <cell r="M43">
            <v>0</v>
          </cell>
          <cell r="Q43">
            <v>0</v>
          </cell>
          <cell r="T43">
            <v>1</v>
          </cell>
          <cell r="U43">
            <v>1</v>
          </cell>
          <cell r="V43">
            <v>0</v>
          </cell>
          <cell r="W43">
            <v>0</v>
          </cell>
          <cell r="X43">
            <v>0</v>
          </cell>
          <cell r="Y43">
            <v>0</v>
          </cell>
          <cell r="Z43">
            <v>0</v>
          </cell>
          <cell r="AA43">
            <v>0</v>
          </cell>
          <cell r="AB43">
            <v>0</v>
          </cell>
          <cell r="AC43">
            <v>100</v>
          </cell>
          <cell r="AD43">
            <v>0</v>
          </cell>
          <cell r="AE43">
            <v>250</v>
          </cell>
          <cell r="AF43">
            <v>0</v>
          </cell>
          <cell r="AG43">
            <v>500</v>
          </cell>
          <cell r="AH43">
            <v>0</v>
          </cell>
          <cell r="AI43">
            <v>750</v>
          </cell>
          <cell r="AJ43">
            <v>0</v>
          </cell>
          <cell r="AK43">
            <v>1000</v>
          </cell>
          <cell r="AL43">
            <v>0</v>
          </cell>
          <cell r="AM43">
            <v>1500</v>
          </cell>
          <cell r="AN43">
            <v>0</v>
          </cell>
          <cell r="AO43">
            <v>2000</v>
          </cell>
          <cell r="AP43">
            <v>0</v>
          </cell>
          <cell r="AQ43">
            <v>7</v>
          </cell>
          <cell r="AR43" t="str">
            <v>kWh</v>
          </cell>
          <cell r="AS43"/>
        </row>
        <row r="44">
          <cell r="B44">
            <v>30</v>
          </cell>
          <cell r="C44" t="str">
            <v>RESIDENTIAL</v>
          </cell>
          <cell r="D44" t="str">
            <v>Other (specify) . . . . . . . .</v>
          </cell>
          <cell r="E44" t="str">
            <v>A</v>
          </cell>
          <cell r="F44"/>
          <cell r="G44"/>
          <cell r="H44">
            <v>0</v>
          </cell>
          <cell r="K44">
            <v>0</v>
          </cell>
          <cell r="L44">
            <v>0</v>
          </cell>
          <cell r="M44">
            <v>0</v>
          </cell>
          <cell r="Q44">
            <v>0</v>
          </cell>
          <cell r="T44">
            <v>1</v>
          </cell>
          <cell r="U44">
            <v>1</v>
          </cell>
          <cell r="V44">
            <v>0</v>
          </cell>
          <cell r="W44">
            <v>0</v>
          </cell>
          <cell r="X44">
            <v>0</v>
          </cell>
          <cell r="Y44">
            <v>0</v>
          </cell>
          <cell r="Z44">
            <v>0</v>
          </cell>
          <cell r="AA44">
            <v>0</v>
          </cell>
          <cell r="AB44">
            <v>0</v>
          </cell>
          <cell r="AC44">
            <v>100</v>
          </cell>
          <cell r="AD44">
            <v>0</v>
          </cell>
          <cell r="AE44">
            <v>250</v>
          </cell>
          <cell r="AF44">
            <v>0</v>
          </cell>
          <cell r="AG44">
            <v>500</v>
          </cell>
          <cell r="AH44">
            <v>0</v>
          </cell>
          <cell r="AI44">
            <v>750</v>
          </cell>
          <cell r="AJ44">
            <v>0</v>
          </cell>
          <cell r="AK44">
            <v>1000</v>
          </cell>
          <cell r="AL44">
            <v>0</v>
          </cell>
          <cell r="AM44">
            <v>1500</v>
          </cell>
          <cell r="AN44">
            <v>0</v>
          </cell>
          <cell r="AO44">
            <v>2000</v>
          </cell>
          <cell r="AP44">
            <v>0</v>
          </cell>
          <cell r="AQ44">
            <v>7</v>
          </cell>
          <cell r="AR44" t="str">
            <v>kWh</v>
          </cell>
          <cell r="AS44"/>
        </row>
        <row r="45">
          <cell r="B45">
            <v>31</v>
          </cell>
          <cell r="C45" t="str">
            <v>RESIDENTIAL</v>
          </cell>
          <cell r="D45" t="str">
            <v>Other (specify) . . . . . . . .</v>
          </cell>
          <cell r="E45" t="str">
            <v>B</v>
          </cell>
          <cell r="F45"/>
          <cell r="G45"/>
          <cell r="H45">
            <v>0</v>
          </cell>
          <cell r="K45">
            <v>0</v>
          </cell>
          <cell r="L45">
            <v>0</v>
          </cell>
          <cell r="M45">
            <v>0</v>
          </cell>
          <cell r="Q45">
            <v>0</v>
          </cell>
          <cell r="T45">
            <v>1</v>
          </cell>
          <cell r="U45">
            <v>1</v>
          </cell>
          <cell r="V45">
            <v>0</v>
          </cell>
          <cell r="W45">
            <v>0</v>
          </cell>
          <cell r="X45">
            <v>0</v>
          </cell>
          <cell r="Y45">
            <v>0</v>
          </cell>
          <cell r="Z45">
            <v>0</v>
          </cell>
          <cell r="AA45">
            <v>0</v>
          </cell>
          <cell r="AB45">
            <v>0</v>
          </cell>
          <cell r="AC45">
            <v>100</v>
          </cell>
          <cell r="AD45">
            <v>0</v>
          </cell>
          <cell r="AE45">
            <v>250</v>
          </cell>
          <cell r="AF45">
            <v>0</v>
          </cell>
          <cell r="AG45">
            <v>500</v>
          </cell>
          <cell r="AH45">
            <v>0</v>
          </cell>
          <cell r="AI45">
            <v>750</v>
          </cell>
          <cell r="AJ45">
            <v>0</v>
          </cell>
          <cell r="AK45">
            <v>1000</v>
          </cell>
          <cell r="AL45">
            <v>0</v>
          </cell>
          <cell r="AM45">
            <v>1500</v>
          </cell>
          <cell r="AN45">
            <v>0</v>
          </cell>
          <cell r="AO45">
            <v>2000</v>
          </cell>
          <cell r="AP45">
            <v>0</v>
          </cell>
          <cell r="AQ45">
            <v>7</v>
          </cell>
          <cell r="AR45" t="str">
            <v>kWh</v>
          </cell>
          <cell r="AS45"/>
        </row>
        <row r="46">
          <cell r="B46">
            <v>32</v>
          </cell>
          <cell r="C46" t="str">
            <v>RESIDENTIAL</v>
          </cell>
          <cell r="D46" t="str">
            <v>Other (specify) . . . . . . . .</v>
          </cell>
          <cell r="E46" t="str">
            <v>C</v>
          </cell>
          <cell r="F46"/>
          <cell r="G46"/>
          <cell r="H46">
            <v>0</v>
          </cell>
          <cell r="K46">
            <v>0</v>
          </cell>
          <cell r="L46">
            <v>0</v>
          </cell>
          <cell r="M46">
            <v>0</v>
          </cell>
          <cell r="Q46">
            <v>0</v>
          </cell>
          <cell r="T46">
            <v>1</v>
          </cell>
          <cell r="U46">
            <v>1</v>
          </cell>
          <cell r="V46">
            <v>0</v>
          </cell>
          <cell r="W46">
            <v>0</v>
          </cell>
          <cell r="X46">
            <v>0</v>
          </cell>
          <cell r="Y46">
            <v>0</v>
          </cell>
          <cell r="Z46">
            <v>0</v>
          </cell>
          <cell r="AA46">
            <v>0</v>
          </cell>
          <cell r="AB46">
            <v>0</v>
          </cell>
          <cell r="AC46">
            <v>100</v>
          </cell>
          <cell r="AD46">
            <v>0</v>
          </cell>
          <cell r="AE46">
            <v>250</v>
          </cell>
          <cell r="AF46">
            <v>0</v>
          </cell>
          <cell r="AG46">
            <v>500</v>
          </cell>
          <cell r="AH46">
            <v>0</v>
          </cell>
          <cell r="AI46">
            <v>750</v>
          </cell>
          <cell r="AJ46">
            <v>0</v>
          </cell>
          <cell r="AK46">
            <v>1000</v>
          </cell>
          <cell r="AL46">
            <v>0</v>
          </cell>
          <cell r="AM46">
            <v>1500</v>
          </cell>
          <cell r="AN46">
            <v>0</v>
          </cell>
          <cell r="AO46">
            <v>2000</v>
          </cell>
          <cell r="AP46">
            <v>0</v>
          </cell>
          <cell r="AQ46">
            <v>7</v>
          </cell>
          <cell r="AR46" t="str">
            <v>kWh</v>
          </cell>
          <cell r="AS46"/>
        </row>
        <row r="47">
          <cell r="B47">
            <v>33</v>
          </cell>
          <cell r="C47" t="str">
            <v>RESIDENTIAL</v>
          </cell>
          <cell r="D47" t="str">
            <v>Other (specify) . . . . . . . .</v>
          </cell>
          <cell r="E47" t="str">
            <v>D</v>
          </cell>
          <cell r="F47"/>
          <cell r="G47"/>
          <cell r="H47">
            <v>0</v>
          </cell>
          <cell r="K47">
            <v>0</v>
          </cell>
          <cell r="L47">
            <v>0</v>
          </cell>
          <cell r="M47">
            <v>0</v>
          </cell>
          <cell r="Q47">
            <v>0</v>
          </cell>
          <cell r="T47">
            <v>1</v>
          </cell>
          <cell r="U47">
            <v>1</v>
          </cell>
          <cell r="V47">
            <v>0</v>
          </cell>
          <cell r="W47">
            <v>0</v>
          </cell>
          <cell r="X47">
            <v>0</v>
          </cell>
          <cell r="Y47">
            <v>0</v>
          </cell>
          <cell r="Z47">
            <v>0</v>
          </cell>
          <cell r="AA47">
            <v>0</v>
          </cell>
          <cell r="AB47">
            <v>0</v>
          </cell>
          <cell r="AC47">
            <v>100</v>
          </cell>
          <cell r="AD47">
            <v>0</v>
          </cell>
          <cell r="AE47">
            <v>250</v>
          </cell>
          <cell r="AF47">
            <v>0</v>
          </cell>
          <cell r="AG47">
            <v>500</v>
          </cell>
          <cell r="AH47">
            <v>0</v>
          </cell>
          <cell r="AI47">
            <v>750</v>
          </cell>
          <cell r="AJ47">
            <v>0</v>
          </cell>
          <cell r="AK47">
            <v>1000</v>
          </cell>
          <cell r="AL47">
            <v>0</v>
          </cell>
          <cell r="AM47">
            <v>1500</v>
          </cell>
          <cell r="AN47">
            <v>0</v>
          </cell>
          <cell r="AO47">
            <v>2000</v>
          </cell>
          <cell r="AP47">
            <v>0</v>
          </cell>
          <cell r="AQ47">
            <v>7</v>
          </cell>
          <cell r="AR47" t="str">
            <v>kWh</v>
          </cell>
          <cell r="AS47"/>
        </row>
        <row r="48">
          <cell r="B48">
            <v>34</v>
          </cell>
          <cell r="C48" t="str">
            <v>RESIDENTIAL</v>
          </cell>
          <cell r="D48" t="str">
            <v>Other (specify) . . . . . . . .</v>
          </cell>
          <cell r="E48" t="str">
            <v>A</v>
          </cell>
          <cell r="F48"/>
          <cell r="G48"/>
          <cell r="H48">
            <v>0</v>
          </cell>
          <cell r="K48">
            <v>0</v>
          </cell>
          <cell r="L48">
            <v>0</v>
          </cell>
          <cell r="M48">
            <v>0</v>
          </cell>
          <cell r="Q48">
            <v>0</v>
          </cell>
          <cell r="T48">
            <v>1</v>
          </cell>
          <cell r="U48">
            <v>1</v>
          </cell>
          <cell r="V48">
            <v>0</v>
          </cell>
          <cell r="W48">
            <v>0</v>
          </cell>
          <cell r="X48">
            <v>0</v>
          </cell>
          <cell r="Y48">
            <v>0</v>
          </cell>
          <cell r="Z48">
            <v>0</v>
          </cell>
          <cell r="AA48">
            <v>0</v>
          </cell>
          <cell r="AB48">
            <v>0</v>
          </cell>
          <cell r="AC48">
            <v>100</v>
          </cell>
          <cell r="AD48">
            <v>0</v>
          </cell>
          <cell r="AE48">
            <v>250</v>
          </cell>
          <cell r="AF48">
            <v>0</v>
          </cell>
          <cell r="AG48">
            <v>500</v>
          </cell>
          <cell r="AH48">
            <v>0</v>
          </cell>
          <cell r="AI48">
            <v>750</v>
          </cell>
          <cell r="AJ48">
            <v>0</v>
          </cell>
          <cell r="AK48">
            <v>1000</v>
          </cell>
          <cell r="AL48">
            <v>0</v>
          </cell>
          <cell r="AM48">
            <v>1500</v>
          </cell>
          <cell r="AN48">
            <v>0</v>
          </cell>
          <cell r="AO48">
            <v>2000</v>
          </cell>
          <cell r="AP48">
            <v>0</v>
          </cell>
          <cell r="AQ48">
            <v>7</v>
          </cell>
          <cell r="AR48" t="str">
            <v>kWh</v>
          </cell>
          <cell r="AS48"/>
        </row>
        <row r="49">
          <cell r="B49">
            <v>35</v>
          </cell>
          <cell r="C49" t="str">
            <v>RESIDENTIAL</v>
          </cell>
          <cell r="D49" t="str">
            <v>Other (specify) . . . . . . . .</v>
          </cell>
          <cell r="E49" t="str">
            <v>B</v>
          </cell>
          <cell r="F49"/>
          <cell r="G49"/>
          <cell r="H49">
            <v>0</v>
          </cell>
          <cell r="K49">
            <v>0</v>
          </cell>
          <cell r="L49">
            <v>0</v>
          </cell>
          <cell r="M49">
            <v>0</v>
          </cell>
          <cell r="Q49">
            <v>0</v>
          </cell>
          <cell r="T49">
            <v>1</v>
          </cell>
          <cell r="U49">
            <v>1</v>
          </cell>
          <cell r="V49">
            <v>0</v>
          </cell>
          <cell r="W49">
            <v>0</v>
          </cell>
          <cell r="X49">
            <v>0</v>
          </cell>
          <cell r="Y49">
            <v>0</v>
          </cell>
          <cell r="Z49">
            <v>0</v>
          </cell>
          <cell r="AA49">
            <v>0</v>
          </cell>
          <cell r="AB49">
            <v>0</v>
          </cell>
          <cell r="AC49">
            <v>100</v>
          </cell>
          <cell r="AD49">
            <v>0</v>
          </cell>
          <cell r="AE49">
            <v>250</v>
          </cell>
          <cell r="AF49">
            <v>0</v>
          </cell>
          <cell r="AG49">
            <v>500</v>
          </cell>
          <cell r="AH49">
            <v>0</v>
          </cell>
          <cell r="AI49">
            <v>750</v>
          </cell>
          <cell r="AJ49">
            <v>0</v>
          </cell>
          <cell r="AK49">
            <v>1000</v>
          </cell>
          <cell r="AL49">
            <v>0</v>
          </cell>
          <cell r="AM49">
            <v>1500</v>
          </cell>
          <cell r="AN49">
            <v>0</v>
          </cell>
          <cell r="AO49">
            <v>2000</v>
          </cell>
          <cell r="AP49">
            <v>0</v>
          </cell>
          <cell r="AQ49">
            <v>7</v>
          </cell>
          <cell r="AR49" t="str">
            <v>kWh</v>
          </cell>
          <cell r="AS49"/>
        </row>
        <row r="50">
          <cell r="B50">
            <v>36</v>
          </cell>
          <cell r="C50" t="str">
            <v>RESIDENTIAL</v>
          </cell>
          <cell r="D50" t="str">
            <v>Other (specify) . . . . . . . .</v>
          </cell>
          <cell r="E50" t="str">
            <v>C</v>
          </cell>
          <cell r="F50"/>
          <cell r="G50"/>
          <cell r="H50">
            <v>0</v>
          </cell>
          <cell r="K50">
            <v>0</v>
          </cell>
          <cell r="L50">
            <v>0</v>
          </cell>
          <cell r="M50">
            <v>0</v>
          </cell>
          <cell r="Q50">
            <v>0</v>
          </cell>
          <cell r="T50">
            <v>1</v>
          </cell>
          <cell r="U50">
            <v>1</v>
          </cell>
          <cell r="V50">
            <v>0</v>
          </cell>
          <cell r="W50">
            <v>0</v>
          </cell>
          <cell r="X50">
            <v>0</v>
          </cell>
          <cell r="Y50">
            <v>0</v>
          </cell>
          <cell r="Z50">
            <v>0</v>
          </cell>
          <cell r="AA50">
            <v>0</v>
          </cell>
          <cell r="AB50">
            <v>0</v>
          </cell>
          <cell r="AC50">
            <v>100</v>
          </cell>
          <cell r="AD50">
            <v>0</v>
          </cell>
          <cell r="AE50">
            <v>250</v>
          </cell>
          <cell r="AF50">
            <v>0</v>
          </cell>
          <cell r="AG50">
            <v>500</v>
          </cell>
          <cell r="AH50">
            <v>0</v>
          </cell>
          <cell r="AI50">
            <v>750</v>
          </cell>
          <cell r="AJ50">
            <v>0</v>
          </cell>
          <cell r="AK50">
            <v>1000</v>
          </cell>
          <cell r="AL50">
            <v>0</v>
          </cell>
          <cell r="AM50">
            <v>1500</v>
          </cell>
          <cell r="AN50">
            <v>0</v>
          </cell>
          <cell r="AO50">
            <v>2000</v>
          </cell>
          <cell r="AP50">
            <v>0</v>
          </cell>
          <cell r="AQ50">
            <v>7</v>
          </cell>
          <cell r="AR50" t="str">
            <v>kWh</v>
          </cell>
          <cell r="AS50"/>
        </row>
        <row r="51">
          <cell r="B51">
            <v>37</v>
          </cell>
          <cell r="C51" t="str">
            <v>RESIDENTIAL</v>
          </cell>
          <cell r="D51" t="str">
            <v>Other (specify) . . . . . . . .</v>
          </cell>
          <cell r="E51" t="str">
            <v>D</v>
          </cell>
          <cell r="F51"/>
          <cell r="G51"/>
          <cell r="H51">
            <v>0</v>
          </cell>
          <cell r="K51">
            <v>0</v>
          </cell>
          <cell r="L51">
            <v>0</v>
          </cell>
          <cell r="M51">
            <v>0</v>
          </cell>
          <cell r="Q51">
            <v>0</v>
          </cell>
          <cell r="T51">
            <v>1</v>
          </cell>
          <cell r="U51">
            <v>1</v>
          </cell>
          <cell r="V51">
            <v>0</v>
          </cell>
          <cell r="W51">
            <v>0</v>
          </cell>
          <cell r="X51">
            <v>0</v>
          </cell>
          <cell r="Y51">
            <v>0</v>
          </cell>
          <cell r="Z51">
            <v>0</v>
          </cell>
          <cell r="AA51">
            <v>0</v>
          </cell>
          <cell r="AB51">
            <v>0</v>
          </cell>
          <cell r="AC51">
            <v>100</v>
          </cell>
          <cell r="AD51">
            <v>0</v>
          </cell>
          <cell r="AE51">
            <v>250</v>
          </cell>
          <cell r="AF51">
            <v>0</v>
          </cell>
          <cell r="AG51">
            <v>500</v>
          </cell>
          <cell r="AH51">
            <v>0</v>
          </cell>
          <cell r="AI51">
            <v>750</v>
          </cell>
          <cell r="AJ51">
            <v>0</v>
          </cell>
          <cell r="AK51">
            <v>1000</v>
          </cell>
          <cell r="AL51">
            <v>0</v>
          </cell>
          <cell r="AM51">
            <v>1500</v>
          </cell>
          <cell r="AN51">
            <v>0</v>
          </cell>
          <cell r="AO51">
            <v>2000</v>
          </cell>
          <cell r="AP51">
            <v>0</v>
          </cell>
          <cell r="AQ51">
            <v>7</v>
          </cell>
          <cell r="AR51" t="str">
            <v>kWh</v>
          </cell>
          <cell r="AS51"/>
        </row>
        <row r="52">
          <cell r="B52">
            <v>38</v>
          </cell>
          <cell r="C52"/>
          <cell r="D52"/>
          <cell r="F52"/>
          <cell r="G52"/>
          <cell r="AQ52">
            <v>0</v>
          </cell>
          <cell r="AR52">
            <v>0</v>
          </cell>
          <cell r="AS52"/>
        </row>
        <row r="53">
          <cell r="B53">
            <v>39</v>
          </cell>
          <cell r="C53"/>
          <cell r="D53" t="str">
            <v>GENERAL SERVICE</v>
          </cell>
          <cell r="F53"/>
          <cell r="G53" t="str">
            <v>X</v>
          </cell>
          <cell r="AQ53">
            <v>0</v>
          </cell>
          <cell r="AR53">
            <v>0</v>
          </cell>
          <cell r="AS53" t="str">
            <v>XXX</v>
          </cell>
        </row>
        <row r="54">
          <cell r="B54">
            <v>40</v>
          </cell>
          <cell r="C54" t="str">
            <v>GENERAL SERVICE</v>
          </cell>
          <cell r="D54" t="str">
            <v>Less than 50 kW</v>
          </cell>
          <cell r="E54" t="str">
            <v>A</v>
          </cell>
          <cell r="F54" t="str">
            <v>X</v>
          </cell>
          <cell r="G54" t="str">
            <v>X</v>
          </cell>
          <cell r="H54">
            <v>9.8999999999999991E-3</v>
          </cell>
          <cell r="I54">
            <v>6.1999999999999998E-3</v>
          </cell>
          <cell r="J54">
            <v>7.0000000000000001E-3</v>
          </cell>
          <cell r="K54">
            <v>2.3099999999999999E-2</v>
          </cell>
          <cell r="L54">
            <v>2.3100000000000002E-2</v>
          </cell>
          <cell r="M54">
            <v>0</v>
          </cell>
          <cell r="Q54">
            <v>0</v>
          </cell>
          <cell r="R54">
            <v>5.2999999999999999E-2</v>
          </cell>
          <cell r="S54">
            <v>6.2E-2</v>
          </cell>
          <cell r="T54">
            <v>1.0432999999999999</v>
          </cell>
          <cell r="U54">
            <v>1.0432999999999999</v>
          </cell>
          <cell r="V54">
            <v>1.6E-2</v>
          </cell>
          <cell r="W54">
            <v>0</v>
          </cell>
          <cell r="X54">
            <v>29.93</v>
          </cell>
          <cell r="Y54">
            <v>1.4800000000000001E-2</v>
          </cell>
          <cell r="Z54">
            <v>0</v>
          </cell>
          <cell r="AA54">
            <v>28.84</v>
          </cell>
          <cell r="AB54">
            <v>1.1000000000000001E-3</v>
          </cell>
          <cell r="AC54">
            <v>1000</v>
          </cell>
          <cell r="AD54">
            <v>0</v>
          </cell>
          <cell r="AE54">
            <v>2000</v>
          </cell>
          <cell r="AF54">
            <v>0</v>
          </cell>
          <cell r="AG54">
            <v>5000</v>
          </cell>
          <cell r="AH54">
            <v>0</v>
          </cell>
          <cell r="AI54">
            <v>10000</v>
          </cell>
          <cell r="AJ54">
            <v>0</v>
          </cell>
          <cell r="AK54">
            <v>15000</v>
          </cell>
          <cell r="AQ54">
            <v>5</v>
          </cell>
          <cell r="AR54" t="str">
            <v>kWh</v>
          </cell>
          <cell r="AS54" t="str">
            <v>X</v>
          </cell>
        </row>
        <row r="55">
          <cell r="B55">
            <v>41</v>
          </cell>
          <cell r="C55" t="str">
            <v>GENERAL SERVICE</v>
          </cell>
          <cell r="D55" t="str">
            <v>Less than 50 kW</v>
          </cell>
          <cell r="E55" t="str">
            <v>B</v>
          </cell>
          <cell r="F55"/>
          <cell r="G55"/>
          <cell r="H55">
            <v>0</v>
          </cell>
          <cell r="K55">
            <v>0</v>
          </cell>
          <cell r="L55">
            <v>0</v>
          </cell>
          <cell r="M55">
            <v>0</v>
          </cell>
          <cell r="Q55">
            <v>0</v>
          </cell>
          <cell r="T55">
            <v>1</v>
          </cell>
          <cell r="U55">
            <v>1</v>
          </cell>
          <cell r="V55">
            <v>0</v>
          </cell>
          <cell r="W55">
            <v>0</v>
          </cell>
          <cell r="X55">
            <v>0</v>
          </cell>
          <cell r="Y55">
            <v>0</v>
          </cell>
          <cell r="Z55">
            <v>0</v>
          </cell>
          <cell r="AA55">
            <v>0</v>
          </cell>
          <cell r="AB55">
            <v>0</v>
          </cell>
          <cell r="AC55">
            <v>1000</v>
          </cell>
          <cell r="AD55">
            <v>0</v>
          </cell>
          <cell r="AE55">
            <v>2000</v>
          </cell>
          <cell r="AF55">
            <v>0</v>
          </cell>
          <cell r="AG55">
            <v>5000</v>
          </cell>
          <cell r="AH55">
            <v>0</v>
          </cell>
          <cell r="AI55">
            <v>10000</v>
          </cell>
          <cell r="AJ55">
            <v>0</v>
          </cell>
          <cell r="AK55">
            <v>15000</v>
          </cell>
          <cell r="AL55">
            <v>0</v>
          </cell>
          <cell r="AM55">
            <v>0</v>
          </cell>
          <cell r="AN55">
            <v>0</v>
          </cell>
          <cell r="AO55">
            <v>0</v>
          </cell>
          <cell r="AP55">
            <v>0</v>
          </cell>
          <cell r="AQ55">
            <v>5</v>
          </cell>
          <cell r="AR55" t="str">
            <v>kWh</v>
          </cell>
          <cell r="AS55"/>
        </row>
        <row r="56">
          <cell r="B56">
            <v>42</v>
          </cell>
          <cell r="C56" t="str">
            <v>GENERAL SERVICE</v>
          </cell>
          <cell r="D56" t="str">
            <v>Less than 50 kW</v>
          </cell>
          <cell r="E56" t="str">
            <v>C</v>
          </cell>
          <cell r="F56"/>
          <cell r="G56"/>
          <cell r="H56">
            <v>0</v>
          </cell>
          <cell r="K56">
            <v>0</v>
          </cell>
          <cell r="L56">
            <v>0</v>
          </cell>
          <cell r="M56">
            <v>0</v>
          </cell>
          <cell r="Q56">
            <v>0</v>
          </cell>
          <cell r="T56">
            <v>1</v>
          </cell>
          <cell r="U56">
            <v>1</v>
          </cell>
          <cell r="V56">
            <v>0</v>
          </cell>
          <cell r="W56">
            <v>0</v>
          </cell>
          <cell r="X56">
            <v>0</v>
          </cell>
          <cell r="Y56">
            <v>0</v>
          </cell>
          <cell r="Z56">
            <v>0</v>
          </cell>
          <cell r="AA56">
            <v>0</v>
          </cell>
          <cell r="AB56">
            <v>0</v>
          </cell>
          <cell r="AC56">
            <v>1000</v>
          </cell>
          <cell r="AD56">
            <v>0</v>
          </cell>
          <cell r="AE56">
            <v>2000</v>
          </cell>
          <cell r="AF56">
            <v>0</v>
          </cell>
          <cell r="AG56">
            <v>5000</v>
          </cell>
          <cell r="AH56">
            <v>0</v>
          </cell>
          <cell r="AI56">
            <v>10000</v>
          </cell>
          <cell r="AJ56">
            <v>0</v>
          </cell>
          <cell r="AK56">
            <v>15000</v>
          </cell>
          <cell r="AL56">
            <v>0</v>
          </cell>
          <cell r="AM56">
            <v>0</v>
          </cell>
          <cell r="AN56">
            <v>0</v>
          </cell>
          <cell r="AO56">
            <v>0</v>
          </cell>
          <cell r="AP56">
            <v>0</v>
          </cell>
          <cell r="AQ56">
            <v>5</v>
          </cell>
          <cell r="AR56" t="str">
            <v>kWh</v>
          </cell>
          <cell r="AS56"/>
        </row>
        <row r="57">
          <cell r="B57">
            <v>43</v>
          </cell>
          <cell r="C57" t="str">
            <v>GENERAL SERVICE</v>
          </cell>
          <cell r="D57" t="str">
            <v>Less than 50 kW</v>
          </cell>
          <cell r="E57" t="str">
            <v>D</v>
          </cell>
          <cell r="F57"/>
          <cell r="G57"/>
          <cell r="H57">
            <v>0</v>
          </cell>
          <cell r="K57">
            <v>0</v>
          </cell>
          <cell r="L57">
            <v>0</v>
          </cell>
          <cell r="M57">
            <v>0</v>
          </cell>
          <cell r="Q57">
            <v>0</v>
          </cell>
          <cell r="T57">
            <v>1</v>
          </cell>
          <cell r="U57">
            <v>1</v>
          </cell>
          <cell r="V57">
            <v>0</v>
          </cell>
          <cell r="W57">
            <v>0</v>
          </cell>
          <cell r="X57">
            <v>0</v>
          </cell>
          <cell r="Y57">
            <v>0</v>
          </cell>
          <cell r="Z57">
            <v>0</v>
          </cell>
          <cell r="AA57">
            <v>0</v>
          </cell>
          <cell r="AB57">
            <v>0</v>
          </cell>
          <cell r="AC57">
            <v>1000</v>
          </cell>
          <cell r="AD57">
            <v>0</v>
          </cell>
          <cell r="AE57">
            <v>2000</v>
          </cell>
          <cell r="AF57">
            <v>0</v>
          </cell>
          <cell r="AG57">
            <v>5000</v>
          </cell>
          <cell r="AH57">
            <v>0</v>
          </cell>
          <cell r="AI57">
            <v>10000</v>
          </cell>
          <cell r="AJ57">
            <v>0</v>
          </cell>
          <cell r="AK57">
            <v>15000</v>
          </cell>
          <cell r="AL57">
            <v>0</v>
          </cell>
          <cell r="AM57">
            <v>0</v>
          </cell>
          <cell r="AN57">
            <v>0</v>
          </cell>
          <cell r="AO57">
            <v>0</v>
          </cell>
          <cell r="AP57">
            <v>0</v>
          </cell>
          <cell r="AQ57">
            <v>5</v>
          </cell>
          <cell r="AR57" t="str">
            <v>kWh</v>
          </cell>
          <cell r="AS57"/>
        </row>
        <row r="58">
          <cell r="B58">
            <v>44</v>
          </cell>
          <cell r="C58" t="str">
            <v>GENERAL SERVICE</v>
          </cell>
          <cell r="D58" t="str">
            <v>Less than 50 kW Time of Use</v>
          </cell>
          <cell r="E58" t="str">
            <v>A</v>
          </cell>
          <cell r="F58"/>
          <cell r="G58"/>
          <cell r="H58">
            <v>0</v>
          </cell>
          <cell r="K58">
            <v>0</v>
          </cell>
          <cell r="L58">
            <v>0</v>
          </cell>
          <cell r="M58">
            <v>0</v>
          </cell>
          <cell r="Q58">
            <v>0</v>
          </cell>
          <cell r="T58">
            <v>1</v>
          </cell>
          <cell r="U58">
            <v>1</v>
          </cell>
          <cell r="V58">
            <v>0</v>
          </cell>
          <cell r="W58">
            <v>0</v>
          </cell>
          <cell r="X58">
            <v>0</v>
          </cell>
          <cell r="Y58">
            <v>0</v>
          </cell>
          <cell r="Z58">
            <v>0</v>
          </cell>
          <cell r="AA58">
            <v>0</v>
          </cell>
          <cell r="AB58">
            <v>0</v>
          </cell>
          <cell r="AC58">
            <v>1000</v>
          </cell>
          <cell r="AD58">
            <v>0</v>
          </cell>
          <cell r="AE58">
            <v>2000</v>
          </cell>
          <cell r="AF58">
            <v>0</v>
          </cell>
          <cell r="AG58">
            <v>5000</v>
          </cell>
          <cell r="AH58">
            <v>0</v>
          </cell>
          <cell r="AI58">
            <v>10000</v>
          </cell>
          <cell r="AJ58">
            <v>0</v>
          </cell>
          <cell r="AK58">
            <v>15000</v>
          </cell>
          <cell r="AQ58">
            <v>5</v>
          </cell>
          <cell r="AR58" t="str">
            <v>kWh</v>
          </cell>
          <cell r="AS58"/>
        </row>
        <row r="59">
          <cell r="B59">
            <v>45</v>
          </cell>
          <cell r="C59" t="str">
            <v>GENERAL SERVICE</v>
          </cell>
          <cell r="D59" t="str">
            <v>Less than 50 kW Time of Use</v>
          </cell>
          <cell r="E59" t="str">
            <v>B</v>
          </cell>
          <cell r="F59"/>
          <cell r="G59"/>
          <cell r="H59">
            <v>0</v>
          </cell>
          <cell r="K59">
            <v>0</v>
          </cell>
          <cell r="L59">
            <v>0</v>
          </cell>
          <cell r="M59">
            <v>0</v>
          </cell>
          <cell r="Q59">
            <v>0</v>
          </cell>
          <cell r="T59">
            <v>1</v>
          </cell>
          <cell r="U59">
            <v>1</v>
          </cell>
          <cell r="V59">
            <v>0</v>
          </cell>
          <cell r="W59">
            <v>0</v>
          </cell>
          <cell r="X59">
            <v>0</v>
          </cell>
          <cell r="Y59">
            <v>0</v>
          </cell>
          <cell r="Z59">
            <v>0</v>
          </cell>
          <cell r="AA59">
            <v>0</v>
          </cell>
          <cell r="AB59">
            <v>0</v>
          </cell>
          <cell r="AC59">
            <v>1000</v>
          </cell>
          <cell r="AD59">
            <v>0</v>
          </cell>
          <cell r="AE59">
            <v>2000</v>
          </cell>
          <cell r="AF59">
            <v>0</v>
          </cell>
          <cell r="AG59">
            <v>5000</v>
          </cell>
          <cell r="AH59">
            <v>0</v>
          </cell>
          <cell r="AI59">
            <v>10000</v>
          </cell>
          <cell r="AJ59">
            <v>0</v>
          </cell>
          <cell r="AK59">
            <v>15000</v>
          </cell>
          <cell r="AL59">
            <v>0</v>
          </cell>
          <cell r="AM59">
            <v>0</v>
          </cell>
          <cell r="AN59">
            <v>0</v>
          </cell>
          <cell r="AO59">
            <v>0</v>
          </cell>
          <cell r="AP59">
            <v>0</v>
          </cell>
          <cell r="AQ59">
            <v>5</v>
          </cell>
          <cell r="AR59" t="str">
            <v>kWh</v>
          </cell>
          <cell r="AS59"/>
        </row>
        <row r="60">
          <cell r="B60">
            <v>46</v>
          </cell>
          <cell r="C60" t="str">
            <v>GENERAL SERVICE</v>
          </cell>
          <cell r="D60" t="str">
            <v>Less than 50 kW Time of Use</v>
          </cell>
          <cell r="E60" t="str">
            <v>C</v>
          </cell>
          <cell r="F60"/>
          <cell r="G60"/>
          <cell r="H60">
            <v>0</v>
          </cell>
          <cell r="K60">
            <v>0</v>
          </cell>
          <cell r="L60">
            <v>0</v>
          </cell>
          <cell r="M60">
            <v>0</v>
          </cell>
          <cell r="Q60">
            <v>0</v>
          </cell>
          <cell r="T60">
            <v>1</v>
          </cell>
          <cell r="U60">
            <v>1</v>
          </cell>
          <cell r="V60">
            <v>0</v>
          </cell>
          <cell r="W60">
            <v>0</v>
          </cell>
          <cell r="X60">
            <v>0</v>
          </cell>
          <cell r="Y60">
            <v>0</v>
          </cell>
          <cell r="Z60">
            <v>0</v>
          </cell>
          <cell r="AA60">
            <v>0</v>
          </cell>
          <cell r="AB60">
            <v>0</v>
          </cell>
          <cell r="AC60">
            <v>1000</v>
          </cell>
          <cell r="AD60">
            <v>0</v>
          </cell>
          <cell r="AE60">
            <v>2000</v>
          </cell>
          <cell r="AF60">
            <v>0</v>
          </cell>
          <cell r="AG60">
            <v>5000</v>
          </cell>
          <cell r="AH60">
            <v>0</v>
          </cell>
          <cell r="AI60">
            <v>10000</v>
          </cell>
          <cell r="AJ60">
            <v>0</v>
          </cell>
          <cell r="AK60">
            <v>15000</v>
          </cell>
          <cell r="AL60">
            <v>0</v>
          </cell>
          <cell r="AM60">
            <v>0</v>
          </cell>
          <cell r="AN60">
            <v>0</v>
          </cell>
          <cell r="AO60">
            <v>0</v>
          </cell>
          <cell r="AP60">
            <v>0</v>
          </cell>
          <cell r="AQ60">
            <v>5</v>
          </cell>
          <cell r="AR60" t="str">
            <v>kWh</v>
          </cell>
          <cell r="AS60"/>
        </row>
        <row r="61">
          <cell r="B61">
            <v>47</v>
          </cell>
          <cell r="C61" t="str">
            <v>GENERAL SERVICE</v>
          </cell>
          <cell r="D61" t="str">
            <v>Less than 50 kW Time of Use</v>
          </cell>
          <cell r="E61" t="str">
            <v>D</v>
          </cell>
          <cell r="F61"/>
          <cell r="G61"/>
          <cell r="H61">
            <v>0</v>
          </cell>
          <cell r="K61">
            <v>0</v>
          </cell>
          <cell r="L61">
            <v>0</v>
          </cell>
          <cell r="M61">
            <v>0</v>
          </cell>
          <cell r="Q61">
            <v>0</v>
          </cell>
          <cell r="T61">
            <v>1</v>
          </cell>
          <cell r="U61">
            <v>1</v>
          </cell>
          <cell r="V61">
            <v>0</v>
          </cell>
          <cell r="W61">
            <v>0</v>
          </cell>
          <cell r="X61">
            <v>0</v>
          </cell>
          <cell r="Y61">
            <v>0</v>
          </cell>
          <cell r="Z61">
            <v>0</v>
          </cell>
          <cell r="AA61">
            <v>0</v>
          </cell>
          <cell r="AB61">
            <v>0</v>
          </cell>
          <cell r="AC61">
            <v>1000</v>
          </cell>
          <cell r="AD61">
            <v>0</v>
          </cell>
          <cell r="AE61">
            <v>2000</v>
          </cell>
          <cell r="AF61">
            <v>0</v>
          </cell>
          <cell r="AG61">
            <v>5000</v>
          </cell>
          <cell r="AH61">
            <v>0</v>
          </cell>
          <cell r="AI61">
            <v>10000</v>
          </cell>
          <cell r="AJ61">
            <v>0</v>
          </cell>
          <cell r="AK61">
            <v>15000</v>
          </cell>
          <cell r="AL61">
            <v>0</v>
          </cell>
          <cell r="AM61">
            <v>0</v>
          </cell>
          <cell r="AN61">
            <v>0</v>
          </cell>
          <cell r="AO61">
            <v>0</v>
          </cell>
          <cell r="AP61">
            <v>0</v>
          </cell>
          <cell r="AQ61">
            <v>5</v>
          </cell>
          <cell r="AR61" t="str">
            <v>kWh</v>
          </cell>
          <cell r="AS61"/>
        </row>
        <row r="62">
          <cell r="B62">
            <v>48</v>
          </cell>
          <cell r="C62" t="str">
            <v>GENERAL SERVICE</v>
          </cell>
          <cell r="D62" t="str">
            <v>Other &lt; 50 kW (specify) .Small Commercial</v>
          </cell>
          <cell r="E62" t="str">
            <v>A</v>
          </cell>
          <cell r="F62" t="str">
            <v>X</v>
          </cell>
          <cell r="G62" t="str">
            <v>X</v>
          </cell>
          <cell r="H62">
            <v>9.8999999999999991E-3</v>
          </cell>
          <cell r="I62">
            <v>6.1999999999999998E-3</v>
          </cell>
          <cell r="J62">
            <v>7.0000000000000001E-3</v>
          </cell>
          <cell r="K62">
            <v>2.3099999999999999E-2</v>
          </cell>
          <cell r="L62">
            <v>2.3100000000000002E-2</v>
          </cell>
          <cell r="M62">
            <v>0</v>
          </cell>
          <cell r="Q62">
            <v>0</v>
          </cell>
          <cell r="R62">
            <v>5.2999999999999999E-2</v>
          </cell>
          <cell r="S62">
            <v>6.2E-2</v>
          </cell>
          <cell r="T62">
            <v>1.0432999999999999</v>
          </cell>
          <cell r="U62">
            <v>1.0432999999999999</v>
          </cell>
          <cell r="V62">
            <v>2.6499999999999999E-2</v>
          </cell>
          <cell r="W62">
            <v>0</v>
          </cell>
          <cell r="X62">
            <v>14.04</v>
          </cell>
          <cell r="Y62">
            <v>2.5600000000000001E-2</v>
          </cell>
          <cell r="Z62">
            <v>0</v>
          </cell>
          <cell r="AA62">
            <v>14.29</v>
          </cell>
          <cell r="AB62">
            <v>8.0000000000000004E-4</v>
          </cell>
          <cell r="AC62">
            <v>1000</v>
          </cell>
          <cell r="AD62">
            <v>0</v>
          </cell>
          <cell r="AE62">
            <v>2000</v>
          </cell>
          <cell r="AF62">
            <v>0</v>
          </cell>
          <cell r="AG62">
            <v>5000</v>
          </cell>
          <cell r="AH62">
            <v>0</v>
          </cell>
          <cell r="AI62">
            <v>10000</v>
          </cell>
          <cell r="AJ62">
            <v>0</v>
          </cell>
          <cell r="AK62">
            <v>15000</v>
          </cell>
          <cell r="AQ62">
            <v>5</v>
          </cell>
          <cell r="AR62" t="str">
            <v>kWh</v>
          </cell>
          <cell r="AS62" t="str">
            <v>X</v>
          </cell>
        </row>
        <row r="63">
          <cell r="B63">
            <v>49</v>
          </cell>
          <cell r="C63" t="str">
            <v>GENERAL SERVICE</v>
          </cell>
          <cell r="D63" t="str">
            <v>Other &lt; 50 kW (specify) .Small Commercial</v>
          </cell>
          <cell r="E63" t="str">
            <v>B</v>
          </cell>
          <cell r="F63"/>
          <cell r="G63"/>
          <cell r="H63">
            <v>0</v>
          </cell>
          <cell r="K63">
            <v>0</v>
          </cell>
          <cell r="L63">
            <v>0</v>
          </cell>
          <cell r="M63">
            <v>0</v>
          </cell>
          <cell r="Q63">
            <v>0</v>
          </cell>
          <cell r="T63">
            <v>1</v>
          </cell>
          <cell r="U63">
            <v>1</v>
          </cell>
          <cell r="V63">
            <v>0</v>
          </cell>
          <cell r="W63">
            <v>0</v>
          </cell>
          <cell r="X63">
            <v>0</v>
          </cell>
          <cell r="Y63">
            <v>0</v>
          </cell>
          <cell r="Z63">
            <v>0</v>
          </cell>
          <cell r="AA63">
            <v>0</v>
          </cell>
          <cell r="AB63">
            <v>0</v>
          </cell>
          <cell r="AC63">
            <v>1000</v>
          </cell>
          <cell r="AD63">
            <v>0</v>
          </cell>
          <cell r="AE63">
            <v>2000</v>
          </cell>
          <cell r="AF63">
            <v>0</v>
          </cell>
          <cell r="AG63">
            <v>5000</v>
          </cell>
          <cell r="AH63">
            <v>0</v>
          </cell>
          <cell r="AI63">
            <v>10000</v>
          </cell>
          <cell r="AJ63">
            <v>0</v>
          </cell>
          <cell r="AK63">
            <v>15000</v>
          </cell>
          <cell r="AL63">
            <v>0</v>
          </cell>
          <cell r="AM63">
            <v>0</v>
          </cell>
          <cell r="AN63">
            <v>0</v>
          </cell>
          <cell r="AO63">
            <v>0</v>
          </cell>
          <cell r="AP63">
            <v>0</v>
          </cell>
          <cell r="AQ63">
            <v>5</v>
          </cell>
          <cell r="AR63" t="str">
            <v>kWh</v>
          </cell>
          <cell r="AS63"/>
        </row>
        <row r="64">
          <cell r="B64">
            <v>50</v>
          </cell>
          <cell r="C64" t="str">
            <v>GENERAL SERVICE</v>
          </cell>
          <cell r="D64" t="str">
            <v>Other &lt; 50 kW (specify) .Small Commercial</v>
          </cell>
          <cell r="E64" t="str">
            <v>C</v>
          </cell>
          <cell r="F64"/>
          <cell r="G64"/>
          <cell r="H64">
            <v>0</v>
          </cell>
          <cell r="K64">
            <v>0</v>
          </cell>
          <cell r="L64">
            <v>0</v>
          </cell>
          <cell r="M64">
            <v>0</v>
          </cell>
          <cell r="Q64">
            <v>0</v>
          </cell>
          <cell r="T64">
            <v>1</v>
          </cell>
          <cell r="U64">
            <v>1</v>
          </cell>
          <cell r="V64">
            <v>0</v>
          </cell>
          <cell r="W64">
            <v>0</v>
          </cell>
          <cell r="X64">
            <v>0</v>
          </cell>
          <cell r="Y64">
            <v>0</v>
          </cell>
          <cell r="Z64">
            <v>0</v>
          </cell>
          <cell r="AA64">
            <v>0</v>
          </cell>
          <cell r="AB64">
            <v>0</v>
          </cell>
          <cell r="AC64">
            <v>1000</v>
          </cell>
          <cell r="AD64">
            <v>0</v>
          </cell>
          <cell r="AE64">
            <v>2000</v>
          </cell>
          <cell r="AF64">
            <v>0</v>
          </cell>
          <cell r="AG64">
            <v>5000</v>
          </cell>
          <cell r="AH64">
            <v>0</v>
          </cell>
          <cell r="AI64">
            <v>10000</v>
          </cell>
          <cell r="AJ64">
            <v>0</v>
          </cell>
          <cell r="AK64">
            <v>15000</v>
          </cell>
          <cell r="AL64">
            <v>0</v>
          </cell>
          <cell r="AM64">
            <v>0</v>
          </cell>
          <cell r="AN64">
            <v>0</v>
          </cell>
          <cell r="AO64">
            <v>0</v>
          </cell>
          <cell r="AP64">
            <v>0</v>
          </cell>
          <cell r="AQ64">
            <v>5</v>
          </cell>
          <cell r="AR64" t="str">
            <v>kWh</v>
          </cell>
          <cell r="AS64"/>
        </row>
        <row r="65">
          <cell r="B65">
            <v>51</v>
          </cell>
          <cell r="C65" t="str">
            <v>GENERAL SERVICE</v>
          </cell>
          <cell r="D65" t="str">
            <v>Other &lt; 50 kW (specify) .Small Commercial</v>
          </cell>
          <cell r="E65" t="str">
            <v>D</v>
          </cell>
          <cell r="F65"/>
          <cell r="G65"/>
          <cell r="H65">
            <v>0</v>
          </cell>
          <cell r="K65">
            <v>0</v>
          </cell>
          <cell r="L65">
            <v>0</v>
          </cell>
          <cell r="M65">
            <v>0</v>
          </cell>
          <cell r="Q65">
            <v>0</v>
          </cell>
          <cell r="T65">
            <v>1</v>
          </cell>
          <cell r="U65">
            <v>1</v>
          </cell>
          <cell r="V65">
            <v>0</v>
          </cell>
          <cell r="W65">
            <v>0</v>
          </cell>
          <cell r="X65">
            <v>0</v>
          </cell>
          <cell r="Y65">
            <v>0</v>
          </cell>
          <cell r="Z65">
            <v>0</v>
          </cell>
          <cell r="AA65">
            <v>0</v>
          </cell>
          <cell r="AB65">
            <v>0</v>
          </cell>
          <cell r="AC65">
            <v>1000</v>
          </cell>
          <cell r="AD65">
            <v>0</v>
          </cell>
          <cell r="AE65">
            <v>2000</v>
          </cell>
          <cell r="AF65">
            <v>0</v>
          </cell>
          <cell r="AG65">
            <v>5000</v>
          </cell>
          <cell r="AH65">
            <v>0</v>
          </cell>
          <cell r="AI65">
            <v>10000</v>
          </cell>
          <cell r="AJ65">
            <v>0</v>
          </cell>
          <cell r="AK65">
            <v>15000</v>
          </cell>
          <cell r="AL65">
            <v>0</v>
          </cell>
          <cell r="AM65">
            <v>0</v>
          </cell>
          <cell r="AN65">
            <v>0</v>
          </cell>
          <cell r="AO65">
            <v>0</v>
          </cell>
          <cell r="AP65">
            <v>0</v>
          </cell>
          <cell r="AQ65">
            <v>5</v>
          </cell>
          <cell r="AR65" t="str">
            <v>kWh</v>
          </cell>
          <cell r="AS65"/>
        </row>
        <row r="66">
          <cell r="B66">
            <v>52</v>
          </cell>
          <cell r="C66" t="str">
            <v>GENERAL SERVICE</v>
          </cell>
          <cell r="D66" t="str">
            <v>Greater than 50 kW (to 3000 kW)</v>
          </cell>
          <cell r="E66" t="str">
            <v>A</v>
          </cell>
          <cell r="F66"/>
          <cell r="G66"/>
          <cell r="H66">
            <v>0</v>
          </cell>
          <cell r="K66">
            <v>0</v>
          </cell>
          <cell r="L66">
            <v>0</v>
          </cell>
          <cell r="M66">
            <v>0</v>
          </cell>
          <cell r="P66">
            <v>0</v>
          </cell>
          <cell r="Q66">
            <v>0</v>
          </cell>
          <cell r="T66">
            <v>1</v>
          </cell>
          <cell r="U66">
            <v>1</v>
          </cell>
          <cell r="V66">
            <v>0</v>
          </cell>
          <cell r="W66">
            <v>0</v>
          </cell>
          <cell r="X66">
            <v>0</v>
          </cell>
          <cell r="Y66">
            <v>0</v>
          </cell>
          <cell r="Z66">
            <v>0</v>
          </cell>
          <cell r="AA66">
            <v>0</v>
          </cell>
          <cell r="AB66">
            <v>0</v>
          </cell>
          <cell r="AC66">
            <v>15000</v>
          </cell>
          <cell r="AD66">
            <v>60</v>
          </cell>
          <cell r="AE66">
            <v>40000</v>
          </cell>
          <cell r="AF66">
            <v>100</v>
          </cell>
          <cell r="AG66">
            <v>100000</v>
          </cell>
          <cell r="AH66">
            <v>500</v>
          </cell>
          <cell r="AI66">
            <v>400000</v>
          </cell>
          <cell r="AJ66">
            <v>1000</v>
          </cell>
          <cell r="AK66">
            <v>1000000</v>
          </cell>
          <cell r="AL66">
            <v>3000</v>
          </cell>
          <cell r="AQ66">
            <v>5</v>
          </cell>
          <cell r="AR66" t="str">
            <v>kW</v>
          </cell>
          <cell r="AS66"/>
        </row>
        <row r="67">
          <cell r="B67">
            <v>53</v>
          </cell>
          <cell r="C67" t="str">
            <v>GENERAL SERVICE</v>
          </cell>
          <cell r="D67" t="str">
            <v>Greater than 50 kW (to 3000 kW)</v>
          </cell>
          <cell r="E67" t="str">
            <v>B</v>
          </cell>
          <cell r="F67"/>
          <cell r="G67"/>
          <cell r="H67">
            <v>0</v>
          </cell>
          <cell r="K67">
            <v>0</v>
          </cell>
          <cell r="L67">
            <v>0</v>
          </cell>
          <cell r="M67">
            <v>0</v>
          </cell>
          <cell r="P67">
            <v>0</v>
          </cell>
          <cell r="Q67">
            <v>0</v>
          </cell>
          <cell r="T67">
            <v>1</v>
          </cell>
          <cell r="U67">
            <v>1</v>
          </cell>
          <cell r="V67">
            <v>0</v>
          </cell>
          <cell r="W67">
            <v>0</v>
          </cell>
          <cell r="X67">
            <v>0</v>
          </cell>
          <cell r="Y67">
            <v>0</v>
          </cell>
          <cell r="Z67">
            <v>0</v>
          </cell>
          <cell r="AA67">
            <v>0</v>
          </cell>
          <cell r="AB67">
            <v>0</v>
          </cell>
          <cell r="AC67">
            <v>15000</v>
          </cell>
          <cell r="AD67">
            <v>60</v>
          </cell>
          <cell r="AE67">
            <v>40000</v>
          </cell>
          <cell r="AF67">
            <v>100</v>
          </cell>
          <cell r="AG67">
            <v>100000</v>
          </cell>
          <cell r="AH67">
            <v>500</v>
          </cell>
          <cell r="AI67">
            <v>400000</v>
          </cell>
          <cell r="AJ67">
            <v>1000</v>
          </cell>
          <cell r="AK67">
            <v>1000000</v>
          </cell>
          <cell r="AL67">
            <v>3000</v>
          </cell>
          <cell r="AM67">
            <v>0</v>
          </cell>
          <cell r="AN67">
            <v>0</v>
          </cell>
          <cell r="AO67">
            <v>0</v>
          </cell>
          <cell r="AP67">
            <v>0</v>
          </cell>
          <cell r="AQ67">
            <v>5</v>
          </cell>
          <cell r="AR67" t="str">
            <v>kW</v>
          </cell>
          <cell r="AS67"/>
        </row>
        <row r="68">
          <cell r="B68">
            <v>54</v>
          </cell>
          <cell r="C68" t="str">
            <v>GENERAL SERVICE</v>
          </cell>
          <cell r="D68" t="str">
            <v>Greater than 50 kW (to 3000 kW)</v>
          </cell>
          <cell r="E68" t="str">
            <v>C</v>
          </cell>
          <cell r="F68"/>
          <cell r="G68"/>
          <cell r="H68">
            <v>0</v>
          </cell>
          <cell r="K68">
            <v>0</v>
          </cell>
          <cell r="L68">
            <v>0</v>
          </cell>
          <cell r="M68">
            <v>0</v>
          </cell>
          <cell r="P68">
            <v>0</v>
          </cell>
          <cell r="Q68">
            <v>0</v>
          </cell>
          <cell r="T68">
            <v>1</v>
          </cell>
          <cell r="U68">
            <v>1</v>
          </cell>
          <cell r="V68">
            <v>0</v>
          </cell>
          <cell r="W68">
            <v>0</v>
          </cell>
          <cell r="X68">
            <v>0</v>
          </cell>
          <cell r="Y68">
            <v>0</v>
          </cell>
          <cell r="Z68">
            <v>0</v>
          </cell>
          <cell r="AA68">
            <v>0</v>
          </cell>
          <cell r="AB68">
            <v>0</v>
          </cell>
          <cell r="AC68">
            <v>15000</v>
          </cell>
          <cell r="AD68">
            <v>60</v>
          </cell>
          <cell r="AE68">
            <v>40000</v>
          </cell>
          <cell r="AF68">
            <v>100</v>
          </cell>
          <cell r="AG68">
            <v>100000</v>
          </cell>
          <cell r="AH68">
            <v>500</v>
          </cell>
          <cell r="AI68">
            <v>400000</v>
          </cell>
          <cell r="AJ68">
            <v>1000</v>
          </cell>
          <cell r="AK68">
            <v>1000000</v>
          </cell>
          <cell r="AL68">
            <v>3000</v>
          </cell>
          <cell r="AM68">
            <v>0</v>
          </cell>
          <cell r="AN68">
            <v>0</v>
          </cell>
          <cell r="AO68">
            <v>0</v>
          </cell>
          <cell r="AP68">
            <v>0</v>
          </cell>
          <cell r="AQ68">
            <v>5</v>
          </cell>
          <cell r="AR68" t="str">
            <v>kW</v>
          </cell>
          <cell r="AS68"/>
        </row>
        <row r="69">
          <cell r="B69">
            <v>55</v>
          </cell>
          <cell r="C69" t="str">
            <v>GENERAL SERVICE</v>
          </cell>
          <cell r="D69" t="str">
            <v>Greater than 50 kW (to 3000 kW)</v>
          </cell>
          <cell r="E69" t="str">
            <v>D</v>
          </cell>
          <cell r="F69"/>
          <cell r="G69"/>
          <cell r="H69">
            <v>0</v>
          </cell>
          <cell r="K69">
            <v>0</v>
          </cell>
          <cell r="L69">
            <v>0</v>
          </cell>
          <cell r="M69">
            <v>0</v>
          </cell>
          <cell r="P69">
            <v>0</v>
          </cell>
          <cell r="Q69">
            <v>0</v>
          </cell>
          <cell r="T69">
            <v>1</v>
          </cell>
          <cell r="U69">
            <v>1</v>
          </cell>
          <cell r="V69">
            <v>0</v>
          </cell>
          <cell r="W69">
            <v>0</v>
          </cell>
          <cell r="X69">
            <v>0</v>
          </cell>
          <cell r="Y69">
            <v>0</v>
          </cell>
          <cell r="Z69">
            <v>0</v>
          </cell>
          <cell r="AA69">
            <v>0</v>
          </cell>
          <cell r="AB69">
            <v>0</v>
          </cell>
          <cell r="AC69">
            <v>15000</v>
          </cell>
          <cell r="AD69">
            <v>60</v>
          </cell>
          <cell r="AE69">
            <v>40000</v>
          </cell>
          <cell r="AF69">
            <v>100</v>
          </cell>
          <cell r="AG69">
            <v>100000</v>
          </cell>
          <cell r="AH69">
            <v>500</v>
          </cell>
          <cell r="AI69">
            <v>400000</v>
          </cell>
          <cell r="AJ69">
            <v>1000</v>
          </cell>
          <cell r="AK69">
            <v>1000000</v>
          </cell>
          <cell r="AL69">
            <v>3000</v>
          </cell>
          <cell r="AM69">
            <v>0</v>
          </cell>
          <cell r="AN69">
            <v>0</v>
          </cell>
          <cell r="AO69">
            <v>0</v>
          </cell>
          <cell r="AP69">
            <v>0</v>
          </cell>
          <cell r="AQ69">
            <v>5</v>
          </cell>
          <cell r="AR69" t="str">
            <v>kW</v>
          </cell>
          <cell r="AS69"/>
        </row>
        <row r="70">
          <cell r="B70">
            <v>56</v>
          </cell>
          <cell r="C70" t="str">
            <v>GENERAL SERVICE</v>
          </cell>
          <cell r="D70" t="str">
            <v>Greater than 50 kW Time of Use</v>
          </cell>
          <cell r="E70" t="str">
            <v>A</v>
          </cell>
          <cell r="F70"/>
          <cell r="G70"/>
          <cell r="H70">
            <v>0</v>
          </cell>
          <cell r="K70">
            <v>0</v>
          </cell>
          <cell r="L70">
            <v>0</v>
          </cell>
          <cell r="M70">
            <v>0</v>
          </cell>
          <cell r="P70">
            <v>0</v>
          </cell>
          <cell r="Q70">
            <v>0</v>
          </cell>
          <cell r="T70">
            <v>1</v>
          </cell>
          <cell r="U70">
            <v>1</v>
          </cell>
          <cell r="V70">
            <v>0</v>
          </cell>
          <cell r="W70">
            <v>0</v>
          </cell>
          <cell r="X70">
            <v>0</v>
          </cell>
          <cell r="Y70">
            <v>0</v>
          </cell>
          <cell r="Z70">
            <v>0</v>
          </cell>
          <cell r="AA70">
            <v>0</v>
          </cell>
          <cell r="AB70">
            <v>0</v>
          </cell>
          <cell r="AC70">
            <v>15000</v>
          </cell>
          <cell r="AD70">
            <v>60</v>
          </cell>
          <cell r="AE70">
            <v>40000</v>
          </cell>
          <cell r="AF70">
            <v>100</v>
          </cell>
          <cell r="AG70">
            <v>100000</v>
          </cell>
          <cell r="AH70">
            <v>500</v>
          </cell>
          <cell r="AI70">
            <v>400000</v>
          </cell>
          <cell r="AJ70">
            <v>1000</v>
          </cell>
          <cell r="AK70">
            <v>1000000</v>
          </cell>
          <cell r="AL70">
            <v>3000</v>
          </cell>
          <cell r="AQ70">
            <v>5</v>
          </cell>
          <cell r="AR70" t="str">
            <v>kW</v>
          </cell>
          <cell r="AS70"/>
        </row>
        <row r="71">
          <cell r="B71">
            <v>57</v>
          </cell>
          <cell r="C71" t="str">
            <v>GENERAL SERVICE</v>
          </cell>
          <cell r="D71" t="str">
            <v>Greater than 50 kW Time of Use</v>
          </cell>
          <cell r="E71" t="str">
            <v>B</v>
          </cell>
          <cell r="F71"/>
          <cell r="G71"/>
          <cell r="H71">
            <v>0</v>
          </cell>
          <cell r="K71">
            <v>0</v>
          </cell>
          <cell r="L71">
            <v>0</v>
          </cell>
          <cell r="M71">
            <v>0</v>
          </cell>
          <cell r="P71">
            <v>0</v>
          </cell>
          <cell r="Q71">
            <v>0</v>
          </cell>
          <cell r="T71">
            <v>1</v>
          </cell>
          <cell r="U71">
            <v>1</v>
          </cell>
          <cell r="V71">
            <v>0</v>
          </cell>
          <cell r="W71">
            <v>0</v>
          </cell>
          <cell r="X71">
            <v>0</v>
          </cell>
          <cell r="Y71">
            <v>0</v>
          </cell>
          <cell r="Z71">
            <v>0</v>
          </cell>
          <cell r="AA71">
            <v>0</v>
          </cell>
          <cell r="AB71">
            <v>0</v>
          </cell>
          <cell r="AC71">
            <v>15000</v>
          </cell>
          <cell r="AD71">
            <v>60</v>
          </cell>
          <cell r="AE71">
            <v>40000</v>
          </cell>
          <cell r="AF71">
            <v>100</v>
          </cell>
          <cell r="AG71">
            <v>100000</v>
          </cell>
          <cell r="AH71">
            <v>500</v>
          </cell>
          <cell r="AI71">
            <v>400000</v>
          </cell>
          <cell r="AJ71">
            <v>1000</v>
          </cell>
          <cell r="AK71">
            <v>1000000</v>
          </cell>
          <cell r="AL71">
            <v>3000</v>
          </cell>
          <cell r="AM71">
            <v>0</v>
          </cell>
          <cell r="AN71">
            <v>0</v>
          </cell>
          <cell r="AO71">
            <v>0</v>
          </cell>
          <cell r="AP71">
            <v>0</v>
          </cell>
          <cell r="AQ71">
            <v>5</v>
          </cell>
          <cell r="AR71" t="str">
            <v>kW</v>
          </cell>
          <cell r="AS71"/>
        </row>
        <row r="72">
          <cell r="B72">
            <v>58</v>
          </cell>
          <cell r="C72" t="str">
            <v>GENERAL SERVICE</v>
          </cell>
          <cell r="D72" t="str">
            <v>Greater than 50 kW Time of Use</v>
          </cell>
          <cell r="E72" t="str">
            <v>C</v>
          </cell>
          <cell r="F72"/>
          <cell r="G72"/>
          <cell r="H72">
            <v>0</v>
          </cell>
          <cell r="K72">
            <v>0</v>
          </cell>
          <cell r="L72">
            <v>0</v>
          </cell>
          <cell r="M72">
            <v>0</v>
          </cell>
          <cell r="P72">
            <v>0</v>
          </cell>
          <cell r="Q72">
            <v>0</v>
          </cell>
          <cell r="T72">
            <v>1</v>
          </cell>
          <cell r="U72">
            <v>1</v>
          </cell>
          <cell r="V72">
            <v>0</v>
          </cell>
          <cell r="W72">
            <v>0</v>
          </cell>
          <cell r="X72">
            <v>0</v>
          </cell>
          <cell r="Y72">
            <v>0</v>
          </cell>
          <cell r="Z72">
            <v>0</v>
          </cell>
          <cell r="AA72">
            <v>0</v>
          </cell>
          <cell r="AB72">
            <v>0</v>
          </cell>
          <cell r="AC72">
            <v>15000</v>
          </cell>
          <cell r="AD72">
            <v>60</v>
          </cell>
          <cell r="AE72">
            <v>40000</v>
          </cell>
          <cell r="AF72">
            <v>100</v>
          </cell>
          <cell r="AG72">
            <v>100000</v>
          </cell>
          <cell r="AH72">
            <v>500</v>
          </cell>
          <cell r="AI72">
            <v>400000</v>
          </cell>
          <cell r="AJ72">
            <v>1000</v>
          </cell>
          <cell r="AK72">
            <v>1000000</v>
          </cell>
          <cell r="AL72">
            <v>3000</v>
          </cell>
          <cell r="AM72">
            <v>0</v>
          </cell>
          <cell r="AN72">
            <v>0</v>
          </cell>
          <cell r="AO72">
            <v>0</v>
          </cell>
          <cell r="AP72">
            <v>0</v>
          </cell>
          <cell r="AQ72">
            <v>5</v>
          </cell>
          <cell r="AR72" t="str">
            <v>kW</v>
          </cell>
          <cell r="AS72"/>
        </row>
        <row r="73">
          <cell r="B73">
            <v>59</v>
          </cell>
          <cell r="C73" t="str">
            <v>GENERAL SERVICE</v>
          </cell>
          <cell r="D73" t="str">
            <v>Greater than 50 kW Time of Use</v>
          </cell>
          <cell r="E73" t="str">
            <v>D</v>
          </cell>
          <cell r="F73"/>
          <cell r="G73"/>
          <cell r="H73">
            <v>0</v>
          </cell>
          <cell r="K73">
            <v>0</v>
          </cell>
          <cell r="L73">
            <v>0</v>
          </cell>
          <cell r="M73">
            <v>0</v>
          </cell>
          <cell r="P73">
            <v>0</v>
          </cell>
          <cell r="Q73">
            <v>0</v>
          </cell>
          <cell r="T73">
            <v>1</v>
          </cell>
          <cell r="U73">
            <v>1</v>
          </cell>
          <cell r="V73">
            <v>0</v>
          </cell>
          <cell r="W73">
            <v>0</v>
          </cell>
          <cell r="X73">
            <v>0</v>
          </cell>
          <cell r="Y73">
            <v>0</v>
          </cell>
          <cell r="Z73">
            <v>0</v>
          </cell>
          <cell r="AA73">
            <v>0</v>
          </cell>
          <cell r="AB73">
            <v>0</v>
          </cell>
          <cell r="AC73">
            <v>15000</v>
          </cell>
          <cell r="AD73">
            <v>60</v>
          </cell>
          <cell r="AE73">
            <v>40000</v>
          </cell>
          <cell r="AF73">
            <v>100</v>
          </cell>
          <cell r="AG73">
            <v>100000</v>
          </cell>
          <cell r="AH73">
            <v>500</v>
          </cell>
          <cell r="AI73">
            <v>400000</v>
          </cell>
          <cell r="AJ73">
            <v>1000</v>
          </cell>
          <cell r="AK73">
            <v>1000000</v>
          </cell>
          <cell r="AL73">
            <v>3000</v>
          </cell>
          <cell r="AM73">
            <v>0</v>
          </cell>
          <cell r="AN73">
            <v>0</v>
          </cell>
          <cell r="AO73">
            <v>0</v>
          </cell>
          <cell r="AP73">
            <v>0</v>
          </cell>
          <cell r="AQ73">
            <v>5</v>
          </cell>
          <cell r="AR73" t="str">
            <v>kW</v>
          </cell>
          <cell r="AS73"/>
        </row>
        <row r="74">
          <cell r="B74">
            <v>60</v>
          </cell>
          <cell r="C74" t="str">
            <v>GENERAL SERVICE</v>
          </cell>
          <cell r="D74" t="str">
            <v>Other &gt; 50 kW (specify) .50 kW - 499 kW</v>
          </cell>
          <cell r="E74" t="str">
            <v>A</v>
          </cell>
          <cell r="F74" t="str">
            <v>X</v>
          </cell>
          <cell r="G74" t="str">
            <v>X</v>
          </cell>
          <cell r="H74">
            <v>0</v>
          </cell>
          <cell r="I74">
            <v>6.1999999999999998E-3</v>
          </cell>
          <cell r="J74">
            <v>7.0000000000000001E-3</v>
          </cell>
          <cell r="K74">
            <v>1.32E-2</v>
          </cell>
          <cell r="L74">
            <v>1.32E-2</v>
          </cell>
          <cell r="M74">
            <v>3.9245000000000001</v>
          </cell>
          <cell r="P74">
            <v>3.9245000000000001</v>
          </cell>
          <cell r="Q74">
            <v>3.9245000000000001</v>
          </cell>
          <cell r="R74">
            <v>5.2999999999999999E-2</v>
          </cell>
          <cell r="S74">
            <v>6.2E-2</v>
          </cell>
          <cell r="T74">
            <v>1.0432999999999999</v>
          </cell>
          <cell r="U74">
            <v>1.0432999999999999</v>
          </cell>
          <cell r="V74">
            <v>0</v>
          </cell>
          <cell r="W74">
            <v>4.7192999999999996</v>
          </cell>
          <cell r="X74">
            <v>74.239999999999995</v>
          </cell>
          <cell r="Y74">
            <v>0</v>
          </cell>
          <cell r="Z74">
            <v>4.3715000000000002</v>
          </cell>
          <cell r="AA74">
            <v>72.959999999999994</v>
          </cell>
          <cell r="AB74">
            <v>0.32929999999999998</v>
          </cell>
          <cell r="AC74">
            <v>15000</v>
          </cell>
          <cell r="AD74">
            <v>60</v>
          </cell>
          <cell r="AE74">
            <v>40000</v>
          </cell>
          <cell r="AF74">
            <v>100</v>
          </cell>
          <cell r="AQ74">
            <v>2</v>
          </cell>
          <cell r="AR74" t="str">
            <v>kW</v>
          </cell>
          <cell r="AS74" t="str">
            <v>X</v>
          </cell>
        </row>
        <row r="75">
          <cell r="B75">
            <v>61</v>
          </cell>
          <cell r="C75" t="str">
            <v>GENERAL SERVICE</v>
          </cell>
          <cell r="D75" t="str">
            <v>Other &gt; 50 kW (specify) .50 kW - 499 kW</v>
          </cell>
          <cell r="E75" t="str">
            <v>B</v>
          </cell>
          <cell r="F75"/>
          <cell r="G75"/>
          <cell r="H75">
            <v>0</v>
          </cell>
          <cell r="K75">
            <v>0</v>
          </cell>
          <cell r="L75">
            <v>0</v>
          </cell>
          <cell r="M75">
            <v>0</v>
          </cell>
          <cell r="P75">
            <v>0</v>
          </cell>
          <cell r="Q75">
            <v>0</v>
          </cell>
          <cell r="T75">
            <v>1</v>
          </cell>
          <cell r="U75">
            <v>1</v>
          </cell>
          <cell r="V75">
            <v>0</v>
          </cell>
          <cell r="W75">
            <v>0</v>
          </cell>
          <cell r="X75">
            <v>0</v>
          </cell>
          <cell r="Y75">
            <v>0</v>
          </cell>
          <cell r="Z75">
            <v>0</v>
          </cell>
          <cell r="AA75">
            <v>0</v>
          </cell>
          <cell r="AB75">
            <v>0</v>
          </cell>
          <cell r="AC75">
            <v>15000</v>
          </cell>
          <cell r="AD75">
            <v>60</v>
          </cell>
          <cell r="AE75">
            <v>40000</v>
          </cell>
          <cell r="AF75">
            <v>100</v>
          </cell>
          <cell r="AG75">
            <v>0</v>
          </cell>
          <cell r="AH75">
            <v>0</v>
          </cell>
          <cell r="AI75">
            <v>0</v>
          </cell>
          <cell r="AJ75">
            <v>0</v>
          </cell>
          <cell r="AK75">
            <v>0</v>
          </cell>
          <cell r="AL75">
            <v>0</v>
          </cell>
          <cell r="AM75">
            <v>0</v>
          </cell>
          <cell r="AN75">
            <v>0</v>
          </cell>
          <cell r="AO75">
            <v>0</v>
          </cell>
          <cell r="AP75">
            <v>0</v>
          </cell>
          <cell r="AQ75">
            <v>2</v>
          </cell>
          <cell r="AR75" t="str">
            <v>kW</v>
          </cell>
          <cell r="AS75"/>
        </row>
        <row r="76">
          <cell r="B76">
            <v>62</v>
          </cell>
          <cell r="C76" t="str">
            <v>GENERAL SERVICE</v>
          </cell>
          <cell r="D76" t="str">
            <v>Other &gt; 50 kW (specify) .50 kW - 499 kW</v>
          </cell>
          <cell r="E76" t="str">
            <v>C</v>
          </cell>
          <cell r="F76"/>
          <cell r="G76"/>
          <cell r="H76">
            <v>0</v>
          </cell>
          <cell r="K76">
            <v>0</v>
          </cell>
          <cell r="L76">
            <v>0</v>
          </cell>
          <cell r="M76">
            <v>0</v>
          </cell>
          <cell r="P76">
            <v>0</v>
          </cell>
          <cell r="Q76">
            <v>0</v>
          </cell>
          <cell r="T76">
            <v>1</v>
          </cell>
          <cell r="U76">
            <v>1</v>
          </cell>
          <cell r="V76">
            <v>0</v>
          </cell>
          <cell r="W76">
            <v>0</v>
          </cell>
          <cell r="X76">
            <v>0</v>
          </cell>
          <cell r="Y76">
            <v>0</v>
          </cell>
          <cell r="Z76">
            <v>0</v>
          </cell>
          <cell r="AA76">
            <v>0</v>
          </cell>
          <cell r="AB76">
            <v>0</v>
          </cell>
          <cell r="AC76">
            <v>15000</v>
          </cell>
          <cell r="AD76">
            <v>60</v>
          </cell>
          <cell r="AE76">
            <v>40000</v>
          </cell>
          <cell r="AF76">
            <v>100</v>
          </cell>
          <cell r="AG76">
            <v>0</v>
          </cell>
          <cell r="AH76">
            <v>0</v>
          </cell>
          <cell r="AI76">
            <v>0</v>
          </cell>
          <cell r="AJ76">
            <v>0</v>
          </cell>
          <cell r="AK76">
            <v>0</v>
          </cell>
          <cell r="AL76">
            <v>0</v>
          </cell>
          <cell r="AM76">
            <v>0</v>
          </cell>
          <cell r="AN76">
            <v>0</v>
          </cell>
          <cell r="AO76">
            <v>0</v>
          </cell>
          <cell r="AP76">
            <v>0</v>
          </cell>
          <cell r="AQ76">
            <v>2</v>
          </cell>
          <cell r="AR76" t="str">
            <v>kW</v>
          </cell>
          <cell r="AS76"/>
        </row>
        <row r="77">
          <cell r="B77">
            <v>63</v>
          </cell>
          <cell r="C77" t="str">
            <v>GENERAL SERVICE</v>
          </cell>
          <cell r="D77" t="str">
            <v>Other &gt; 50 kW (specify) .50 kW - 499 kW</v>
          </cell>
          <cell r="E77" t="str">
            <v>D</v>
          </cell>
          <cell r="F77"/>
          <cell r="G77"/>
          <cell r="H77">
            <v>0</v>
          </cell>
          <cell r="K77">
            <v>0</v>
          </cell>
          <cell r="L77">
            <v>0</v>
          </cell>
          <cell r="M77">
            <v>0</v>
          </cell>
          <cell r="P77">
            <v>0</v>
          </cell>
          <cell r="Q77">
            <v>0</v>
          </cell>
          <cell r="T77">
            <v>1</v>
          </cell>
          <cell r="U77">
            <v>1</v>
          </cell>
          <cell r="V77">
            <v>0</v>
          </cell>
          <cell r="W77">
            <v>0</v>
          </cell>
          <cell r="X77">
            <v>0</v>
          </cell>
          <cell r="Y77">
            <v>0</v>
          </cell>
          <cell r="Z77">
            <v>0</v>
          </cell>
          <cell r="AA77">
            <v>0</v>
          </cell>
          <cell r="AB77">
            <v>0</v>
          </cell>
          <cell r="AC77">
            <v>15000</v>
          </cell>
          <cell r="AD77">
            <v>60</v>
          </cell>
          <cell r="AE77">
            <v>40000</v>
          </cell>
          <cell r="AF77">
            <v>100</v>
          </cell>
          <cell r="AG77">
            <v>0</v>
          </cell>
          <cell r="AH77">
            <v>0</v>
          </cell>
          <cell r="AI77">
            <v>0</v>
          </cell>
          <cell r="AJ77">
            <v>0</v>
          </cell>
          <cell r="AK77">
            <v>0</v>
          </cell>
          <cell r="AL77">
            <v>0</v>
          </cell>
          <cell r="AM77">
            <v>0</v>
          </cell>
          <cell r="AN77">
            <v>0</v>
          </cell>
          <cell r="AO77">
            <v>0</v>
          </cell>
          <cell r="AP77">
            <v>0</v>
          </cell>
          <cell r="AQ77">
            <v>2</v>
          </cell>
          <cell r="AR77" t="str">
            <v>kW</v>
          </cell>
          <cell r="AS77"/>
        </row>
        <row r="78">
          <cell r="B78">
            <v>64</v>
          </cell>
          <cell r="C78" t="str">
            <v>GENERAL SERVICE</v>
          </cell>
          <cell r="D78" t="str">
            <v>Other &gt; 50 kW (specify) .500 kW - 4999 kW</v>
          </cell>
          <cell r="E78" t="str">
            <v>A</v>
          </cell>
          <cell r="F78" t="str">
            <v>X</v>
          </cell>
          <cell r="G78" t="str">
            <v>X</v>
          </cell>
          <cell r="H78">
            <v>0</v>
          </cell>
          <cell r="I78">
            <v>6.1999999999999998E-3</v>
          </cell>
          <cell r="J78">
            <v>7.0000000000000001E-3</v>
          </cell>
          <cell r="K78">
            <v>1.32E-2</v>
          </cell>
          <cell r="L78">
            <v>1.32E-2</v>
          </cell>
          <cell r="M78">
            <v>3.8168000000000002</v>
          </cell>
          <cell r="P78">
            <v>3.8168000000000002</v>
          </cell>
          <cell r="Q78">
            <v>3.8168000000000002</v>
          </cell>
          <cell r="R78">
            <v>5.2999999999999999E-2</v>
          </cell>
          <cell r="S78">
            <v>6.2E-2</v>
          </cell>
          <cell r="T78">
            <v>1.0432999999999999</v>
          </cell>
          <cell r="U78">
            <v>1.0432999999999999</v>
          </cell>
          <cell r="V78">
            <v>0</v>
          </cell>
          <cell r="W78">
            <v>1.6684000000000001</v>
          </cell>
          <cell r="X78">
            <v>1240.76</v>
          </cell>
          <cell r="Y78">
            <v>0</v>
          </cell>
          <cell r="Z78">
            <v>1.6835</v>
          </cell>
          <cell r="AA78">
            <v>1234.56</v>
          </cell>
          <cell r="AB78">
            <v>-2.2200000000000001E-2</v>
          </cell>
          <cell r="AC78">
            <v>100000</v>
          </cell>
          <cell r="AD78">
            <v>500</v>
          </cell>
          <cell r="AE78">
            <v>400000</v>
          </cell>
          <cell r="AF78">
            <v>1000</v>
          </cell>
          <cell r="AG78">
            <v>1000000</v>
          </cell>
          <cell r="AH78">
            <v>3000</v>
          </cell>
          <cell r="AQ78">
            <v>3</v>
          </cell>
          <cell r="AR78" t="str">
            <v>kW</v>
          </cell>
          <cell r="AS78" t="str">
            <v>X</v>
          </cell>
        </row>
        <row r="79">
          <cell r="B79">
            <v>65</v>
          </cell>
          <cell r="C79" t="str">
            <v>GENERAL SERVICE</v>
          </cell>
          <cell r="D79" t="str">
            <v>Other &gt; 50 kW (specify) .500 kW - 4999 kW</v>
          </cell>
          <cell r="E79" t="str">
            <v>B</v>
          </cell>
          <cell r="F79"/>
          <cell r="G79"/>
          <cell r="H79">
            <v>0</v>
          </cell>
          <cell r="K79">
            <v>0</v>
          </cell>
          <cell r="L79">
            <v>0</v>
          </cell>
          <cell r="M79">
            <v>0</v>
          </cell>
          <cell r="P79">
            <v>0</v>
          </cell>
          <cell r="Q79">
            <v>0</v>
          </cell>
          <cell r="T79">
            <v>1</v>
          </cell>
          <cell r="U79">
            <v>1</v>
          </cell>
          <cell r="V79">
            <v>0</v>
          </cell>
          <cell r="W79">
            <v>0</v>
          </cell>
          <cell r="X79">
            <v>0</v>
          </cell>
          <cell r="Y79">
            <v>0</v>
          </cell>
          <cell r="Z79">
            <v>0</v>
          </cell>
          <cell r="AA79">
            <v>0</v>
          </cell>
          <cell r="AB79">
            <v>0</v>
          </cell>
          <cell r="AC79">
            <v>100000</v>
          </cell>
          <cell r="AD79">
            <v>500</v>
          </cell>
          <cell r="AE79">
            <v>400000</v>
          </cell>
          <cell r="AF79">
            <v>1000</v>
          </cell>
          <cell r="AG79">
            <v>1000000</v>
          </cell>
          <cell r="AH79">
            <v>3000</v>
          </cell>
          <cell r="AI79">
            <v>0</v>
          </cell>
          <cell r="AJ79">
            <v>0</v>
          </cell>
          <cell r="AK79">
            <v>0</v>
          </cell>
          <cell r="AL79">
            <v>0</v>
          </cell>
          <cell r="AM79">
            <v>0</v>
          </cell>
          <cell r="AN79">
            <v>0</v>
          </cell>
          <cell r="AO79">
            <v>0</v>
          </cell>
          <cell r="AP79">
            <v>0</v>
          </cell>
          <cell r="AQ79">
            <v>3</v>
          </cell>
          <cell r="AR79" t="str">
            <v>kW</v>
          </cell>
          <cell r="AS79"/>
        </row>
        <row r="80">
          <cell r="B80">
            <v>66</v>
          </cell>
          <cell r="C80" t="str">
            <v>GENERAL SERVICE</v>
          </cell>
          <cell r="D80" t="str">
            <v>Other &gt; 50 kW (specify) .500 kW - 4999 kW</v>
          </cell>
          <cell r="E80" t="str">
            <v>C</v>
          </cell>
          <cell r="F80"/>
          <cell r="G80"/>
          <cell r="H80">
            <v>0</v>
          </cell>
          <cell r="K80">
            <v>0</v>
          </cell>
          <cell r="L80">
            <v>0</v>
          </cell>
          <cell r="M80">
            <v>0</v>
          </cell>
          <cell r="P80">
            <v>0</v>
          </cell>
          <cell r="Q80">
            <v>0</v>
          </cell>
          <cell r="T80">
            <v>1</v>
          </cell>
          <cell r="U80">
            <v>1</v>
          </cell>
          <cell r="V80">
            <v>0</v>
          </cell>
          <cell r="W80">
            <v>0</v>
          </cell>
          <cell r="X80">
            <v>0</v>
          </cell>
          <cell r="Y80">
            <v>0</v>
          </cell>
          <cell r="Z80">
            <v>0</v>
          </cell>
          <cell r="AA80">
            <v>0</v>
          </cell>
          <cell r="AB80">
            <v>0</v>
          </cell>
          <cell r="AC80">
            <v>100000</v>
          </cell>
          <cell r="AD80">
            <v>500</v>
          </cell>
          <cell r="AE80">
            <v>400000</v>
          </cell>
          <cell r="AF80">
            <v>1000</v>
          </cell>
          <cell r="AG80">
            <v>1000000</v>
          </cell>
          <cell r="AH80">
            <v>3000</v>
          </cell>
          <cell r="AI80">
            <v>0</v>
          </cell>
          <cell r="AJ80">
            <v>0</v>
          </cell>
          <cell r="AK80">
            <v>0</v>
          </cell>
          <cell r="AL80">
            <v>0</v>
          </cell>
          <cell r="AM80">
            <v>0</v>
          </cell>
          <cell r="AN80">
            <v>0</v>
          </cell>
          <cell r="AO80">
            <v>0</v>
          </cell>
          <cell r="AP80">
            <v>0</v>
          </cell>
          <cell r="AQ80">
            <v>3</v>
          </cell>
          <cell r="AR80" t="str">
            <v>kW</v>
          </cell>
          <cell r="AS80"/>
        </row>
        <row r="81">
          <cell r="B81">
            <v>67</v>
          </cell>
          <cell r="C81" t="str">
            <v>GENERAL SERVICE</v>
          </cell>
          <cell r="D81" t="str">
            <v>Other &gt; 50 kW (specify) .500 kW - 4999 kW</v>
          </cell>
          <cell r="E81" t="str">
            <v>D</v>
          </cell>
          <cell r="F81"/>
          <cell r="G81"/>
          <cell r="H81">
            <v>0</v>
          </cell>
          <cell r="K81">
            <v>0</v>
          </cell>
          <cell r="L81">
            <v>0</v>
          </cell>
          <cell r="M81">
            <v>0</v>
          </cell>
          <cell r="P81">
            <v>0</v>
          </cell>
          <cell r="Q81">
            <v>0</v>
          </cell>
          <cell r="T81">
            <v>1</v>
          </cell>
          <cell r="U81">
            <v>1</v>
          </cell>
          <cell r="V81">
            <v>0</v>
          </cell>
          <cell r="W81">
            <v>0</v>
          </cell>
          <cell r="X81">
            <v>0</v>
          </cell>
          <cell r="Y81">
            <v>0</v>
          </cell>
          <cell r="Z81">
            <v>0</v>
          </cell>
          <cell r="AA81">
            <v>0</v>
          </cell>
          <cell r="AB81">
            <v>0</v>
          </cell>
          <cell r="AC81">
            <v>100000</v>
          </cell>
          <cell r="AD81">
            <v>500</v>
          </cell>
          <cell r="AE81">
            <v>400000</v>
          </cell>
          <cell r="AF81">
            <v>1000</v>
          </cell>
          <cell r="AG81">
            <v>1000000</v>
          </cell>
          <cell r="AH81">
            <v>3000</v>
          </cell>
          <cell r="AI81">
            <v>0</v>
          </cell>
          <cell r="AJ81">
            <v>0</v>
          </cell>
          <cell r="AK81">
            <v>0</v>
          </cell>
          <cell r="AL81">
            <v>0</v>
          </cell>
          <cell r="AM81">
            <v>0</v>
          </cell>
          <cell r="AN81">
            <v>0</v>
          </cell>
          <cell r="AO81">
            <v>0</v>
          </cell>
          <cell r="AP81">
            <v>0</v>
          </cell>
          <cell r="AQ81">
            <v>3</v>
          </cell>
          <cell r="AR81" t="str">
            <v>kW</v>
          </cell>
          <cell r="AS81"/>
        </row>
        <row r="82">
          <cell r="B82">
            <v>68</v>
          </cell>
          <cell r="C82" t="str">
            <v>GENERAL SERVICE</v>
          </cell>
          <cell r="D82" t="str">
            <v>Other &gt; 50 kW (specify) .</v>
          </cell>
          <cell r="E82" t="str">
            <v>A</v>
          </cell>
          <cell r="F82"/>
          <cell r="G82"/>
          <cell r="H82">
            <v>0</v>
          </cell>
          <cell r="K82">
            <v>0</v>
          </cell>
          <cell r="L82">
            <v>0</v>
          </cell>
          <cell r="M82">
            <v>0</v>
          </cell>
          <cell r="P82">
            <v>0</v>
          </cell>
          <cell r="Q82">
            <v>0</v>
          </cell>
          <cell r="T82">
            <v>1</v>
          </cell>
          <cell r="U82">
            <v>1</v>
          </cell>
          <cell r="V82">
            <v>0</v>
          </cell>
          <cell r="W82">
            <v>0</v>
          </cell>
          <cell r="X82">
            <v>0</v>
          </cell>
          <cell r="Y82">
            <v>0</v>
          </cell>
          <cell r="Z82">
            <v>0</v>
          </cell>
          <cell r="AA82">
            <v>0</v>
          </cell>
          <cell r="AB82">
            <v>0</v>
          </cell>
          <cell r="AQ82">
            <v>0</v>
          </cell>
          <cell r="AR82" t="str">
            <v>kW</v>
          </cell>
          <cell r="AS82"/>
        </row>
        <row r="83">
          <cell r="B83">
            <v>69</v>
          </cell>
          <cell r="C83" t="str">
            <v>GENERAL SERVICE</v>
          </cell>
          <cell r="D83" t="str">
            <v>Other &gt; 50 kW (specify) .</v>
          </cell>
          <cell r="E83" t="str">
            <v>B</v>
          </cell>
          <cell r="F83"/>
          <cell r="G83"/>
          <cell r="H83">
            <v>0</v>
          </cell>
          <cell r="K83">
            <v>0</v>
          </cell>
          <cell r="L83">
            <v>0</v>
          </cell>
          <cell r="M83">
            <v>0</v>
          </cell>
          <cell r="P83">
            <v>0</v>
          </cell>
          <cell r="Q83">
            <v>0</v>
          </cell>
          <cell r="T83">
            <v>1</v>
          </cell>
          <cell r="U83">
            <v>1</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t="str">
            <v>kW</v>
          </cell>
          <cell r="AS83"/>
        </row>
        <row r="84">
          <cell r="B84">
            <v>70</v>
          </cell>
          <cell r="C84" t="str">
            <v>GENERAL SERVICE</v>
          </cell>
          <cell r="D84" t="str">
            <v>Other &gt; 50 kW (specify) .</v>
          </cell>
          <cell r="E84" t="str">
            <v>C</v>
          </cell>
          <cell r="F84"/>
          <cell r="G84"/>
          <cell r="H84">
            <v>0</v>
          </cell>
          <cell r="K84">
            <v>0</v>
          </cell>
          <cell r="L84">
            <v>0</v>
          </cell>
          <cell r="M84">
            <v>0</v>
          </cell>
          <cell r="P84">
            <v>0</v>
          </cell>
          <cell r="Q84">
            <v>0</v>
          </cell>
          <cell r="T84">
            <v>1</v>
          </cell>
          <cell r="U84">
            <v>1</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t="str">
            <v>kW</v>
          </cell>
          <cell r="AS84"/>
        </row>
        <row r="85">
          <cell r="B85">
            <v>71</v>
          </cell>
          <cell r="C85" t="str">
            <v>GENERAL SERVICE</v>
          </cell>
          <cell r="D85" t="str">
            <v>Other &gt; 50 kW (specify) .</v>
          </cell>
          <cell r="E85" t="str">
            <v>D</v>
          </cell>
          <cell r="F85"/>
          <cell r="G85"/>
          <cell r="H85">
            <v>0</v>
          </cell>
          <cell r="K85">
            <v>0</v>
          </cell>
          <cell r="L85">
            <v>0</v>
          </cell>
          <cell r="M85">
            <v>0</v>
          </cell>
          <cell r="P85">
            <v>0</v>
          </cell>
          <cell r="Q85">
            <v>0</v>
          </cell>
          <cell r="T85">
            <v>1</v>
          </cell>
          <cell r="U85">
            <v>1</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t="str">
            <v>kW</v>
          </cell>
          <cell r="AS85"/>
        </row>
        <row r="86">
          <cell r="B86">
            <v>72</v>
          </cell>
          <cell r="C86" t="str">
            <v>GENERAL SERVICE</v>
          </cell>
          <cell r="D86" t="str">
            <v>Intermediate Use  (3000 - 5000 kW)</v>
          </cell>
          <cell r="E86" t="str">
            <v>A</v>
          </cell>
          <cell r="F86"/>
          <cell r="G86"/>
          <cell r="H86">
            <v>0</v>
          </cell>
          <cell r="K86">
            <v>0</v>
          </cell>
          <cell r="L86">
            <v>0</v>
          </cell>
          <cell r="M86">
            <v>0</v>
          </cell>
          <cell r="P86">
            <v>0</v>
          </cell>
          <cell r="Q86">
            <v>0</v>
          </cell>
          <cell r="T86">
            <v>1</v>
          </cell>
          <cell r="U86">
            <v>1</v>
          </cell>
          <cell r="V86">
            <v>0</v>
          </cell>
          <cell r="W86">
            <v>0</v>
          </cell>
          <cell r="X86">
            <v>0</v>
          </cell>
          <cell r="Y86">
            <v>0</v>
          </cell>
          <cell r="Z86">
            <v>0</v>
          </cell>
          <cell r="AA86">
            <v>0</v>
          </cell>
          <cell r="AB86">
            <v>0</v>
          </cell>
          <cell r="AC86">
            <v>800000</v>
          </cell>
          <cell r="AD86">
            <v>3000</v>
          </cell>
          <cell r="AE86">
            <v>1000000</v>
          </cell>
          <cell r="AF86">
            <v>3000</v>
          </cell>
          <cell r="AG86">
            <v>1200000</v>
          </cell>
          <cell r="AH86">
            <v>4000</v>
          </cell>
          <cell r="AI86">
            <v>1800000</v>
          </cell>
          <cell r="AJ86">
            <v>4000</v>
          </cell>
          <cell r="AQ86">
            <v>4</v>
          </cell>
          <cell r="AR86" t="str">
            <v>kW</v>
          </cell>
          <cell r="AS86"/>
        </row>
        <row r="87">
          <cell r="B87">
            <v>73</v>
          </cell>
          <cell r="C87" t="str">
            <v>GENERAL SERVICE</v>
          </cell>
          <cell r="D87" t="str">
            <v xml:space="preserve">Intermediate Use </v>
          </cell>
          <cell r="E87" t="str">
            <v>B</v>
          </cell>
          <cell r="F87"/>
          <cell r="G87"/>
          <cell r="H87">
            <v>0</v>
          </cell>
          <cell r="K87">
            <v>0</v>
          </cell>
          <cell r="L87">
            <v>0</v>
          </cell>
          <cell r="M87">
            <v>0</v>
          </cell>
          <cell r="P87">
            <v>0</v>
          </cell>
          <cell r="Q87">
            <v>0</v>
          </cell>
          <cell r="T87">
            <v>1</v>
          </cell>
          <cell r="U87">
            <v>1</v>
          </cell>
          <cell r="V87">
            <v>0</v>
          </cell>
          <cell r="W87">
            <v>0</v>
          </cell>
          <cell r="X87">
            <v>0</v>
          </cell>
          <cell r="Y87">
            <v>0</v>
          </cell>
          <cell r="Z87">
            <v>0</v>
          </cell>
          <cell r="AA87">
            <v>0</v>
          </cell>
          <cell r="AB87">
            <v>0</v>
          </cell>
          <cell r="AC87">
            <v>800000</v>
          </cell>
          <cell r="AD87">
            <v>3000</v>
          </cell>
          <cell r="AE87">
            <v>1000000</v>
          </cell>
          <cell r="AF87">
            <v>3000</v>
          </cell>
          <cell r="AG87">
            <v>1200000</v>
          </cell>
          <cell r="AH87">
            <v>4000</v>
          </cell>
          <cell r="AI87">
            <v>1800000</v>
          </cell>
          <cell r="AJ87">
            <v>4000</v>
          </cell>
          <cell r="AK87">
            <v>0</v>
          </cell>
          <cell r="AL87">
            <v>0</v>
          </cell>
          <cell r="AM87">
            <v>0</v>
          </cell>
          <cell r="AN87">
            <v>0</v>
          </cell>
          <cell r="AO87">
            <v>0</v>
          </cell>
          <cell r="AP87">
            <v>0</v>
          </cell>
          <cell r="AQ87">
            <v>4</v>
          </cell>
          <cell r="AR87" t="str">
            <v>kW</v>
          </cell>
          <cell r="AS87"/>
        </row>
        <row r="88">
          <cell r="B88">
            <v>74</v>
          </cell>
          <cell r="C88" t="str">
            <v>GENERAL SERVICE</v>
          </cell>
          <cell r="D88" t="str">
            <v xml:space="preserve">Intermediate Use </v>
          </cell>
          <cell r="E88" t="str">
            <v>C</v>
          </cell>
          <cell r="F88"/>
          <cell r="G88"/>
          <cell r="H88">
            <v>0</v>
          </cell>
          <cell r="K88">
            <v>0</v>
          </cell>
          <cell r="L88">
            <v>0</v>
          </cell>
          <cell r="M88">
            <v>0</v>
          </cell>
          <cell r="P88">
            <v>0</v>
          </cell>
          <cell r="Q88">
            <v>0</v>
          </cell>
          <cell r="T88">
            <v>1</v>
          </cell>
          <cell r="U88">
            <v>1</v>
          </cell>
          <cell r="V88">
            <v>0</v>
          </cell>
          <cell r="W88">
            <v>0</v>
          </cell>
          <cell r="X88">
            <v>0</v>
          </cell>
          <cell r="Y88">
            <v>0</v>
          </cell>
          <cell r="Z88">
            <v>0</v>
          </cell>
          <cell r="AA88">
            <v>0</v>
          </cell>
          <cell r="AB88">
            <v>0</v>
          </cell>
          <cell r="AC88">
            <v>800000</v>
          </cell>
          <cell r="AD88">
            <v>3000</v>
          </cell>
          <cell r="AE88">
            <v>1000000</v>
          </cell>
          <cell r="AF88">
            <v>3000</v>
          </cell>
          <cell r="AG88">
            <v>1200000</v>
          </cell>
          <cell r="AH88">
            <v>4000</v>
          </cell>
          <cell r="AI88">
            <v>1800000</v>
          </cell>
          <cell r="AJ88">
            <v>4000</v>
          </cell>
          <cell r="AK88">
            <v>0</v>
          </cell>
          <cell r="AL88">
            <v>0</v>
          </cell>
          <cell r="AM88">
            <v>0</v>
          </cell>
          <cell r="AN88">
            <v>0</v>
          </cell>
          <cell r="AO88">
            <v>0</v>
          </cell>
          <cell r="AP88">
            <v>0</v>
          </cell>
          <cell r="AQ88">
            <v>4</v>
          </cell>
          <cell r="AR88" t="str">
            <v>kW</v>
          </cell>
          <cell r="AS88"/>
        </row>
        <row r="89">
          <cell r="B89">
            <v>75</v>
          </cell>
          <cell r="C89" t="str">
            <v>GENERAL SERVICE</v>
          </cell>
          <cell r="D89" t="str">
            <v xml:space="preserve">Intermediate Use </v>
          </cell>
          <cell r="E89" t="str">
            <v>D</v>
          </cell>
          <cell r="F89"/>
          <cell r="G89"/>
          <cell r="H89">
            <v>0</v>
          </cell>
          <cell r="K89">
            <v>0</v>
          </cell>
          <cell r="L89">
            <v>0</v>
          </cell>
          <cell r="M89">
            <v>0</v>
          </cell>
          <cell r="P89">
            <v>0</v>
          </cell>
          <cell r="Q89">
            <v>0</v>
          </cell>
          <cell r="T89">
            <v>1</v>
          </cell>
          <cell r="U89">
            <v>1</v>
          </cell>
          <cell r="V89">
            <v>0</v>
          </cell>
          <cell r="W89">
            <v>0</v>
          </cell>
          <cell r="X89">
            <v>0</v>
          </cell>
          <cell r="Y89">
            <v>0</v>
          </cell>
          <cell r="Z89">
            <v>0</v>
          </cell>
          <cell r="AA89">
            <v>0</v>
          </cell>
          <cell r="AB89">
            <v>0</v>
          </cell>
          <cell r="AC89">
            <v>800000</v>
          </cell>
          <cell r="AD89">
            <v>3000</v>
          </cell>
          <cell r="AE89">
            <v>1000000</v>
          </cell>
          <cell r="AF89">
            <v>3000</v>
          </cell>
          <cell r="AG89">
            <v>1200000</v>
          </cell>
          <cell r="AH89">
            <v>4000</v>
          </cell>
          <cell r="AI89">
            <v>1800000</v>
          </cell>
          <cell r="AJ89">
            <v>4000</v>
          </cell>
          <cell r="AK89">
            <v>0</v>
          </cell>
          <cell r="AL89">
            <v>0</v>
          </cell>
          <cell r="AM89">
            <v>0</v>
          </cell>
          <cell r="AN89">
            <v>0</v>
          </cell>
          <cell r="AO89">
            <v>0</v>
          </cell>
          <cell r="AP89">
            <v>0</v>
          </cell>
          <cell r="AQ89">
            <v>4</v>
          </cell>
          <cell r="AR89" t="str">
            <v>kW</v>
          </cell>
          <cell r="AS89"/>
        </row>
        <row r="90">
          <cell r="B90">
            <v>76</v>
          </cell>
          <cell r="C90" t="str">
            <v>GENERAL SERVICE</v>
          </cell>
          <cell r="D90" t="str">
            <v>Large Use (&gt; 5000 kW)</v>
          </cell>
          <cell r="E90" t="str">
            <v>A</v>
          </cell>
          <cell r="F90" t="str">
            <v>X</v>
          </cell>
          <cell r="G90" t="str">
            <v>X</v>
          </cell>
          <cell r="H90">
            <v>0</v>
          </cell>
          <cell r="I90">
            <v>6.1999999999999998E-3</v>
          </cell>
          <cell r="J90">
            <v>7.0000000000000001E-3</v>
          </cell>
          <cell r="K90">
            <v>1.32E-2</v>
          </cell>
          <cell r="L90">
            <v>1.32E-2</v>
          </cell>
          <cell r="M90">
            <v>4.0743999999999998</v>
          </cell>
          <cell r="P90">
            <v>4.0743999999999998</v>
          </cell>
          <cell r="Q90">
            <v>4.0743999999999998</v>
          </cell>
          <cell r="R90">
            <v>5.2999999999999999E-2</v>
          </cell>
          <cell r="S90">
            <v>6.2E-2</v>
          </cell>
          <cell r="T90">
            <v>1.01</v>
          </cell>
          <cell r="U90">
            <v>1.01</v>
          </cell>
          <cell r="V90">
            <v>0</v>
          </cell>
          <cell r="W90">
            <v>2.8079999999999998</v>
          </cell>
          <cell r="X90">
            <v>13247.54</v>
          </cell>
          <cell r="Y90">
            <v>0</v>
          </cell>
          <cell r="Z90">
            <v>2.7818999999999998</v>
          </cell>
          <cell r="AA90">
            <v>13190.7</v>
          </cell>
          <cell r="AB90">
            <v>1.43E-2</v>
          </cell>
          <cell r="AC90">
            <v>2800000</v>
          </cell>
          <cell r="AD90">
            <v>6000</v>
          </cell>
          <cell r="AE90">
            <v>10000000</v>
          </cell>
          <cell r="AF90">
            <v>15000</v>
          </cell>
          <cell r="AG90">
            <v>1200000</v>
          </cell>
          <cell r="AQ90">
            <v>3</v>
          </cell>
          <cell r="AR90" t="str">
            <v>kW</v>
          </cell>
          <cell r="AS90" t="str">
            <v>X</v>
          </cell>
        </row>
        <row r="91">
          <cell r="B91">
            <v>77</v>
          </cell>
          <cell r="C91" t="str">
            <v>GENERAL SERVICE</v>
          </cell>
          <cell r="D91" t="str">
            <v>Large Use (&gt; 5000 kW)</v>
          </cell>
          <cell r="E91" t="str">
            <v>B</v>
          </cell>
          <cell r="F91"/>
          <cell r="G91"/>
          <cell r="H91">
            <v>0</v>
          </cell>
          <cell r="K91">
            <v>0</v>
          </cell>
          <cell r="L91">
            <v>0</v>
          </cell>
          <cell r="M91">
            <v>0</v>
          </cell>
          <cell r="P91">
            <v>0</v>
          </cell>
          <cell r="Q91">
            <v>0</v>
          </cell>
          <cell r="T91">
            <v>1</v>
          </cell>
          <cell r="U91">
            <v>1</v>
          </cell>
          <cell r="V91">
            <v>0</v>
          </cell>
          <cell r="W91">
            <v>0</v>
          </cell>
          <cell r="X91">
            <v>0</v>
          </cell>
          <cell r="Y91">
            <v>0</v>
          </cell>
          <cell r="Z91">
            <v>0</v>
          </cell>
          <cell r="AA91">
            <v>0</v>
          </cell>
          <cell r="AB91">
            <v>0</v>
          </cell>
          <cell r="AC91">
            <v>2800000</v>
          </cell>
          <cell r="AD91">
            <v>6000</v>
          </cell>
          <cell r="AE91">
            <v>10000000</v>
          </cell>
          <cell r="AF91">
            <v>15000</v>
          </cell>
          <cell r="AG91">
            <v>1200000</v>
          </cell>
          <cell r="AH91">
            <v>0</v>
          </cell>
          <cell r="AI91">
            <v>0</v>
          </cell>
          <cell r="AJ91">
            <v>0</v>
          </cell>
          <cell r="AK91">
            <v>0</v>
          </cell>
          <cell r="AL91">
            <v>0</v>
          </cell>
          <cell r="AM91">
            <v>0</v>
          </cell>
          <cell r="AN91">
            <v>0</v>
          </cell>
          <cell r="AO91">
            <v>0</v>
          </cell>
          <cell r="AP91">
            <v>0</v>
          </cell>
          <cell r="AQ91">
            <v>3</v>
          </cell>
          <cell r="AR91" t="str">
            <v>kW</v>
          </cell>
          <cell r="AS91"/>
        </row>
        <row r="92">
          <cell r="B92">
            <v>78</v>
          </cell>
          <cell r="C92" t="str">
            <v>GENERAL SERVICE</v>
          </cell>
          <cell r="D92" t="str">
            <v>Large Use (&gt; 5000 kW)</v>
          </cell>
          <cell r="E92" t="str">
            <v>C</v>
          </cell>
          <cell r="F92"/>
          <cell r="G92"/>
          <cell r="H92">
            <v>0</v>
          </cell>
          <cell r="K92">
            <v>0</v>
          </cell>
          <cell r="L92">
            <v>0</v>
          </cell>
          <cell r="M92">
            <v>0</v>
          </cell>
          <cell r="P92">
            <v>0</v>
          </cell>
          <cell r="Q92">
            <v>0</v>
          </cell>
          <cell r="T92">
            <v>1</v>
          </cell>
          <cell r="U92">
            <v>1</v>
          </cell>
          <cell r="V92">
            <v>0</v>
          </cell>
          <cell r="W92">
            <v>0</v>
          </cell>
          <cell r="X92">
            <v>0</v>
          </cell>
          <cell r="Y92">
            <v>0</v>
          </cell>
          <cell r="Z92">
            <v>0</v>
          </cell>
          <cell r="AA92">
            <v>0</v>
          </cell>
          <cell r="AB92">
            <v>0</v>
          </cell>
          <cell r="AC92">
            <v>2800000</v>
          </cell>
          <cell r="AD92">
            <v>6000</v>
          </cell>
          <cell r="AE92">
            <v>10000000</v>
          </cell>
          <cell r="AF92">
            <v>15000</v>
          </cell>
          <cell r="AG92">
            <v>1200000</v>
          </cell>
          <cell r="AH92">
            <v>0</v>
          </cell>
          <cell r="AI92">
            <v>0</v>
          </cell>
          <cell r="AJ92">
            <v>0</v>
          </cell>
          <cell r="AK92">
            <v>0</v>
          </cell>
          <cell r="AL92">
            <v>0</v>
          </cell>
          <cell r="AM92">
            <v>0</v>
          </cell>
          <cell r="AN92">
            <v>0</v>
          </cell>
          <cell r="AO92">
            <v>0</v>
          </cell>
          <cell r="AP92">
            <v>0</v>
          </cell>
          <cell r="AQ92">
            <v>3</v>
          </cell>
          <cell r="AR92" t="str">
            <v>kW</v>
          </cell>
          <cell r="AS92"/>
        </row>
        <row r="93">
          <cell r="B93">
            <v>79</v>
          </cell>
          <cell r="C93" t="str">
            <v>GENERAL SERVICE</v>
          </cell>
          <cell r="D93" t="str">
            <v>Large Use (&gt; 5000 kW)</v>
          </cell>
          <cell r="E93" t="str">
            <v>D</v>
          </cell>
          <cell r="F93"/>
          <cell r="G93"/>
          <cell r="H93">
            <v>0</v>
          </cell>
          <cell r="K93">
            <v>0</v>
          </cell>
          <cell r="L93">
            <v>0</v>
          </cell>
          <cell r="M93">
            <v>0</v>
          </cell>
          <cell r="P93">
            <v>0</v>
          </cell>
          <cell r="Q93">
            <v>0</v>
          </cell>
          <cell r="T93">
            <v>1</v>
          </cell>
          <cell r="U93">
            <v>1</v>
          </cell>
          <cell r="V93">
            <v>0</v>
          </cell>
          <cell r="W93">
            <v>0</v>
          </cell>
          <cell r="X93">
            <v>0</v>
          </cell>
          <cell r="Y93">
            <v>0</v>
          </cell>
          <cell r="Z93">
            <v>0</v>
          </cell>
          <cell r="AA93">
            <v>0</v>
          </cell>
          <cell r="AB93">
            <v>0</v>
          </cell>
          <cell r="AC93">
            <v>2800000</v>
          </cell>
          <cell r="AD93">
            <v>6000</v>
          </cell>
          <cell r="AE93">
            <v>10000000</v>
          </cell>
          <cell r="AF93">
            <v>15000</v>
          </cell>
          <cell r="AG93">
            <v>1200000</v>
          </cell>
          <cell r="AH93">
            <v>0</v>
          </cell>
          <cell r="AI93">
            <v>0</v>
          </cell>
          <cell r="AJ93">
            <v>0</v>
          </cell>
          <cell r="AK93">
            <v>0</v>
          </cell>
          <cell r="AL93">
            <v>0</v>
          </cell>
          <cell r="AM93">
            <v>0</v>
          </cell>
          <cell r="AN93">
            <v>0</v>
          </cell>
          <cell r="AO93">
            <v>0</v>
          </cell>
          <cell r="AP93">
            <v>0</v>
          </cell>
          <cell r="AQ93">
            <v>3</v>
          </cell>
          <cell r="AR93" t="str">
            <v>kW</v>
          </cell>
          <cell r="AS93"/>
        </row>
        <row r="94">
          <cell r="B94">
            <v>80</v>
          </cell>
          <cell r="C94" t="str">
            <v>GENERAL SERVICE</v>
          </cell>
          <cell r="D94" t="str">
            <v>Unmetered Scattered Load</v>
          </cell>
          <cell r="E94" t="str">
            <v>A</v>
          </cell>
          <cell r="F94"/>
          <cell r="G94"/>
          <cell r="H94">
            <v>0</v>
          </cell>
          <cell r="K94">
            <v>0</v>
          </cell>
          <cell r="L94">
            <v>0</v>
          </cell>
          <cell r="M94">
            <v>0</v>
          </cell>
          <cell r="Q94">
            <v>0</v>
          </cell>
          <cell r="T94">
            <v>1</v>
          </cell>
          <cell r="U94">
            <v>1</v>
          </cell>
          <cell r="V94">
            <v>0</v>
          </cell>
          <cell r="W94">
            <v>0</v>
          </cell>
          <cell r="X94">
            <v>0</v>
          </cell>
          <cell r="Y94">
            <v>0</v>
          </cell>
          <cell r="Z94">
            <v>0</v>
          </cell>
          <cell r="AA94">
            <v>0</v>
          </cell>
          <cell r="AB94">
            <v>0</v>
          </cell>
          <cell r="AQ94">
            <v>0</v>
          </cell>
          <cell r="AR94" t="str">
            <v>kWh</v>
          </cell>
          <cell r="AS94"/>
        </row>
        <row r="95">
          <cell r="B95">
            <v>81</v>
          </cell>
          <cell r="C95" t="str">
            <v>GENERAL SERVICE</v>
          </cell>
          <cell r="D95" t="str">
            <v>Unmetered Scattered Load</v>
          </cell>
          <cell r="E95" t="str">
            <v>B</v>
          </cell>
          <cell r="F95"/>
          <cell r="G95"/>
          <cell r="H95">
            <v>0</v>
          </cell>
          <cell r="K95">
            <v>0</v>
          </cell>
          <cell r="L95">
            <v>0</v>
          </cell>
          <cell r="M95">
            <v>0</v>
          </cell>
          <cell r="Q95">
            <v>0</v>
          </cell>
          <cell r="T95">
            <v>1</v>
          </cell>
          <cell r="U95">
            <v>1</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t="str">
            <v>kWh</v>
          </cell>
          <cell r="AS95"/>
        </row>
        <row r="96">
          <cell r="B96">
            <v>82</v>
          </cell>
          <cell r="C96" t="str">
            <v>GENERAL SERVICE</v>
          </cell>
          <cell r="D96" t="str">
            <v>Unmetered Scattered Load</v>
          </cell>
          <cell r="E96" t="str">
            <v>C</v>
          </cell>
          <cell r="F96"/>
          <cell r="G96"/>
          <cell r="H96">
            <v>0</v>
          </cell>
          <cell r="K96">
            <v>0</v>
          </cell>
          <cell r="L96">
            <v>0</v>
          </cell>
          <cell r="M96">
            <v>0</v>
          </cell>
          <cell r="Q96">
            <v>0</v>
          </cell>
          <cell r="T96">
            <v>1</v>
          </cell>
          <cell r="U96">
            <v>1</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t="str">
            <v>kWh</v>
          </cell>
          <cell r="AS96"/>
        </row>
        <row r="97">
          <cell r="B97">
            <v>83</v>
          </cell>
          <cell r="C97" t="str">
            <v>GENERAL SERVICE</v>
          </cell>
          <cell r="D97" t="str">
            <v>Unmetered Scattered Load</v>
          </cell>
          <cell r="E97" t="str">
            <v>D</v>
          </cell>
          <cell r="F97"/>
          <cell r="G97"/>
          <cell r="H97">
            <v>0</v>
          </cell>
          <cell r="K97">
            <v>0</v>
          </cell>
          <cell r="L97">
            <v>0</v>
          </cell>
          <cell r="M97">
            <v>0</v>
          </cell>
          <cell r="Q97">
            <v>0</v>
          </cell>
          <cell r="T97">
            <v>1</v>
          </cell>
          <cell r="U97">
            <v>1</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t="str">
            <v>kWh</v>
          </cell>
          <cell r="AS97"/>
        </row>
        <row r="98">
          <cell r="B98">
            <v>84</v>
          </cell>
          <cell r="C98"/>
          <cell r="D98"/>
          <cell r="F98"/>
          <cell r="G98"/>
          <cell r="AQ98">
            <v>0</v>
          </cell>
          <cell r="AR98">
            <v>0</v>
          </cell>
          <cell r="AS98"/>
        </row>
        <row r="99">
          <cell r="B99">
            <v>85</v>
          </cell>
          <cell r="C99"/>
          <cell r="D99" t="str">
            <v>Sentinel Lighting</v>
          </cell>
          <cell r="E99" t="str">
            <v>A</v>
          </cell>
          <cell r="F99"/>
          <cell r="G99"/>
          <cell r="H99">
            <v>0</v>
          </cell>
          <cell r="K99">
            <v>0</v>
          </cell>
          <cell r="L99">
            <v>0</v>
          </cell>
          <cell r="M99">
            <v>0</v>
          </cell>
          <cell r="P99">
            <v>0</v>
          </cell>
          <cell r="Q99">
            <v>0</v>
          </cell>
          <cell r="T99">
            <v>1</v>
          </cell>
          <cell r="U99">
            <v>1</v>
          </cell>
          <cell r="V99">
            <v>0</v>
          </cell>
          <cell r="W99">
            <v>0</v>
          </cell>
          <cell r="X99">
            <v>0</v>
          </cell>
          <cell r="Y99">
            <v>0</v>
          </cell>
          <cell r="Z99">
            <v>0</v>
          </cell>
          <cell r="AA99">
            <v>0</v>
          </cell>
          <cell r="AB99">
            <v>0</v>
          </cell>
          <cell r="AC99">
            <v>150</v>
          </cell>
          <cell r="AD99">
            <v>0.5</v>
          </cell>
          <cell r="AE99">
            <v>200</v>
          </cell>
          <cell r="AF99">
            <v>1</v>
          </cell>
          <cell r="AQ99">
            <v>2</v>
          </cell>
          <cell r="AR99" t="str">
            <v>kW</v>
          </cell>
          <cell r="AS99"/>
        </row>
        <row r="100">
          <cell r="B100">
            <v>86</v>
          </cell>
          <cell r="C100"/>
          <cell r="D100" t="str">
            <v>Sentinel Lighting</v>
          </cell>
          <cell r="E100" t="str">
            <v>B</v>
          </cell>
          <cell r="F100"/>
          <cell r="G100"/>
          <cell r="H100">
            <v>0</v>
          </cell>
          <cell r="K100">
            <v>0</v>
          </cell>
          <cell r="L100">
            <v>0</v>
          </cell>
          <cell r="M100">
            <v>0</v>
          </cell>
          <cell r="P100">
            <v>0</v>
          </cell>
          <cell r="Q100">
            <v>0</v>
          </cell>
          <cell r="T100">
            <v>1</v>
          </cell>
          <cell r="U100">
            <v>1</v>
          </cell>
          <cell r="V100">
            <v>0</v>
          </cell>
          <cell r="W100">
            <v>0</v>
          </cell>
          <cell r="X100">
            <v>0</v>
          </cell>
          <cell r="Y100">
            <v>0</v>
          </cell>
          <cell r="Z100">
            <v>0</v>
          </cell>
          <cell r="AA100">
            <v>0</v>
          </cell>
          <cell r="AB100">
            <v>0</v>
          </cell>
          <cell r="AC100">
            <v>150</v>
          </cell>
          <cell r="AD100">
            <v>0.5</v>
          </cell>
          <cell r="AE100">
            <v>200</v>
          </cell>
          <cell r="AF100">
            <v>1</v>
          </cell>
          <cell r="AG100">
            <v>0</v>
          </cell>
          <cell r="AH100">
            <v>0</v>
          </cell>
          <cell r="AI100">
            <v>0</v>
          </cell>
          <cell r="AJ100">
            <v>0</v>
          </cell>
          <cell r="AK100">
            <v>0</v>
          </cell>
          <cell r="AL100">
            <v>0</v>
          </cell>
          <cell r="AM100">
            <v>0</v>
          </cell>
          <cell r="AN100">
            <v>0</v>
          </cell>
          <cell r="AO100">
            <v>0</v>
          </cell>
          <cell r="AP100">
            <v>0</v>
          </cell>
          <cell r="AQ100">
            <v>2</v>
          </cell>
          <cell r="AR100" t="str">
            <v>kW</v>
          </cell>
          <cell r="AS100"/>
        </row>
        <row r="101">
          <cell r="B101">
            <v>87</v>
          </cell>
          <cell r="C101"/>
          <cell r="D101" t="str">
            <v>Sentinel Lighting</v>
          </cell>
          <cell r="E101" t="str">
            <v>C</v>
          </cell>
          <cell r="F101"/>
          <cell r="G101"/>
          <cell r="H101">
            <v>0</v>
          </cell>
          <cell r="K101">
            <v>0</v>
          </cell>
          <cell r="L101">
            <v>0</v>
          </cell>
          <cell r="M101">
            <v>0</v>
          </cell>
          <cell r="P101">
            <v>0</v>
          </cell>
          <cell r="Q101">
            <v>0</v>
          </cell>
          <cell r="T101">
            <v>1</v>
          </cell>
          <cell r="U101">
            <v>1</v>
          </cell>
          <cell r="V101">
            <v>0</v>
          </cell>
          <cell r="W101">
            <v>0</v>
          </cell>
          <cell r="X101">
            <v>0</v>
          </cell>
          <cell r="Y101">
            <v>0</v>
          </cell>
          <cell r="Z101">
            <v>0</v>
          </cell>
          <cell r="AA101">
            <v>0</v>
          </cell>
          <cell r="AB101">
            <v>0</v>
          </cell>
          <cell r="AC101">
            <v>150</v>
          </cell>
          <cell r="AD101">
            <v>0.5</v>
          </cell>
          <cell r="AE101">
            <v>200</v>
          </cell>
          <cell r="AF101">
            <v>1</v>
          </cell>
          <cell r="AG101">
            <v>0</v>
          </cell>
          <cell r="AH101">
            <v>0</v>
          </cell>
          <cell r="AI101">
            <v>0</v>
          </cell>
          <cell r="AJ101">
            <v>0</v>
          </cell>
          <cell r="AK101">
            <v>0</v>
          </cell>
          <cell r="AL101">
            <v>0</v>
          </cell>
          <cell r="AM101">
            <v>0</v>
          </cell>
          <cell r="AN101">
            <v>0</v>
          </cell>
          <cell r="AO101">
            <v>0</v>
          </cell>
          <cell r="AP101">
            <v>0</v>
          </cell>
          <cell r="AQ101">
            <v>2</v>
          </cell>
          <cell r="AR101" t="str">
            <v>kW</v>
          </cell>
          <cell r="AS101"/>
        </row>
        <row r="102">
          <cell r="B102">
            <v>88</v>
          </cell>
          <cell r="C102"/>
          <cell r="D102" t="str">
            <v>Sentinel Lighting</v>
          </cell>
          <cell r="E102" t="str">
            <v>D</v>
          </cell>
          <cell r="F102"/>
          <cell r="G102"/>
          <cell r="H102">
            <v>0</v>
          </cell>
          <cell r="K102">
            <v>0</v>
          </cell>
          <cell r="L102">
            <v>0</v>
          </cell>
          <cell r="M102">
            <v>0</v>
          </cell>
          <cell r="P102">
            <v>0</v>
          </cell>
          <cell r="Q102">
            <v>0</v>
          </cell>
          <cell r="T102">
            <v>1</v>
          </cell>
          <cell r="U102">
            <v>1</v>
          </cell>
          <cell r="V102">
            <v>0</v>
          </cell>
          <cell r="W102">
            <v>0</v>
          </cell>
          <cell r="X102">
            <v>0</v>
          </cell>
          <cell r="Y102">
            <v>0</v>
          </cell>
          <cell r="Z102">
            <v>0</v>
          </cell>
          <cell r="AA102">
            <v>0</v>
          </cell>
          <cell r="AB102">
            <v>0</v>
          </cell>
          <cell r="AC102">
            <v>150</v>
          </cell>
          <cell r="AD102">
            <v>0.5</v>
          </cell>
          <cell r="AE102">
            <v>200</v>
          </cell>
          <cell r="AF102">
            <v>1</v>
          </cell>
          <cell r="AG102">
            <v>0</v>
          </cell>
          <cell r="AH102">
            <v>0</v>
          </cell>
          <cell r="AI102">
            <v>0</v>
          </cell>
          <cell r="AJ102">
            <v>0</v>
          </cell>
          <cell r="AK102">
            <v>0</v>
          </cell>
          <cell r="AL102">
            <v>0</v>
          </cell>
          <cell r="AM102">
            <v>0</v>
          </cell>
          <cell r="AN102">
            <v>0</v>
          </cell>
          <cell r="AO102">
            <v>0</v>
          </cell>
          <cell r="AP102">
            <v>0</v>
          </cell>
          <cell r="AQ102">
            <v>2</v>
          </cell>
          <cell r="AR102" t="str">
            <v>kW</v>
          </cell>
          <cell r="AS102"/>
        </row>
        <row r="103">
          <cell r="B103">
            <v>89</v>
          </cell>
          <cell r="C103"/>
          <cell r="D103" t="str">
            <v>Street Lighting</v>
          </cell>
          <cell r="E103" t="str">
            <v>A</v>
          </cell>
          <cell r="F103" t="str">
            <v>X</v>
          </cell>
          <cell r="G103" t="str">
            <v>X</v>
          </cell>
          <cell r="H103">
            <v>0</v>
          </cell>
          <cell r="I103">
            <v>6.1999999999999998E-3</v>
          </cell>
          <cell r="J103">
            <v>7.0000000000000001E-3</v>
          </cell>
          <cell r="K103">
            <v>1.32E-2</v>
          </cell>
          <cell r="L103">
            <v>1.32E-2</v>
          </cell>
          <cell r="M103">
            <v>2.7730999999999999</v>
          </cell>
          <cell r="P103">
            <v>2.7730999999999999</v>
          </cell>
          <cell r="Q103">
            <v>2.7730999999999999</v>
          </cell>
          <cell r="R103">
            <v>5.2999999999999999E-2</v>
          </cell>
          <cell r="S103">
            <v>6.2E-2</v>
          </cell>
          <cell r="T103">
            <v>1.0432999999999999</v>
          </cell>
          <cell r="U103">
            <v>1.0432999999999999</v>
          </cell>
          <cell r="V103">
            <v>0</v>
          </cell>
          <cell r="W103">
            <v>2.9765999999999999</v>
          </cell>
          <cell r="X103">
            <v>0.36</v>
          </cell>
          <cell r="Y103">
            <v>0</v>
          </cell>
          <cell r="Z103">
            <v>2.7345999999999999</v>
          </cell>
          <cell r="AA103">
            <v>0.36</v>
          </cell>
          <cell r="AB103">
            <v>0.23039999999999999</v>
          </cell>
          <cell r="AC103">
            <v>150</v>
          </cell>
          <cell r="AD103">
            <v>0.5</v>
          </cell>
          <cell r="AQ103">
            <v>1</v>
          </cell>
          <cell r="AR103" t="str">
            <v>kW</v>
          </cell>
          <cell r="AS103" t="str">
            <v>X</v>
          </cell>
        </row>
        <row r="104">
          <cell r="B104">
            <v>90</v>
          </cell>
          <cell r="C104"/>
          <cell r="D104" t="str">
            <v>Street Lighting</v>
          </cell>
          <cell r="E104" t="str">
            <v>B</v>
          </cell>
          <cell r="F104"/>
          <cell r="G104"/>
          <cell r="H104">
            <v>0</v>
          </cell>
          <cell r="K104">
            <v>0</v>
          </cell>
          <cell r="L104">
            <v>0</v>
          </cell>
          <cell r="M104">
            <v>0</v>
          </cell>
          <cell r="P104">
            <v>0</v>
          </cell>
          <cell r="Q104">
            <v>0</v>
          </cell>
          <cell r="T104">
            <v>1</v>
          </cell>
          <cell r="U104">
            <v>1</v>
          </cell>
          <cell r="V104">
            <v>0</v>
          </cell>
          <cell r="W104">
            <v>0</v>
          </cell>
          <cell r="X104">
            <v>0</v>
          </cell>
          <cell r="Y104">
            <v>0</v>
          </cell>
          <cell r="Z104">
            <v>0</v>
          </cell>
          <cell r="AA104">
            <v>0</v>
          </cell>
          <cell r="AB104">
            <v>0</v>
          </cell>
          <cell r="AC104">
            <v>150</v>
          </cell>
          <cell r="AD104">
            <v>0.5</v>
          </cell>
          <cell r="AE104">
            <v>0</v>
          </cell>
          <cell r="AF104">
            <v>0</v>
          </cell>
          <cell r="AG104">
            <v>0</v>
          </cell>
          <cell r="AH104">
            <v>0</v>
          </cell>
          <cell r="AI104">
            <v>0</v>
          </cell>
          <cell r="AJ104">
            <v>0</v>
          </cell>
          <cell r="AK104">
            <v>0</v>
          </cell>
          <cell r="AL104">
            <v>0</v>
          </cell>
          <cell r="AM104">
            <v>0</v>
          </cell>
          <cell r="AN104">
            <v>0</v>
          </cell>
          <cell r="AO104">
            <v>0</v>
          </cell>
          <cell r="AP104">
            <v>0</v>
          </cell>
          <cell r="AQ104">
            <v>1</v>
          </cell>
          <cell r="AR104" t="str">
            <v>kW</v>
          </cell>
          <cell r="AS104"/>
        </row>
        <row r="105">
          <cell r="B105">
            <v>91</v>
          </cell>
          <cell r="C105"/>
          <cell r="D105" t="str">
            <v>Street Lighting</v>
          </cell>
          <cell r="E105" t="str">
            <v>C</v>
          </cell>
          <cell r="F105"/>
          <cell r="G105"/>
          <cell r="H105">
            <v>0</v>
          </cell>
          <cell r="K105">
            <v>0</v>
          </cell>
          <cell r="L105">
            <v>0</v>
          </cell>
          <cell r="M105">
            <v>0</v>
          </cell>
          <cell r="P105">
            <v>0</v>
          </cell>
          <cell r="Q105">
            <v>0</v>
          </cell>
          <cell r="T105">
            <v>1</v>
          </cell>
          <cell r="U105">
            <v>1</v>
          </cell>
          <cell r="V105">
            <v>0</v>
          </cell>
          <cell r="W105">
            <v>0</v>
          </cell>
          <cell r="X105">
            <v>0</v>
          </cell>
          <cell r="Y105">
            <v>0</v>
          </cell>
          <cell r="Z105">
            <v>0</v>
          </cell>
          <cell r="AA105">
            <v>0</v>
          </cell>
          <cell r="AB105">
            <v>0</v>
          </cell>
          <cell r="AC105">
            <v>150</v>
          </cell>
          <cell r="AD105">
            <v>0.5</v>
          </cell>
          <cell r="AE105">
            <v>0</v>
          </cell>
          <cell r="AF105">
            <v>0</v>
          </cell>
          <cell r="AG105">
            <v>0</v>
          </cell>
          <cell r="AH105">
            <v>0</v>
          </cell>
          <cell r="AI105">
            <v>0</v>
          </cell>
          <cell r="AJ105">
            <v>0</v>
          </cell>
          <cell r="AK105">
            <v>0</v>
          </cell>
          <cell r="AL105">
            <v>0</v>
          </cell>
          <cell r="AM105">
            <v>0</v>
          </cell>
          <cell r="AN105">
            <v>0</v>
          </cell>
          <cell r="AO105">
            <v>0</v>
          </cell>
          <cell r="AP105">
            <v>0</v>
          </cell>
          <cell r="AQ105">
            <v>1</v>
          </cell>
          <cell r="AR105" t="str">
            <v>kW</v>
          </cell>
          <cell r="AS105"/>
        </row>
        <row r="106">
          <cell r="B106">
            <v>92</v>
          </cell>
          <cell r="C106"/>
          <cell r="D106" t="str">
            <v>Street Lighting</v>
          </cell>
          <cell r="E106" t="str">
            <v>D</v>
          </cell>
          <cell r="F106"/>
          <cell r="G106"/>
          <cell r="H106">
            <v>0</v>
          </cell>
          <cell r="K106">
            <v>0</v>
          </cell>
          <cell r="L106">
            <v>0</v>
          </cell>
          <cell r="M106">
            <v>0</v>
          </cell>
          <cell r="P106">
            <v>0</v>
          </cell>
          <cell r="Q106">
            <v>0</v>
          </cell>
          <cell r="T106">
            <v>1</v>
          </cell>
          <cell r="U106">
            <v>1</v>
          </cell>
          <cell r="V106">
            <v>0</v>
          </cell>
          <cell r="W106">
            <v>0</v>
          </cell>
          <cell r="X106">
            <v>0</v>
          </cell>
          <cell r="Y106">
            <v>0</v>
          </cell>
          <cell r="Z106">
            <v>0</v>
          </cell>
          <cell r="AA106">
            <v>0</v>
          </cell>
          <cell r="AB106">
            <v>0</v>
          </cell>
          <cell r="AC106">
            <v>150</v>
          </cell>
          <cell r="AD106">
            <v>0.5</v>
          </cell>
          <cell r="AE106">
            <v>0</v>
          </cell>
          <cell r="AF106">
            <v>0</v>
          </cell>
          <cell r="AG106">
            <v>0</v>
          </cell>
          <cell r="AH106">
            <v>0</v>
          </cell>
          <cell r="AI106">
            <v>0</v>
          </cell>
          <cell r="AJ106">
            <v>0</v>
          </cell>
          <cell r="AK106">
            <v>0</v>
          </cell>
          <cell r="AL106">
            <v>0</v>
          </cell>
          <cell r="AM106">
            <v>0</v>
          </cell>
          <cell r="AN106">
            <v>0</v>
          </cell>
          <cell r="AO106">
            <v>0</v>
          </cell>
          <cell r="AP106">
            <v>0</v>
          </cell>
          <cell r="AQ106">
            <v>1</v>
          </cell>
          <cell r="AR106" t="str">
            <v>kW</v>
          </cell>
          <cell r="AS106"/>
        </row>
        <row r="107">
          <cell r="B107">
            <v>93</v>
          </cell>
          <cell r="C107"/>
          <cell r="D107" t="str">
            <v>Back-up/Standby Power</v>
          </cell>
          <cell r="E107" t="str">
            <v>A</v>
          </cell>
          <cell r="F107"/>
          <cell r="G107"/>
          <cell r="H107">
            <v>0</v>
          </cell>
          <cell r="K107">
            <v>0</v>
          </cell>
          <cell r="L107">
            <v>0</v>
          </cell>
          <cell r="M107">
            <v>0</v>
          </cell>
          <cell r="P107">
            <v>0</v>
          </cell>
          <cell r="Q107">
            <v>0</v>
          </cell>
          <cell r="T107">
            <v>1</v>
          </cell>
          <cell r="U107">
            <v>1</v>
          </cell>
          <cell r="V107">
            <v>0</v>
          </cell>
          <cell r="W107">
            <v>0</v>
          </cell>
          <cell r="X107">
            <v>0</v>
          </cell>
          <cell r="Y107">
            <v>0</v>
          </cell>
          <cell r="Z107">
            <v>0</v>
          </cell>
          <cell r="AA107">
            <v>0</v>
          </cell>
          <cell r="AB107">
            <v>0</v>
          </cell>
          <cell r="AQ107">
            <v>0</v>
          </cell>
          <cell r="AR107" t="str">
            <v>kW</v>
          </cell>
          <cell r="AS107"/>
        </row>
        <row r="108">
          <cell r="B108">
            <v>94</v>
          </cell>
          <cell r="C108"/>
          <cell r="D108" t="str">
            <v>Back-up/Standby Power</v>
          </cell>
          <cell r="E108" t="str">
            <v>B</v>
          </cell>
          <cell r="F108"/>
          <cell r="G108"/>
          <cell r="H108">
            <v>0</v>
          </cell>
          <cell r="K108">
            <v>0</v>
          </cell>
          <cell r="L108">
            <v>0</v>
          </cell>
          <cell r="M108">
            <v>0</v>
          </cell>
          <cell r="P108">
            <v>0</v>
          </cell>
          <cell r="Q108">
            <v>0</v>
          </cell>
          <cell r="T108">
            <v>1</v>
          </cell>
          <cell r="U108">
            <v>1</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t="str">
            <v>kW</v>
          </cell>
          <cell r="AS108"/>
        </row>
        <row r="109">
          <cell r="B109">
            <v>95</v>
          </cell>
          <cell r="C109"/>
          <cell r="D109" t="str">
            <v>Back-up/Standby Power</v>
          </cell>
          <cell r="E109" t="str">
            <v>C</v>
          </cell>
          <cell r="F109"/>
          <cell r="G109"/>
          <cell r="H109">
            <v>0</v>
          </cell>
          <cell r="K109">
            <v>0</v>
          </cell>
          <cell r="L109">
            <v>0</v>
          </cell>
          <cell r="M109">
            <v>0</v>
          </cell>
          <cell r="P109">
            <v>0</v>
          </cell>
          <cell r="Q109">
            <v>0</v>
          </cell>
          <cell r="T109">
            <v>1</v>
          </cell>
          <cell r="U109">
            <v>1</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t="str">
            <v>kW</v>
          </cell>
          <cell r="AS109"/>
        </row>
        <row r="110">
          <cell r="B110">
            <v>96</v>
          </cell>
          <cell r="C110"/>
          <cell r="D110" t="str">
            <v>Back-up/Standby Power</v>
          </cell>
          <cell r="E110" t="str">
            <v>D</v>
          </cell>
          <cell r="F110"/>
          <cell r="G110"/>
          <cell r="H110">
            <v>0</v>
          </cell>
          <cell r="K110">
            <v>0</v>
          </cell>
          <cell r="L110">
            <v>0</v>
          </cell>
          <cell r="M110">
            <v>0</v>
          </cell>
          <cell r="P110">
            <v>0</v>
          </cell>
          <cell r="Q110">
            <v>0</v>
          </cell>
          <cell r="T110">
            <v>1</v>
          </cell>
          <cell r="U110">
            <v>1</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t="str">
            <v>kW</v>
          </cell>
          <cell r="AS110"/>
        </row>
        <row r="111">
          <cell r="B111">
            <v>97</v>
          </cell>
          <cell r="C111"/>
          <cell r="D111" t="str">
            <v>Other (specify) . . . . . . . .</v>
          </cell>
          <cell r="E111" t="str">
            <v>A</v>
          </cell>
          <cell r="F111"/>
          <cell r="G111"/>
          <cell r="H111">
            <v>0</v>
          </cell>
          <cell r="K111">
            <v>0</v>
          </cell>
          <cell r="L111">
            <v>0</v>
          </cell>
          <cell r="M111">
            <v>0</v>
          </cell>
          <cell r="P111">
            <v>0</v>
          </cell>
          <cell r="Q111">
            <v>0</v>
          </cell>
          <cell r="T111">
            <v>1</v>
          </cell>
          <cell r="U111">
            <v>1</v>
          </cell>
          <cell r="V111">
            <v>0</v>
          </cell>
          <cell r="W111">
            <v>0</v>
          </cell>
          <cell r="X111">
            <v>0</v>
          </cell>
          <cell r="Y111">
            <v>0</v>
          </cell>
          <cell r="Z111">
            <v>0</v>
          </cell>
          <cell r="AA111">
            <v>0</v>
          </cell>
          <cell r="AB111">
            <v>0</v>
          </cell>
          <cell r="AQ111">
            <v>0</v>
          </cell>
          <cell r="AR111" t="str">
            <v>kW</v>
          </cell>
          <cell r="AS111"/>
        </row>
        <row r="112">
          <cell r="B112">
            <v>98</v>
          </cell>
          <cell r="C112"/>
          <cell r="D112" t="str">
            <v>Other (specify) . . . . . . . .</v>
          </cell>
          <cell r="E112" t="str">
            <v>B</v>
          </cell>
          <cell r="F112"/>
          <cell r="G112"/>
          <cell r="H112">
            <v>0</v>
          </cell>
          <cell r="K112">
            <v>0</v>
          </cell>
          <cell r="L112">
            <v>0</v>
          </cell>
          <cell r="M112">
            <v>0</v>
          </cell>
          <cell r="P112">
            <v>0</v>
          </cell>
          <cell r="Q112">
            <v>0</v>
          </cell>
          <cell r="T112">
            <v>1</v>
          </cell>
          <cell r="U112">
            <v>1</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t="str">
            <v>kW</v>
          </cell>
          <cell r="AS112"/>
        </row>
        <row r="113">
          <cell r="B113">
            <v>99</v>
          </cell>
          <cell r="C113"/>
          <cell r="D113" t="str">
            <v>Other (specify) . . . . . . . .</v>
          </cell>
          <cell r="E113" t="str">
            <v>C</v>
          </cell>
          <cell r="F113"/>
          <cell r="G113"/>
          <cell r="H113">
            <v>0</v>
          </cell>
          <cell r="K113">
            <v>0</v>
          </cell>
          <cell r="L113">
            <v>0</v>
          </cell>
          <cell r="M113">
            <v>0</v>
          </cell>
          <cell r="P113">
            <v>0</v>
          </cell>
          <cell r="Q113">
            <v>0</v>
          </cell>
          <cell r="T113">
            <v>1</v>
          </cell>
          <cell r="U113">
            <v>1</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t="str">
            <v>kW</v>
          </cell>
          <cell r="AS113"/>
        </row>
        <row r="114">
          <cell r="B114">
            <v>100</v>
          </cell>
          <cell r="C114"/>
          <cell r="D114" t="str">
            <v>Other (specify) . . . . . . . .</v>
          </cell>
          <cell r="E114" t="str">
            <v>D</v>
          </cell>
          <cell r="F114"/>
          <cell r="G114"/>
          <cell r="H114">
            <v>0</v>
          </cell>
          <cell r="K114">
            <v>0</v>
          </cell>
          <cell r="L114">
            <v>0</v>
          </cell>
          <cell r="M114">
            <v>0</v>
          </cell>
          <cell r="P114">
            <v>0</v>
          </cell>
          <cell r="Q114">
            <v>0</v>
          </cell>
          <cell r="T114">
            <v>1</v>
          </cell>
          <cell r="U114">
            <v>1</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t="str">
            <v>kW</v>
          </cell>
          <cell r="AS114"/>
        </row>
        <row r="115">
          <cell r="B115">
            <v>101</v>
          </cell>
          <cell r="C115"/>
          <cell r="D115" t="str">
            <v>Other (specify) . . . . . . . .</v>
          </cell>
          <cell r="E115" t="str">
            <v>A</v>
          </cell>
          <cell r="F115"/>
          <cell r="G115"/>
          <cell r="H115">
            <v>0</v>
          </cell>
          <cell r="K115">
            <v>0</v>
          </cell>
          <cell r="L115">
            <v>0</v>
          </cell>
          <cell r="M115">
            <v>0</v>
          </cell>
          <cell r="P115">
            <v>0</v>
          </cell>
          <cell r="Q115">
            <v>0</v>
          </cell>
          <cell r="T115">
            <v>1</v>
          </cell>
          <cell r="U115">
            <v>1</v>
          </cell>
          <cell r="V115">
            <v>0</v>
          </cell>
          <cell r="W115">
            <v>0</v>
          </cell>
          <cell r="X115">
            <v>0</v>
          </cell>
          <cell r="Y115">
            <v>0</v>
          </cell>
          <cell r="Z115">
            <v>0</v>
          </cell>
          <cell r="AA115">
            <v>0</v>
          </cell>
          <cell r="AB115">
            <v>0</v>
          </cell>
          <cell r="AC115">
            <v>11000</v>
          </cell>
          <cell r="AD115">
            <v>500</v>
          </cell>
          <cell r="AE115">
            <v>15000</v>
          </cell>
          <cell r="AF115">
            <v>1000</v>
          </cell>
          <cell r="AQ115">
            <v>2</v>
          </cell>
          <cell r="AR115" t="str">
            <v>kW</v>
          </cell>
          <cell r="AS115"/>
        </row>
        <row r="116">
          <cell r="B116">
            <v>102</v>
          </cell>
          <cell r="C116"/>
          <cell r="D116" t="str">
            <v>Other (specify) . . . . . . . .</v>
          </cell>
          <cell r="E116" t="str">
            <v>B</v>
          </cell>
          <cell r="F116"/>
          <cell r="G116"/>
          <cell r="H116">
            <v>0</v>
          </cell>
          <cell r="K116">
            <v>0</v>
          </cell>
          <cell r="L116">
            <v>0</v>
          </cell>
          <cell r="M116">
            <v>0</v>
          </cell>
          <cell r="P116">
            <v>0</v>
          </cell>
          <cell r="Q116">
            <v>0</v>
          </cell>
          <cell r="T116">
            <v>1</v>
          </cell>
          <cell r="U116">
            <v>1</v>
          </cell>
          <cell r="V116">
            <v>0</v>
          </cell>
          <cell r="W116">
            <v>0</v>
          </cell>
          <cell r="X116">
            <v>0</v>
          </cell>
          <cell r="Y116">
            <v>0</v>
          </cell>
          <cell r="Z116">
            <v>0</v>
          </cell>
          <cell r="AA116">
            <v>0</v>
          </cell>
          <cell r="AB116">
            <v>0</v>
          </cell>
          <cell r="AC116">
            <v>11000</v>
          </cell>
          <cell r="AD116">
            <v>500</v>
          </cell>
          <cell r="AE116">
            <v>15000</v>
          </cell>
          <cell r="AF116">
            <v>1000</v>
          </cell>
          <cell r="AG116">
            <v>0</v>
          </cell>
          <cell r="AH116">
            <v>0</v>
          </cell>
          <cell r="AI116">
            <v>0</v>
          </cell>
          <cell r="AJ116">
            <v>0</v>
          </cell>
          <cell r="AK116">
            <v>0</v>
          </cell>
          <cell r="AL116">
            <v>0</v>
          </cell>
          <cell r="AM116">
            <v>0</v>
          </cell>
          <cell r="AN116">
            <v>0</v>
          </cell>
          <cell r="AO116">
            <v>0</v>
          </cell>
          <cell r="AP116">
            <v>0</v>
          </cell>
          <cell r="AQ116">
            <v>2</v>
          </cell>
          <cell r="AR116" t="str">
            <v>kW</v>
          </cell>
          <cell r="AS116"/>
        </row>
        <row r="117">
          <cell r="B117">
            <v>103</v>
          </cell>
          <cell r="C117"/>
          <cell r="D117" t="str">
            <v>Other (specify) . . . . . . . .</v>
          </cell>
          <cell r="E117" t="str">
            <v>C</v>
          </cell>
          <cell r="F117"/>
          <cell r="G117"/>
          <cell r="H117">
            <v>0</v>
          </cell>
          <cell r="K117">
            <v>0</v>
          </cell>
          <cell r="L117">
            <v>0</v>
          </cell>
          <cell r="M117">
            <v>0</v>
          </cell>
          <cell r="P117">
            <v>0</v>
          </cell>
          <cell r="Q117">
            <v>0</v>
          </cell>
          <cell r="T117">
            <v>1</v>
          </cell>
          <cell r="U117">
            <v>1</v>
          </cell>
          <cell r="V117">
            <v>0</v>
          </cell>
          <cell r="W117">
            <v>0</v>
          </cell>
          <cell r="X117">
            <v>0</v>
          </cell>
          <cell r="Y117">
            <v>0</v>
          </cell>
          <cell r="Z117">
            <v>0</v>
          </cell>
          <cell r="AA117">
            <v>0</v>
          </cell>
          <cell r="AB117">
            <v>0</v>
          </cell>
          <cell r="AC117">
            <v>11000</v>
          </cell>
          <cell r="AD117">
            <v>500</v>
          </cell>
          <cell r="AE117">
            <v>15000</v>
          </cell>
          <cell r="AF117">
            <v>1000</v>
          </cell>
          <cell r="AG117">
            <v>0</v>
          </cell>
          <cell r="AH117">
            <v>0</v>
          </cell>
          <cell r="AI117">
            <v>0</v>
          </cell>
          <cell r="AJ117">
            <v>0</v>
          </cell>
          <cell r="AK117">
            <v>0</v>
          </cell>
          <cell r="AL117">
            <v>0</v>
          </cell>
          <cell r="AM117">
            <v>0</v>
          </cell>
          <cell r="AN117">
            <v>0</v>
          </cell>
          <cell r="AO117">
            <v>0</v>
          </cell>
          <cell r="AP117">
            <v>0</v>
          </cell>
          <cell r="AQ117">
            <v>2</v>
          </cell>
          <cell r="AR117" t="str">
            <v>kW</v>
          </cell>
          <cell r="AS117"/>
        </row>
        <row r="118">
          <cell r="B118">
            <v>104</v>
          </cell>
          <cell r="C118"/>
          <cell r="D118" t="str">
            <v>Other (specify) . . . . . . . .</v>
          </cell>
          <cell r="E118" t="str">
            <v>D</v>
          </cell>
          <cell r="F118"/>
          <cell r="G118"/>
          <cell r="H118">
            <v>0</v>
          </cell>
          <cell r="K118">
            <v>0</v>
          </cell>
          <cell r="L118">
            <v>0</v>
          </cell>
          <cell r="M118">
            <v>0</v>
          </cell>
          <cell r="P118">
            <v>0</v>
          </cell>
          <cell r="Q118">
            <v>0</v>
          </cell>
          <cell r="T118">
            <v>1</v>
          </cell>
          <cell r="U118">
            <v>1</v>
          </cell>
          <cell r="V118">
            <v>0</v>
          </cell>
          <cell r="W118">
            <v>0</v>
          </cell>
          <cell r="X118">
            <v>0</v>
          </cell>
          <cell r="Y118">
            <v>0</v>
          </cell>
          <cell r="Z118">
            <v>0</v>
          </cell>
          <cell r="AA118">
            <v>0</v>
          </cell>
          <cell r="AB118">
            <v>0</v>
          </cell>
          <cell r="AC118">
            <v>11000</v>
          </cell>
          <cell r="AD118">
            <v>500</v>
          </cell>
          <cell r="AE118">
            <v>15000</v>
          </cell>
          <cell r="AF118">
            <v>1000</v>
          </cell>
          <cell r="AG118">
            <v>0</v>
          </cell>
          <cell r="AH118">
            <v>0</v>
          </cell>
          <cell r="AI118">
            <v>0</v>
          </cell>
          <cell r="AJ118">
            <v>0</v>
          </cell>
          <cell r="AK118">
            <v>0</v>
          </cell>
          <cell r="AL118">
            <v>0</v>
          </cell>
          <cell r="AM118">
            <v>0</v>
          </cell>
          <cell r="AN118">
            <v>0</v>
          </cell>
          <cell r="AO118">
            <v>0</v>
          </cell>
          <cell r="AP118">
            <v>0</v>
          </cell>
          <cell r="AQ118">
            <v>2</v>
          </cell>
          <cell r="AR118" t="str">
            <v>kW</v>
          </cell>
          <cell r="AS118"/>
        </row>
      </sheetData>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SCalc Sort"/>
      <sheetName val="TSCalc  Sort (2)"/>
      <sheetName val="TSCalc (3)"/>
      <sheetName val="Sheet4"/>
      <sheetName val="TSCalc (2)"/>
      <sheetName val="MSCalc Sort"/>
      <sheetName val="MSCalc Sort (2)"/>
      <sheetName val="MSCalc (2)"/>
      <sheetName val="Db-MS Fdrs (2)"/>
      <sheetName val="Db-MS Fdrs"/>
      <sheetName val="Db-TS Fdrs (2)"/>
      <sheetName val="Db-TS Fdrs"/>
      <sheetName val="Projects"/>
      <sheetName val="RPCAP97"/>
      <sheetName val="Global"/>
      <sheetName val="Budget"/>
      <sheetName val="Sheet2"/>
      <sheetName val="Item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4">
          <cell r="H14">
            <v>1</v>
          </cell>
          <cell r="I14">
            <v>1.29</v>
          </cell>
          <cell r="J14">
            <v>67</v>
          </cell>
          <cell r="K14">
            <v>111.49470000000001</v>
          </cell>
          <cell r="L14">
            <v>378488.29302144004</v>
          </cell>
          <cell r="M14">
            <v>33316.136255750404</v>
          </cell>
          <cell r="N14" t="str">
            <v>50F1</v>
          </cell>
          <cell r="O14">
            <v>240</v>
          </cell>
          <cell r="P14">
            <v>0</v>
          </cell>
          <cell r="Q14">
            <v>13.8</v>
          </cell>
          <cell r="R14">
            <v>3.2</v>
          </cell>
          <cell r="S14">
            <v>21.061140480000002</v>
          </cell>
          <cell r="T14">
            <v>71495.731271172117</v>
          </cell>
          <cell r="U14">
            <v>0.2</v>
          </cell>
          <cell r="V14">
            <v>6293.3558808910248</v>
          </cell>
          <cell r="W14" t="str">
            <v>58F1</v>
          </cell>
          <cell r="X14">
            <v>200</v>
          </cell>
          <cell r="Y14">
            <v>440</v>
          </cell>
          <cell r="Z14">
            <v>0</v>
          </cell>
          <cell r="AA14">
            <v>1.84</v>
          </cell>
          <cell r="AB14">
            <v>2.38</v>
          </cell>
          <cell r="AC14">
            <v>11</v>
          </cell>
          <cell r="AD14">
            <v>13.379999999999999</v>
          </cell>
          <cell r="AE14">
            <v>513</v>
          </cell>
          <cell r="AF14">
            <v>56635.200000000004</v>
          </cell>
        </row>
        <row r="15">
          <cell r="H15">
            <v>0</v>
          </cell>
          <cell r="M15">
            <v>0</v>
          </cell>
          <cell r="N15" t="str">
            <v>50F2</v>
          </cell>
          <cell r="O15">
            <v>170</v>
          </cell>
          <cell r="P15">
            <v>0</v>
          </cell>
          <cell r="Q15">
            <v>13.8</v>
          </cell>
          <cell r="R15">
            <v>3.2</v>
          </cell>
          <cell r="S15">
            <v>10.56713472</v>
          </cell>
          <cell r="T15">
            <v>35871.990169042947</v>
          </cell>
          <cell r="U15">
            <v>0.2</v>
          </cell>
          <cell r="V15">
            <v>3157.6039055165033</v>
          </cell>
          <cell r="W15" t="str">
            <v>30F7</v>
          </cell>
          <cell r="X15">
            <v>280</v>
          </cell>
          <cell r="Y15">
            <v>450</v>
          </cell>
          <cell r="Z15">
            <v>0</v>
          </cell>
          <cell r="AA15">
            <v>0</v>
          </cell>
          <cell r="AB15">
            <v>0</v>
          </cell>
          <cell r="AC15">
            <v>0</v>
          </cell>
          <cell r="AD15">
            <v>0</v>
          </cell>
          <cell r="AE15">
            <v>0</v>
          </cell>
          <cell r="AF15">
            <v>0</v>
          </cell>
        </row>
        <row r="16">
          <cell r="H16">
            <v>0</v>
          </cell>
          <cell r="M16">
            <v>0</v>
          </cell>
          <cell r="N16" t="str">
            <v>50F3</v>
          </cell>
          <cell r="O16">
            <v>375</v>
          </cell>
          <cell r="P16">
            <v>1</v>
          </cell>
          <cell r="Q16">
            <v>13.8</v>
          </cell>
          <cell r="R16">
            <v>3.2</v>
          </cell>
          <cell r="S16">
            <v>51.418800000000019</v>
          </cell>
          <cell r="T16">
            <v>174550.12517376005</v>
          </cell>
          <cell r="U16">
            <v>0.2</v>
          </cell>
          <cell r="V16">
            <v>15364.638381081606</v>
          </cell>
          <cell r="W16" t="str">
            <v>50F4</v>
          </cell>
          <cell r="X16">
            <v>440</v>
          </cell>
          <cell r="Y16">
            <v>815</v>
          </cell>
          <cell r="Z16">
            <v>1</v>
          </cell>
          <cell r="AA16">
            <v>0.51</v>
          </cell>
          <cell r="AB16">
            <v>1.03</v>
          </cell>
          <cell r="AC16">
            <v>1</v>
          </cell>
          <cell r="AD16">
            <v>2.0300000000000002</v>
          </cell>
          <cell r="AE16">
            <v>626</v>
          </cell>
          <cell r="AF16">
            <v>19155.599999999999</v>
          </cell>
        </row>
        <row r="17">
          <cell r="H17">
            <v>0</v>
          </cell>
          <cell r="M17">
            <v>0</v>
          </cell>
          <cell r="N17" t="str">
            <v>50F4</v>
          </cell>
          <cell r="O17">
            <v>440</v>
          </cell>
          <cell r="P17">
            <v>1</v>
          </cell>
          <cell r="Q17">
            <v>13.8</v>
          </cell>
          <cell r="R17">
            <v>3.2</v>
          </cell>
          <cell r="S17">
            <v>70.78883328000002</v>
          </cell>
          <cell r="T17">
            <v>240305.09677255075</v>
          </cell>
          <cell r="U17">
            <v>0.2</v>
          </cell>
          <cell r="V17">
            <v>21152.66837743928</v>
          </cell>
          <cell r="W17" t="str">
            <v>30F7</v>
          </cell>
          <cell r="X17">
            <v>280</v>
          </cell>
          <cell r="Y17">
            <v>720</v>
          </cell>
          <cell r="Z17">
            <v>1</v>
          </cell>
          <cell r="AA17">
            <v>0.09</v>
          </cell>
          <cell r="AB17">
            <v>0.1</v>
          </cell>
          <cell r="AC17">
            <v>2</v>
          </cell>
          <cell r="AD17">
            <v>2.1</v>
          </cell>
          <cell r="AE17">
            <v>1183</v>
          </cell>
          <cell r="AF17">
            <v>6388.2</v>
          </cell>
        </row>
        <row r="18">
          <cell r="H18">
            <v>0</v>
          </cell>
          <cell r="I18">
            <v>0.65</v>
          </cell>
          <cell r="J18">
            <v>67</v>
          </cell>
          <cell r="K18">
            <v>28.307500000000005</v>
          </cell>
          <cell r="L18">
            <v>96094.768224000029</v>
          </cell>
          <cell r="M18">
            <v>8458.6668878400014</v>
          </cell>
          <cell r="N18" t="str">
            <v>54F1</v>
          </cell>
          <cell r="O18">
            <v>330</v>
          </cell>
          <cell r="P18">
            <v>1</v>
          </cell>
          <cell r="Q18">
            <v>13.8</v>
          </cell>
          <cell r="R18">
            <v>3</v>
          </cell>
          <cell r="S18">
            <v>37.330048800000014</v>
          </cell>
          <cell r="T18">
            <v>126723.39087614982</v>
          </cell>
          <cell r="U18">
            <v>0.2</v>
          </cell>
          <cell r="V18">
            <v>11154.727464665248</v>
          </cell>
          <cell r="W18" t="str">
            <v>59F4</v>
          </cell>
          <cell r="X18">
            <v>300</v>
          </cell>
          <cell r="Y18">
            <v>630</v>
          </cell>
          <cell r="Z18">
            <v>1</v>
          </cell>
          <cell r="AA18">
            <v>0.11</v>
          </cell>
          <cell r="AB18">
            <v>0.13</v>
          </cell>
          <cell r="AC18">
            <v>0</v>
          </cell>
          <cell r="AD18">
            <v>0.13</v>
          </cell>
          <cell r="AE18">
            <v>8</v>
          </cell>
          <cell r="AF18">
            <v>52.8</v>
          </cell>
        </row>
        <row r="19">
          <cell r="H19">
            <v>0</v>
          </cell>
          <cell r="M19">
            <v>0</v>
          </cell>
          <cell r="N19" t="str">
            <v>54F2</v>
          </cell>
          <cell r="O19">
            <v>427</v>
          </cell>
          <cell r="P19">
            <v>1</v>
          </cell>
          <cell r="Q19">
            <v>13.8</v>
          </cell>
          <cell r="R19">
            <v>3</v>
          </cell>
          <cell r="S19">
            <v>62.500922568000007</v>
          </cell>
          <cell r="T19">
            <v>212170.33181870994</v>
          </cell>
          <cell r="U19">
            <v>0.2</v>
          </cell>
          <cell r="V19">
            <v>18676.127675894852</v>
          </cell>
          <cell r="W19" t="str">
            <v>57F2</v>
          </cell>
          <cell r="X19">
            <v>400</v>
          </cell>
          <cell r="Y19">
            <v>827</v>
          </cell>
          <cell r="Z19">
            <v>1</v>
          </cell>
          <cell r="AA19">
            <v>1.19</v>
          </cell>
          <cell r="AB19">
            <v>2</v>
          </cell>
          <cell r="AC19">
            <v>0</v>
          </cell>
          <cell r="AD19">
            <v>2</v>
          </cell>
          <cell r="AE19">
            <v>2634</v>
          </cell>
          <cell r="AF19">
            <v>188067.6</v>
          </cell>
        </row>
        <row r="20">
          <cell r="H20">
            <v>0</v>
          </cell>
          <cell r="M20">
            <v>0</v>
          </cell>
          <cell r="N20" t="str">
            <v>54F3</v>
          </cell>
          <cell r="O20">
            <v>180</v>
          </cell>
          <cell r="P20">
            <v>0</v>
          </cell>
          <cell r="Q20">
            <v>13.8</v>
          </cell>
          <cell r="R20">
            <v>3</v>
          </cell>
          <cell r="S20">
            <v>11.106460800000002</v>
          </cell>
          <cell r="T20">
            <v>37702.827037532174</v>
          </cell>
          <cell r="U20">
            <v>0.2</v>
          </cell>
          <cell r="V20">
            <v>3318.7618903136263</v>
          </cell>
          <cell r="W20" t="str">
            <v>58F1</v>
          </cell>
          <cell r="X20">
            <v>200</v>
          </cell>
          <cell r="Y20">
            <v>380</v>
          </cell>
          <cell r="Z20">
            <v>0</v>
          </cell>
          <cell r="AA20">
            <v>0.42</v>
          </cell>
          <cell r="AB20">
            <v>0.26</v>
          </cell>
          <cell r="AC20">
            <v>1</v>
          </cell>
          <cell r="AD20">
            <v>1.26</v>
          </cell>
          <cell r="AE20">
            <v>994</v>
          </cell>
          <cell r="AF20">
            <v>25048.799999999999</v>
          </cell>
        </row>
        <row r="21">
          <cell r="H21">
            <v>0</v>
          </cell>
          <cell r="I21">
            <v>0.75</v>
          </cell>
          <cell r="J21">
            <v>67</v>
          </cell>
          <cell r="K21">
            <v>37.6875</v>
          </cell>
          <cell r="L21">
            <v>127936.82160000001</v>
          </cell>
          <cell r="M21">
            <v>11261.538756000002</v>
          </cell>
          <cell r="N21" t="str">
            <v>54F4</v>
          </cell>
          <cell r="O21">
            <v>460</v>
          </cell>
          <cell r="P21">
            <v>1</v>
          </cell>
          <cell r="Q21">
            <v>13.8</v>
          </cell>
          <cell r="R21">
            <v>3</v>
          </cell>
          <cell r="S21">
            <v>72.534787199999997</v>
          </cell>
          <cell r="T21">
            <v>246232.04324511744</v>
          </cell>
          <cell r="U21">
            <v>0.2</v>
          </cell>
          <cell r="V21">
            <v>21674.383209579111</v>
          </cell>
          <cell r="W21" t="str">
            <v>58F1</v>
          </cell>
          <cell r="X21">
            <v>200</v>
          </cell>
          <cell r="Y21">
            <v>660</v>
          </cell>
          <cell r="Z21">
            <v>1</v>
          </cell>
          <cell r="AA21">
            <v>0.82</v>
          </cell>
          <cell r="AB21">
            <v>0.26</v>
          </cell>
          <cell r="AC21">
            <v>2</v>
          </cell>
          <cell r="AD21">
            <v>2.2599999999999998</v>
          </cell>
          <cell r="AE21">
            <v>1072</v>
          </cell>
          <cell r="AF21">
            <v>52742.399999999994</v>
          </cell>
        </row>
        <row r="22">
          <cell r="H22">
            <v>0</v>
          </cell>
          <cell r="M22">
            <v>0</v>
          </cell>
          <cell r="N22" t="str">
            <v>54F5</v>
          </cell>
          <cell r="O22">
            <v>250</v>
          </cell>
          <cell r="P22">
            <v>0</v>
          </cell>
          <cell r="Q22">
            <v>13.8</v>
          </cell>
          <cell r="R22">
            <v>3</v>
          </cell>
          <cell r="S22">
            <v>21.424500000000005</v>
          </cell>
          <cell r="T22">
            <v>72729.218822400027</v>
          </cell>
          <cell r="U22">
            <v>0.2</v>
          </cell>
          <cell r="V22">
            <v>6401.9326587840023</v>
          </cell>
          <cell r="W22" t="str">
            <v>59F4</v>
          </cell>
          <cell r="X22">
            <v>300</v>
          </cell>
          <cell r="Y22">
            <v>550</v>
          </cell>
          <cell r="Z22">
            <v>1</v>
          </cell>
          <cell r="AA22">
            <v>0</v>
          </cell>
          <cell r="AB22">
            <v>0</v>
          </cell>
          <cell r="AC22">
            <v>1</v>
          </cell>
          <cell r="AD22">
            <v>1</v>
          </cell>
          <cell r="AE22">
            <v>10</v>
          </cell>
          <cell r="AF22">
            <v>0</v>
          </cell>
        </row>
        <row r="23">
          <cell r="H23">
            <v>0</v>
          </cell>
          <cell r="M23">
            <v>0</v>
          </cell>
          <cell r="N23" t="str">
            <v>54F6</v>
          </cell>
          <cell r="O23">
            <v>330</v>
          </cell>
          <cell r="P23">
            <v>1</v>
          </cell>
          <cell r="Q23">
            <v>13.8</v>
          </cell>
          <cell r="R23">
            <v>3</v>
          </cell>
          <cell r="S23">
            <v>37.330048800000014</v>
          </cell>
          <cell r="T23">
            <v>126723.39087614982</v>
          </cell>
          <cell r="U23">
            <v>0.2</v>
          </cell>
          <cell r="V23">
            <v>11154.727464665248</v>
          </cell>
          <cell r="W23" t="str">
            <v>58F3</v>
          </cell>
          <cell r="X23">
            <v>130</v>
          </cell>
          <cell r="Y23">
            <v>460</v>
          </cell>
          <cell r="Z23">
            <v>0</v>
          </cell>
          <cell r="AA23">
            <v>0.03</v>
          </cell>
          <cell r="AB23">
            <v>0.47</v>
          </cell>
          <cell r="AC23">
            <v>3</v>
          </cell>
          <cell r="AD23">
            <v>3.4699999999999998</v>
          </cell>
          <cell r="AE23">
            <v>103</v>
          </cell>
          <cell r="AF23">
            <v>185.39999999999998</v>
          </cell>
        </row>
        <row r="24">
          <cell r="H24">
            <v>1</v>
          </cell>
          <cell r="I24">
            <v>1.405</v>
          </cell>
          <cell r="J24">
            <v>67</v>
          </cell>
          <cell r="K24">
            <v>132.25967500000002</v>
          </cell>
          <cell r="L24">
            <v>448978.63868256006</v>
          </cell>
          <cell r="M24">
            <v>39520.993853889609</v>
          </cell>
          <cell r="N24" t="str">
            <v>57F1</v>
          </cell>
          <cell r="O24">
            <v>280</v>
          </cell>
          <cell r="P24">
            <v>1</v>
          </cell>
          <cell r="Q24">
            <v>13.8</v>
          </cell>
          <cell r="R24">
            <v>2.7</v>
          </cell>
          <cell r="S24">
            <v>24.187403520000004</v>
          </cell>
          <cell r="T24">
            <v>82108.378881736717</v>
          </cell>
          <cell r="U24">
            <v>0.2</v>
          </cell>
          <cell r="V24">
            <v>7227.5258944607858</v>
          </cell>
          <cell r="W24" t="str">
            <v>57F4</v>
          </cell>
          <cell r="X24">
            <v>350</v>
          </cell>
          <cell r="Y24">
            <v>630</v>
          </cell>
          <cell r="Z24">
            <v>1</v>
          </cell>
          <cell r="AA24">
            <v>0.78</v>
          </cell>
          <cell r="AB24">
            <v>0.99</v>
          </cell>
          <cell r="AC24">
            <v>0</v>
          </cell>
          <cell r="AD24">
            <v>0.99</v>
          </cell>
          <cell r="AE24">
            <v>526</v>
          </cell>
          <cell r="AF24">
            <v>24616.800000000003</v>
          </cell>
        </row>
        <row r="25">
          <cell r="H25">
            <v>0</v>
          </cell>
          <cell r="M25">
            <v>0</v>
          </cell>
          <cell r="N25" t="str">
            <v>57F2</v>
          </cell>
          <cell r="O25">
            <v>400</v>
          </cell>
          <cell r="P25">
            <v>1</v>
          </cell>
          <cell r="Q25">
            <v>13.8</v>
          </cell>
          <cell r="R25">
            <v>2.7</v>
          </cell>
          <cell r="S25">
            <v>49.362048000000001</v>
          </cell>
          <cell r="T25">
            <v>167568.12016680962</v>
          </cell>
          <cell r="U25">
            <v>0.2</v>
          </cell>
          <cell r="V25">
            <v>14750.052845838338</v>
          </cell>
          <cell r="W25" t="str">
            <v>59F1</v>
          </cell>
          <cell r="X25">
            <v>200</v>
          </cell>
          <cell r="Y25">
            <v>600</v>
          </cell>
          <cell r="Z25">
            <v>1</v>
          </cell>
          <cell r="AA25">
            <v>3.76</v>
          </cell>
          <cell r="AB25">
            <v>3.57</v>
          </cell>
          <cell r="AC25">
            <v>1</v>
          </cell>
          <cell r="AD25">
            <v>4.57</v>
          </cell>
          <cell r="AE25">
            <v>485</v>
          </cell>
          <cell r="AF25">
            <v>109416</v>
          </cell>
        </row>
        <row r="26">
          <cell r="H26">
            <v>0</v>
          </cell>
          <cell r="M26">
            <v>0</v>
          </cell>
          <cell r="N26" t="str">
            <v>57F3</v>
          </cell>
          <cell r="O26">
            <v>430</v>
          </cell>
          <cell r="P26">
            <v>1</v>
          </cell>
          <cell r="Q26">
            <v>13.8</v>
          </cell>
          <cell r="R26">
            <v>2.7</v>
          </cell>
          <cell r="S26">
            <v>57.044016720000009</v>
          </cell>
          <cell r="T26">
            <v>193645.90886776938</v>
          </cell>
          <cell r="U26">
            <v>0.2</v>
          </cell>
          <cell r="V26">
            <v>17045.529819971929</v>
          </cell>
          <cell r="W26" t="str">
            <v>59F3</v>
          </cell>
          <cell r="X26">
            <v>350</v>
          </cell>
          <cell r="Y26">
            <v>780</v>
          </cell>
          <cell r="Z26">
            <v>1</v>
          </cell>
          <cell r="AA26">
            <v>0.02</v>
          </cell>
          <cell r="AB26">
            <v>0</v>
          </cell>
          <cell r="AC26">
            <v>0</v>
          </cell>
          <cell r="AD26">
            <v>0</v>
          </cell>
          <cell r="AE26">
            <v>1912</v>
          </cell>
          <cell r="AF26">
            <v>2294.4</v>
          </cell>
        </row>
        <row r="27">
          <cell r="H27">
            <v>0</v>
          </cell>
          <cell r="M27">
            <v>0</v>
          </cell>
          <cell r="N27" t="str">
            <v>57F4</v>
          </cell>
          <cell r="O27">
            <v>350</v>
          </cell>
          <cell r="P27">
            <v>1</v>
          </cell>
          <cell r="Q27">
            <v>13.8</v>
          </cell>
          <cell r="R27">
            <v>2.7</v>
          </cell>
          <cell r="S27">
            <v>37.792818000000004</v>
          </cell>
          <cell r="T27">
            <v>128294.34200271362</v>
          </cell>
          <cell r="U27">
            <v>0.2</v>
          </cell>
          <cell r="V27">
            <v>11293.009210094977</v>
          </cell>
          <cell r="W27" t="str">
            <v>54F1</v>
          </cell>
          <cell r="X27">
            <v>330</v>
          </cell>
          <cell r="Y27">
            <v>680</v>
          </cell>
          <cell r="Z27">
            <v>1</v>
          </cell>
          <cell r="AA27">
            <v>0</v>
          </cell>
          <cell r="AB27">
            <v>0</v>
          </cell>
          <cell r="AC27">
            <v>0</v>
          </cell>
          <cell r="AD27">
            <v>0</v>
          </cell>
          <cell r="AE27">
            <v>234</v>
          </cell>
          <cell r="AF27">
            <v>0</v>
          </cell>
        </row>
        <row r="28">
          <cell r="H28">
            <v>1</v>
          </cell>
          <cell r="I28">
            <v>1.25</v>
          </cell>
          <cell r="J28">
            <v>67</v>
          </cell>
          <cell r="K28">
            <v>104.6875</v>
          </cell>
          <cell r="L28">
            <v>355380.06000000006</v>
          </cell>
          <cell r="M28">
            <v>31282.052100000001</v>
          </cell>
          <cell r="N28" t="str">
            <v>58F1</v>
          </cell>
          <cell r="O28">
            <v>200</v>
          </cell>
          <cell r="P28">
            <v>0</v>
          </cell>
          <cell r="Q28">
            <v>13.8</v>
          </cell>
          <cell r="R28">
            <v>3.5</v>
          </cell>
          <cell r="S28">
            <v>15.99696</v>
          </cell>
          <cell r="T28">
            <v>54304.483387392007</v>
          </cell>
          <cell r="U28">
            <v>0.2</v>
          </cell>
          <cell r="V28">
            <v>4780.1097185587205</v>
          </cell>
          <cell r="W28" t="str">
            <v>50F1</v>
          </cell>
          <cell r="X28">
            <v>240</v>
          </cell>
          <cell r="Y28">
            <v>440</v>
          </cell>
          <cell r="Z28">
            <v>0</v>
          </cell>
          <cell r="AA28">
            <v>1.31</v>
          </cell>
          <cell r="AB28">
            <v>2.3199999999999998</v>
          </cell>
          <cell r="AC28">
            <v>9</v>
          </cell>
          <cell r="AD28">
            <v>11.32</v>
          </cell>
          <cell r="AE28">
            <v>1023</v>
          </cell>
          <cell r="AF28">
            <v>80407.8</v>
          </cell>
        </row>
        <row r="29">
          <cell r="H29">
            <v>0</v>
          </cell>
          <cell r="M29">
            <v>0</v>
          </cell>
          <cell r="N29" t="str">
            <v>58F2</v>
          </cell>
          <cell r="O29">
            <v>280</v>
          </cell>
          <cell r="P29">
            <v>1</v>
          </cell>
          <cell r="Q29">
            <v>13.8</v>
          </cell>
          <cell r="R29">
            <v>3.5</v>
          </cell>
          <cell r="S29">
            <v>31.354041600000002</v>
          </cell>
          <cell r="T29">
            <v>106436.78743928832</v>
          </cell>
          <cell r="U29">
            <v>0.2</v>
          </cell>
          <cell r="V29">
            <v>9369.0150483750913</v>
          </cell>
          <cell r="W29" t="str">
            <v>60F1</v>
          </cell>
          <cell r="X29">
            <v>100</v>
          </cell>
          <cell r="Y29">
            <v>380</v>
          </cell>
          <cell r="Z29">
            <v>0</v>
          </cell>
          <cell r="AA29">
            <v>0.38</v>
          </cell>
          <cell r="AB29">
            <v>0.15</v>
          </cell>
          <cell r="AC29">
            <v>1</v>
          </cell>
          <cell r="AD29">
            <v>1.1499999999999999</v>
          </cell>
          <cell r="AE29">
            <v>33</v>
          </cell>
          <cell r="AF29">
            <v>752.40000000000009</v>
          </cell>
        </row>
        <row r="30">
          <cell r="H30">
            <v>0</v>
          </cell>
          <cell r="M30">
            <v>0</v>
          </cell>
          <cell r="N30" t="str">
            <v>58F3</v>
          </cell>
          <cell r="O30">
            <v>130</v>
          </cell>
          <cell r="P30">
            <v>0</v>
          </cell>
          <cell r="Q30">
            <v>13.8</v>
          </cell>
          <cell r="R30">
            <v>3.5</v>
          </cell>
          <cell r="S30">
            <v>6.7587156000000022</v>
          </cell>
          <cell r="T30">
            <v>22943.64423117313</v>
          </cell>
          <cell r="U30">
            <v>0.2</v>
          </cell>
          <cell r="V30">
            <v>2019.59635609106</v>
          </cell>
          <cell r="W30" t="str">
            <v>54F6</v>
          </cell>
          <cell r="X30">
            <v>330</v>
          </cell>
          <cell r="Y30">
            <v>460</v>
          </cell>
          <cell r="Z30">
            <v>0</v>
          </cell>
          <cell r="AA30">
            <v>2.76</v>
          </cell>
          <cell r="AB30">
            <v>2.35</v>
          </cell>
          <cell r="AC30">
            <v>3</v>
          </cell>
          <cell r="AD30">
            <v>5.35</v>
          </cell>
          <cell r="AE30">
            <v>778</v>
          </cell>
          <cell r="AF30">
            <v>128836.79999999999</v>
          </cell>
        </row>
        <row r="31">
          <cell r="H31">
            <v>0</v>
          </cell>
          <cell r="M31">
            <v>0</v>
          </cell>
          <cell r="N31" t="str">
            <v>58F4</v>
          </cell>
          <cell r="O31">
            <v>55</v>
          </cell>
          <cell r="P31">
            <v>0</v>
          </cell>
          <cell r="Q31">
            <v>13.8</v>
          </cell>
          <cell r="R31">
            <v>3.5</v>
          </cell>
          <cell r="S31">
            <v>1.2097701000000003</v>
          </cell>
          <cell r="T31">
            <v>4106.7765561715214</v>
          </cell>
          <cell r="U31">
            <v>0.2</v>
          </cell>
          <cell r="V31">
            <v>361.4957974660033</v>
          </cell>
          <cell r="W31" t="str">
            <v>60F1</v>
          </cell>
          <cell r="X31">
            <v>100</v>
          </cell>
          <cell r="Y31">
            <v>155</v>
          </cell>
          <cell r="Z31">
            <v>0</v>
          </cell>
          <cell r="AA31">
            <v>2.58</v>
          </cell>
          <cell r="AB31">
            <v>1</v>
          </cell>
          <cell r="AC31">
            <v>0</v>
          </cell>
          <cell r="AD31">
            <v>1</v>
          </cell>
          <cell r="AE31">
            <v>7</v>
          </cell>
          <cell r="AF31">
            <v>1083.6000000000001</v>
          </cell>
        </row>
        <row r="32">
          <cell r="H32">
            <v>0</v>
          </cell>
          <cell r="I32">
            <v>0.93499999999999994</v>
          </cell>
          <cell r="J32">
            <v>67</v>
          </cell>
          <cell r="K32">
            <v>58.573074999999996</v>
          </cell>
          <cell r="L32">
            <v>198836.56509024001</v>
          </cell>
          <cell r="M32">
            <v>17502.433278158402</v>
          </cell>
          <cell r="N32" t="str">
            <v>59F1</v>
          </cell>
          <cell r="O32">
            <v>200</v>
          </cell>
          <cell r="P32">
            <v>0</v>
          </cell>
          <cell r="Q32">
            <v>13.8</v>
          </cell>
          <cell r="R32">
            <v>3.2</v>
          </cell>
          <cell r="S32">
            <v>14.625792000000002</v>
          </cell>
          <cell r="T32">
            <v>49649.813382758417</v>
          </cell>
          <cell r="U32">
            <v>0.2</v>
          </cell>
          <cell r="V32">
            <v>4370.386028396545</v>
          </cell>
          <cell r="W32" t="str">
            <v>82F2</v>
          </cell>
          <cell r="X32">
            <v>280</v>
          </cell>
          <cell r="Y32">
            <v>480</v>
          </cell>
          <cell r="Z32">
            <v>0</v>
          </cell>
          <cell r="AA32">
            <v>1.01</v>
          </cell>
          <cell r="AB32">
            <v>1.08</v>
          </cell>
          <cell r="AC32">
            <v>3</v>
          </cell>
          <cell r="AD32">
            <v>4.08</v>
          </cell>
          <cell r="AE32">
            <v>1611</v>
          </cell>
          <cell r="AF32">
            <v>97626.6</v>
          </cell>
        </row>
        <row r="33">
          <cell r="H33">
            <v>0</v>
          </cell>
          <cell r="M33">
            <v>0</v>
          </cell>
          <cell r="N33" t="str">
            <v>59F2</v>
          </cell>
          <cell r="O33">
            <v>275</v>
          </cell>
          <cell r="P33">
            <v>1</v>
          </cell>
          <cell r="Q33">
            <v>13.8</v>
          </cell>
          <cell r="R33">
            <v>3.2</v>
          </cell>
          <cell r="S33">
            <v>27.651888000000003</v>
          </cell>
          <cell r="T33">
            <v>93869.178426777624</v>
          </cell>
          <cell r="U33">
            <v>0.2</v>
          </cell>
          <cell r="V33">
            <v>8262.7610849372177</v>
          </cell>
          <cell r="W33" t="str">
            <v>54F6</v>
          </cell>
          <cell r="X33">
            <v>330</v>
          </cell>
          <cell r="Y33">
            <v>605</v>
          </cell>
          <cell r="Z33">
            <v>1</v>
          </cell>
          <cell r="AA33">
            <v>0</v>
          </cell>
          <cell r="AB33">
            <v>0</v>
          </cell>
          <cell r="AC33">
            <v>0</v>
          </cell>
          <cell r="AD33">
            <v>0</v>
          </cell>
          <cell r="AE33">
            <v>11</v>
          </cell>
          <cell r="AF33">
            <v>0</v>
          </cell>
        </row>
        <row r="34">
          <cell r="H34">
            <v>0</v>
          </cell>
          <cell r="M34">
            <v>0</v>
          </cell>
          <cell r="N34" t="str">
            <v>59F3</v>
          </cell>
          <cell r="O34">
            <v>350</v>
          </cell>
          <cell r="P34">
            <v>1</v>
          </cell>
          <cell r="Q34">
            <v>13.8</v>
          </cell>
          <cell r="R34">
            <v>3.2</v>
          </cell>
          <cell r="S34">
            <v>44.791488000000008</v>
          </cell>
          <cell r="T34">
            <v>152052.55348469765</v>
          </cell>
          <cell r="U34">
            <v>0.2</v>
          </cell>
          <cell r="V34">
            <v>13384.30721196442</v>
          </cell>
          <cell r="W34" t="str">
            <v>57F3</v>
          </cell>
          <cell r="X34">
            <v>430</v>
          </cell>
          <cell r="Y34">
            <v>780</v>
          </cell>
          <cell r="Z34">
            <v>1</v>
          </cell>
          <cell r="AA34">
            <v>2.33</v>
          </cell>
          <cell r="AB34">
            <v>3.34</v>
          </cell>
          <cell r="AC34">
            <v>0</v>
          </cell>
          <cell r="AD34">
            <v>3.34</v>
          </cell>
          <cell r="AE34">
            <v>481</v>
          </cell>
          <cell r="AF34">
            <v>67243.8</v>
          </cell>
        </row>
        <row r="35">
          <cell r="H35">
            <v>0</v>
          </cell>
          <cell r="M35">
            <v>0</v>
          </cell>
          <cell r="N35" t="str">
            <v>59F4</v>
          </cell>
          <cell r="O35">
            <v>300</v>
          </cell>
          <cell r="P35">
            <v>1</v>
          </cell>
          <cell r="Q35">
            <v>13.8</v>
          </cell>
          <cell r="R35">
            <v>3.2</v>
          </cell>
          <cell r="S35">
            <v>32.908032000000006</v>
          </cell>
          <cell r="T35">
            <v>111712.08011120642</v>
          </cell>
          <cell r="U35">
            <v>0.2</v>
          </cell>
          <cell r="V35">
            <v>9833.368563892227</v>
          </cell>
          <cell r="W35" t="str">
            <v>54F5</v>
          </cell>
          <cell r="X35">
            <v>250</v>
          </cell>
          <cell r="Y35">
            <v>550</v>
          </cell>
          <cell r="Z35">
            <v>1</v>
          </cell>
          <cell r="AA35">
            <v>0</v>
          </cell>
          <cell r="AB35">
            <v>0</v>
          </cell>
          <cell r="AC35">
            <v>3</v>
          </cell>
          <cell r="AD35">
            <v>3</v>
          </cell>
          <cell r="AE35">
            <v>23</v>
          </cell>
          <cell r="AF35">
            <v>0</v>
          </cell>
        </row>
        <row r="36">
          <cell r="H36">
            <v>0</v>
          </cell>
          <cell r="I36">
            <v>0.55000000000000004</v>
          </cell>
          <cell r="J36">
            <v>67</v>
          </cell>
          <cell r="K36">
            <v>20.267500000000002</v>
          </cell>
          <cell r="L36">
            <v>68801.579616000017</v>
          </cell>
          <cell r="M36">
            <v>6056.2052865600017</v>
          </cell>
          <cell r="N36" t="str">
            <v>60F1</v>
          </cell>
          <cell r="O36">
            <v>100</v>
          </cell>
          <cell r="P36">
            <v>0</v>
          </cell>
          <cell r="Q36">
            <v>13.8</v>
          </cell>
          <cell r="R36">
            <v>3.2</v>
          </cell>
          <cell r="S36">
            <v>3.6564480000000006</v>
          </cell>
          <cell r="T36">
            <v>12412.453345689604</v>
          </cell>
          <cell r="U36">
            <v>0.2</v>
          </cell>
          <cell r="V36">
            <v>1092.5965070991363</v>
          </cell>
          <cell r="W36" t="str">
            <v>58F4</v>
          </cell>
          <cell r="X36">
            <v>55</v>
          </cell>
          <cell r="Y36">
            <v>155</v>
          </cell>
          <cell r="Z36">
            <v>0</v>
          </cell>
          <cell r="AA36">
            <v>0</v>
          </cell>
          <cell r="AB36">
            <v>0</v>
          </cell>
          <cell r="AC36">
            <v>1</v>
          </cell>
          <cell r="AD36">
            <v>1</v>
          </cell>
          <cell r="AE36">
            <v>19</v>
          </cell>
          <cell r="AF36">
            <v>0</v>
          </cell>
        </row>
        <row r="37">
          <cell r="H37">
            <v>0</v>
          </cell>
          <cell r="M37">
            <v>0</v>
          </cell>
          <cell r="N37" t="str">
            <v>60F2</v>
          </cell>
          <cell r="O37">
            <v>100</v>
          </cell>
          <cell r="P37">
            <v>0</v>
          </cell>
          <cell r="Q37">
            <v>13.8</v>
          </cell>
          <cell r="R37">
            <v>3.2</v>
          </cell>
          <cell r="S37">
            <v>3.6564480000000006</v>
          </cell>
          <cell r="T37">
            <v>12412.453345689604</v>
          </cell>
          <cell r="U37">
            <v>0.2</v>
          </cell>
          <cell r="V37">
            <v>1092.5965070991363</v>
          </cell>
          <cell r="W37" t="str">
            <v>59F3</v>
          </cell>
          <cell r="X37">
            <v>350</v>
          </cell>
          <cell r="Y37">
            <v>450</v>
          </cell>
          <cell r="Z37">
            <v>0</v>
          </cell>
          <cell r="AA37">
            <v>2.1800000000000002</v>
          </cell>
          <cell r="AB37">
            <v>1.5</v>
          </cell>
          <cell r="AC37">
            <v>2</v>
          </cell>
          <cell r="AD37">
            <v>3.5</v>
          </cell>
          <cell r="AE37">
            <v>4</v>
          </cell>
          <cell r="AF37">
            <v>523.20000000000005</v>
          </cell>
        </row>
        <row r="38">
          <cell r="H38">
            <v>0</v>
          </cell>
          <cell r="M38">
            <v>0</v>
          </cell>
          <cell r="N38" t="str">
            <v>60F3</v>
          </cell>
          <cell r="O38">
            <v>260</v>
          </cell>
          <cell r="P38">
            <v>1</v>
          </cell>
          <cell r="Q38">
            <v>13.8</v>
          </cell>
          <cell r="R38">
            <v>3.2</v>
          </cell>
          <cell r="S38">
            <v>24.717588480000011</v>
          </cell>
          <cell r="T38">
            <v>83908.184616861749</v>
          </cell>
          <cell r="U38">
            <v>0.2</v>
          </cell>
          <cell r="V38">
            <v>7385.9523879901626</v>
          </cell>
          <cell r="W38" t="str">
            <v>59F3</v>
          </cell>
          <cell r="X38">
            <v>350</v>
          </cell>
          <cell r="Y38">
            <v>610</v>
          </cell>
          <cell r="Z38">
            <v>1</v>
          </cell>
          <cell r="AA38">
            <v>3.22</v>
          </cell>
          <cell r="AB38">
            <v>3.79</v>
          </cell>
          <cell r="AC38">
            <v>1</v>
          </cell>
          <cell r="AD38">
            <v>4.79</v>
          </cell>
          <cell r="AE38">
            <v>19</v>
          </cell>
          <cell r="AF38">
            <v>3670.8</v>
          </cell>
        </row>
        <row r="39">
          <cell r="H39">
            <v>0</v>
          </cell>
          <cell r="I39">
            <v>0.77</v>
          </cell>
          <cell r="J39">
            <v>67</v>
          </cell>
          <cell r="K39">
            <v>39.724299999999999</v>
          </cell>
          <cell r="L39">
            <v>134851.09604736001</v>
          </cell>
          <cell r="M39">
            <v>11870.1623616576</v>
          </cell>
          <cell r="N39" t="str">
            <v>82F1</v>
          </cell>
          <cell r="O39">
            <v>380</v>
          </cell>
          <cell r="P39">
            <v>1</v>
          </cell>
          <cell r="Q39">
            <v>13.8</v>
          </cell>
          <cell r="R39">
            <v>3.2</v>
          </cell>
          <cell r="S39">
            <v>52.799109120000026</v>
          </cell>
          <cell r="T39">
            <v>179235.82631175793</v>
          </cell>
          <cell r="U39">
            <v>0.2</v>
          </cell>
          <cell r="V39">
            <v>15777.093562511534</v>
          </cell>
          <cell r="W39" t="str">
            <v>82F2</v>
          </cell>
          <cell r="X39">
            <v>280</v>
          </cell>
          <cell r="Y39">
            <v>660</v>
          </cell>
          <cell r="Z39">
            <v>1</v>
          </cell>
          <cell r="AA39">
            <v>0.1</v>
          </cell>
          <cell r="AB39">
            <v>0.04</v>
          </cell>
          <cell r="AC39">
            <v>6</v>
          </cell>
          <cell r="AD39">
            <v>6.04</v>
          </cell>
          <cell r="AE39">
            <v>2122</v>
          </cell>
          <cell r="AF39">
            <v>12732.000000000002</v>
          </cell>
        </row>
        <row r="40">
          <cell r="H40">
            <v>0</v>
          </cell>
          <cell r="M40">
            <v>0</v>
          </cell>
          <cell r="N40" t="str">
            <v>82F2</v>
          </cell>
          <cell r="O40">
            <v>280</v>
          </cell>
          <cell r="P40">
            <v>1</v>
          </cell>
          <cell r="Q40">
            <v>13.8</v>
          </cell>
          <cell r="R40">
            <v>3.2</v>
          </cell>
          <cell r="S40">
            <v>28.666552320000005</v>
          </cell>
          <cell r="T40">
            <v>97313.634230206488</v>
          </cell>
          <cell r="U40">
            <v>0.2</v>
          </cell>
          <cell r="V40">
            <v>8565.9566156572273</v>
          </cell>
          <cell r="W40" t="str">
            <v>59F1</v>
          </cell>
          <cell r="X40">
            <v>200</v>
          </cell>
          <cell r="Y40">
            <v>480</v>
          </cell>
          <cell r="Z40">
            <v>0</v>
          </cell>
          <cell r="AA40">
            <v>0.01</v>
          </cell>
          <cell r="AB40">
            <v>0</v>
          </cell>
          <cell r="AC40">
            <v>8</v>
          </cell>
          <cell r="AD40">
            <v>8</v>
          </cell>
          <cell r="AE40">
            <v>1396</v>
          </cell>
          <cell r="AF40">
            <v>837.6</v>
          </cell>
        </row>
        <row r="41">
          <cell r="H41">
            <v>0</v>
          </cell>
          <cell r="M41">
            <v>0</v>
          </cell>
          <cell r="N41" t="str">
            <v>82F3</v>
          </cell>
          <cell r="O41">
            <v>40</v>
          </cell>
          <cell r="P41">
            <v>0</v>
          </cell>
          <cell r="Q41">
            <v>13.8</v>
          </cell>
          <cell r="R41">
            <v>3.2</v>
          </cell>
          <cell r="S41">
            <v>0.58503168000000016</v>
          </cell>
          <cell r="T41">
            <v>1985.9925353103365</v>
          </cell>
          <cell r="U41">
            <v>0.2</v>
          </cell>
          <cell r="V41">
            <v>174.81544113586182</v>
          </cell>
          <cell r="W41" t="str">
            <v>82F2</v>
          </cell>
          <cell r="X41">
            <v>280</v>
          </cell>
          <cell r="Y41">
            <v>320</v>
          </cell>
          <cell r="Z41">
            <v>0</v>
          </cell>
          <cell r="AA41">
            <v>0</v>
          </cell>
          <cell r="AB41">
            <v>0</v>
          </cell>
          <cell r="AC41">
            <v>0</v>
          </cell>
          <cell r="AD41">
            <v>0</v>
          </cell>
          <cell r="AE41">
            <v>1426</v>
          </cell>
          <cell r="AF41">
            <v>0</v>
          </cell>
        </row>
        <row r="42">
          <cell r="H42">
            <v>3</v>
          </cell>
          <cell r="J42">
            <v>67</v>
          </cell>
          <cell r="K42">
            <v>533.00175000000002</v>
          </cell>
          <cell r="L42">
            <v>1809367.8222816</v>
          </cell>
          <cell r="M42">
            <v>159268.18877985602</v>
          </cell>
          <cell r="N42">
            <v>28</v>
          </cell>
          <cell r="O42">
            <v>7612</v>
          </cell>
          <cell r="P42">
            <v>17</v>
          </cell>
          <cell r="R42">
            <v>3.1285714285714299</v>
          </cell>
          <cell r="S42">
            <v>853.82682778800006</v>
          </cell>
          <cell r="T42">
            <v>2898464.7573865945</v>
          </cell>
          <cell r="U42">
            <v>0.20000000000000009</v>
          </cell>
          <cell r="V42">
            <v>255135.09551037094</v>
          </cell>
          <cell r="X42">
            <v>7535</v>
          </cell>
          <cell r="Y42">
            <v>15147</v>
          </cell>
          <cell r="Z42">
            <v>15</v>
          </cell>
          <cell r="AA42">
            <v>0.76032981872954863</v>
          </cell>
          <cell r="AB42">
            <v>0.92524489689918465</v>
          </cell>
          <cell r="AD42">
            <v>3.6780106996312267</v>
          </cell>
          <cell r="AE42">
            <v>19253</v>
          </cell>
          <cell r="AF42">
            <v>878317.79999999993</v>
          </cell>
        </row>
        <row r="43">
          <cell r="H43">
            <v>0</v>
          </cell>
          <cell r="I43">
            <v>0.85</v>
          </cell>
          <cell r="J43">
            <v>67</v>
          </cell>
          <cell r="K43">
            <v>48.407499999999992</v>
          </cell>
          <cell r="L43">
            <v>164327.73974399999</v>
          </cell>
          <cell r="M43">
            <v>14464.820891039999</v>
          </cell>
          <cell r="N43" t="str">
            <v>13F1</v>
          </cell>
          <cell r="O43">
            <v>175</v>
          </cell>
          <cell r="P43">
            <v>0</v>
          </cell>
          <cell r="Q43">
            <v>13.8</v>
          </cell>
          <cell r="R43">
            <v>5.2</v>
          </cell>
          <cell r="S43">
            <v>18.196542000000001</v>
          </cell>
          <cell r="T43">
            <v>61771.349853158412</v>
          </cell>
          <cell r="U43">
            <v>0.2</v>
          </cell>
          <cell r="V43">
            <v>5437.3748048605448</v>
          </cell>
          <cell r="W43" t="str">
            <v>13F4</v>
          </cell>
          <cell r="X43">
            <v>360</v>
          </cell>
          <cell r="Y43">
            <v>535</v>
          </cell>
          <cell r="Z43">
            <v>1</v>
          </cell>
          <cell r="AA43">
            <v>1.1000000000000001</v>
          </cell>
          <cell r="AB43">
            <v>2.16</v>
          </cell>
          <cell r="AC43">
            <v>2</v>
          </cell>
          <cell r="AD43">
            <v>4.16</v>
          </cell>
          <cell r="AE43">
            <v>1208</v>
          </cell>
          <cell r="AF43">
            <v>79728.000000000015</v>
          </cell>
        </row>
        <row r="44">
          <cell r="H44">
            <v>0</v>
          </cell>
          <cell r="M44">
            <v>0</v>
          </cell>
          <cell r="N44" t="str">
            <v>13F2</v>
          </cell>
          <cell r="O44">
            <v>300</v>
          </cell>
          <cell r="P44">
            <v>1</v>
          </cell>
          <cell r="Q44">
            <v>13.8</v>
          </cell>
          <cell r="R44">
            <v>5.2</v>
          </cell>
          <cell r="S44">
            <v>53.475552</v>
          </cell>
          <cell r="T44">
            <v>181532.13018071043</v>
          </cell>
          <cell r="U44">
            <v>0.2</v>
          </cell>
          <cell r="V44">
            <v>15979.223916324867</v>
          </cell>
          <cell r="W44" t="str">
            <v>13F5</v>
          </cell>
          <cell r="X44">
            <v>330</v>
          </cell>
          <cell r="Y44">
            <v>630</v>
          </cell>
          <cell r="Z44">
            <v>1</v>
          </cell>
          <cell r="AA44">
            <v>0.74</v>
          </cell>
          <cell r="AB44">
            <v>1</v>
          </cell>
          <cell r="AC44">
            <v>0</v>
          </cell>
          <cell r="AD44">
            <v>1</v>
          </cell>
          <cell r="AE44">
            <v>836</v>
          </cell>
          <cell r="AF44">
            <v>37118.400000000001</v>
          </cell>
        </row>
        <row r="45">
          <cell r="H45">
            <v>0</v>
          </cell>
          <cell r="M45">
            <v>0</v>
          </cell>
          <cell r="N45" t="str">
            <v>13F3</v>
          </cell>
          <cell r="O45">
            <v>240</v>
          </cell>
          <cell r="P45">
            <v>0</v>
          </cell>
          <cell r="Q45">
            <v>13.8</v>
          </cell>
          <cell r="R45">
            <v>5.2</v>
          </cell>
          <cell r="S45">
            <v>34.224353280000003</v>
          </cell>
          <cell r="T45">
            <v>116180.56331565467</v>
          </cell>
          <cell r="U45">
            <v>0.2</v>
          </cell>
          <cell r="V45">
            <v>10226.703306447915</v>
          </cell>
          <cell r="W45" t="str">
            <v>68F4</v>
          </cell>
          <cell r="X45">
            <v>150</v>
          </cell>
          <cell r="Y45">
            <v>390</v>
          </cell>
          <cell r="Z45">
            <v>0</v>
          </cell>
          <cell r="AA45">
            <v>5.57</v>
          </cell>
          <cell r="AB45">
            <v>3.91</v>
          </cell>
          <cell r="AC45">
            <v>2</v>
          </cell>
          <cell r="AD45">
            <v>5.91</v>
          </cell>
          <cell r="AE45">
            <v>280</v>
          </cell>
          <cell r="AF45">
            <v>93576.000000000015</v>
          </cell>
        </row>
        <row r="46">
          <cell r="H46">
            <v>0</v>
          </cell>
          <cell r="I46">
            <v>0.8</v>
          </cell>
          <cell r="J46">
            <v>67</v>
          </cell>
          <cell r="K46">
            <v>42.88000000000001</v>
          </cell>
          <cell r="L46">
            <v>145563.67257600004</v>
          </cell>
          <cell r="M46">
            <v>12813.128540160003</v>
          </cell>
          <cell r="N46" t="str">
            <v>13F4</v>
          </cell>
          <cell r="O46">
            <v>360</v>
          </cell>
          <cell r="P46">
            <v>1</v>
          </cell>
          <cell r="Q46">
            <v>13.8</v>
          </cell>
          <cell r="R46">
            <v>5.2</v>
          </cell>
          <cell r="S46">
            <v>77.004794880000006</v>
          </cell>
          <cell r="T46">
            <v>261406.267460223</v>
          </cell>
          <cell r="U46">
            <v>0.2</v>
          </cell>
          <cell r="V46">
            <v>23010.082439507809</v>
          </cell>
          <cell r="W46" t="str">
            <v>20F2</v>
          </cell>
          <cell r="X46">
            <v>200</v>
          </cell>
          <cell r="Y46">
            <v>560</v>
          </cell>
          <cell r="Z46">
            <v>1</v>
          </cell>
          <cell r="AA46">
            <v>0.86</v>
          </cell>
          <cell r="AB46">
            <v>4.0599999999999996</v>
          </cell>
          <cell r="AC46">
            <v>4</v>
          </cell>
          <cell r="AD46">
            <v>8.0599999999999987</v>
          </cell>
          <cell r="AE46">
            <v>954</v>
          </cell>
          <cell r="AF46">
            <v>49226.399999999994</v>
          </cell>
        </row>
        <row r="47">
          <cell r="H47">
            <v>0</v>
          </cell>
          <cell r="M47">
            <v>0</v>
          </cell>
          <cell r="N47" t="str">
            <v>13F5</v>
          </cell>
          <cell r="O47">
            <v>330</v>
          </cell>
          <cell r="P47">
            <v>1</v>
          </cell>
          <cell r="Q47">
            <v>13.8</v>
          </cell>
          <cell r="R47">
            <v>5.2</v>
          </cell>
          <cell r="S47">
            <v>64.705417920000016</v>
          </cell>
          <cell r="T47">
            <v>219653.87751865969</v>
          </cell>
          <cell r="U47">
            <v>0.2</v>
          </cell>
          <cell r="V47">
            <v>19334.860938753092</v>
          </cell>
          <cell r="W47" t="str">
            <v>68F3</v>
          </cell>
          <cell r="X47">
            <v>300</v>
          </cell>
          <cell r="Y47">
            <v>630</v>
          </cell>
          <cell r="Z47">
            <v>1</v>
          </cell>
          <cell r="AA47">
            <v>0.12</v>
          </cell>
          <cell r="AB47">
            <v>1.1100000000000001</v>
          </cell>
          <cell r="AC47">
            <v>3</v>
          </cell>
          <cell r="AD47">
            <v>4.1100000000000003</v>
          </cell>
          <cell r="AE47">
            <v>1418</v>
          </cell>
          <cell r="AF47">
            <v>10209.6</v>
          </cell>
        </row>
        <row r="48">
          <cell r="H48">
            <v>0</v>
          </cell>
          <cell r="M48">
            <v>0</v>
          </cell>
          <cell r="N48" t="str">
            <v>13F6</v>
          </cell>
          <cell r="O48">
            <v>425</v>
          </cell>
          <cell r="P48">
            <v>1</v>
          </cell>
          <cell r="Q48">
            <v>13.8</v>
          </cell>
          <cell r="R48">
            <v>5.2</v>
          </cell>
          <cell r="S48">
            <v>107.322462</v>
          </cell>
          <cell r="T48">
            <v>364324.90015434241</v>
          </cell>
          <cell r="U48">
            <v>0.2</v>
          </cell>
          <cell r="V48">
            <v>32069.414665401986</v>
          </cell>
          <cell r="W48" t="str">
            <v>68F4</v>
          </cell>
          <cell r="X48">
            <v>150</v>
          </cell>
          <cell r="Y48">
            <v>575</v>
          </cell>
          <cell r="Z48">
            <v>1</v>
          </cell>
          <cell r="AA48">
            <v>0.46</v>
          </cell>
          <cell r="AB48">
            <v>0.15</v>
          </cell>
          <cell r="AC48">
            <v>1</v>
          </cell>
          <cell r="AD48">
            <v>1.1499999999999999</v>
          </cell>
          <cell r="AE48">
            <v>342</v>
          </cell>
          <cell r="AF48">
            <v>9439.1999999999989</v>
          </cell>
        </row>
        <row r="49">
          <cell r="H49">
            <v>0</v>
          </cell>
          <cell r="I49">
            <v>0.78</v>
          </cell>
          <cell r="J49">
            <v>67</v>
          </cell>
          <cell r="K49">
            <v>40.762800000000006</v>
          </cell>
          <cell r="L49">
            <v>138376.46624256001</v>
          </cell>
          <cell r="M49">
            <v>12180.480318489601</v>
          </cell>
          <cell r="N49" t="str">
            <v>14F1</v>
          </cell>
          <cell r="O49">
            <v>220</v>
          </cell>
          <cell r="P49">
            <v>0</v>
          </cell>
          <cell r="Q49">
            <v>13.8</v>
          </cell>
          <cell r="R49">
            <v>2.8</v>
          </cell>
          <cell r="S49">
            <v>15.485057279999999</v>
          </cell>
          <cell r="T49">
            <v>52566.739918995459</v>
          </cell>
          <cell r="U49">
            <v>0.2</v>
          </cell>
          <cell r="V49">
            <v>4627.1462075648415</v>
          </cell>
          <cell r="W49" t="str">
            <v>14F4</v>
          </cell>
          <cell r="X49">
            <v>200</v>
          </cell>
          <cell r="Y49">
            <v>420</v>
          </cell>
          <cell r="Z49">
            <v>0</v>
          </cell>
          <cell r="AA49">
            <v>0.84</v>
          </cell>
          <cell r="AB49">
            <v>0.42</v>
          </cell>
          <cell r="AC49">
            <v>1</v>
          </cell>
          <cell r="AD49">
            <v>1.42</v>
          </cell>
          <cell r="AE49">
            <v>12</v>
          </cell>
          <cell r="AF49">
            <v>604.79999999999995</v>
          </cell>
        </row>
        <row r="50">
          <cell r="H50">
            <v>0</v>
          </cell>
          <cell r="M50">
            <v>0</v>
          </cell>
          <cell r="N50" t="str">
            <v>14F2</v>
          </cell>
          <cell r="O50">
            <v>70</v>
          </cell>
          <cell r="P50">
            <v>0</v>
          </cell>
          <cell r="Q50">
            <v>13.8</v>
          </cell>
          <cell r="R50">
            <v>2.8</v>
          </cell>
          <cell r="S50">
            <v>1.5677020799999999</v>
          </cell>
          <cell r="T50">
            <v>5321.8393719644155</v>
          </cell>
          <cell r="U50">
            <v>0.2</v>
          </cell>
          <cell r="V50">
            <v>468.45075241875452</v>
          </cell>
          <cell r="W50" t="str">
            <v>14F5</v>
          </cell>
          <cell r="X50">
            <v>190</v>
          </cell>
          <cell r="Y50">
            <v>260</v>
          </cell>
          <cell r="Z50">
            <v>0</v>
          </cell>
          <cell r="AA50">
            <v>1.01</v>
          </cell>
          <cell r="AB50">
            <v>0.33</v>
          </cell>
          <cell r="AC50">
            <v>1</v>
          </cell>
          <cell r="AD50">
            <v>1.33</v>
          </cell>
          <cell r="AE50">
            <v>3</v>
          </cell>
          <cell r="AF50">
            <v>181.8</v>
          </cell>
        </row>
        <row r="51">
          <cell r="H51">
            <v>1</v>
          </cell>
          <cell r="I51">
            <v>1.1099999999999999</v>
          </cell>
          <cell r="J51">
            <v>67</v>
          </cell>
          <cell r="K51">
            <v>82.550699999999978</v>
          </cell>
          <cell r="L51">
            <v>280232.8140326399</v>
          </cell>
          <cell r="M51">
            <v>24667.274491142394</v>
          </cell>
          <cell r="N51" t="str">
            <v>14F4</v>
          </cell>
          <cell r="O51">
            <v>200</v>
          </cell>
          <cell r="P51">
            <v>0</v>
          </cell>
          <cell r="Q51">
            <v>13.8</v>
          </cell>
          <cell r="R51">
            <v>2.8</v>
          </cell>
          <cell r="S51">
            <v>12.797567999999998</v>
          </cell>
          <cell r="T51">
            <v>43443.586709913601</v>
          </cell>
          <cell r="U51">
            <v>0.2</v>
          </cell>
          <cell r="V51">
            <v>3824.0877748469757</v>
          </cell>
          <cell r="W51" t="str">
            <v>14F1</v>
          </cell>
          <cell r="X51">
            <v>220</v>
          </cell>
          <cell r="Y51">
            <v>420</v>
          </cell>
          <cell r="Z51">
            <v>0</v>
          </cell>
          <cell r="AA51">
            <v>15.68</v>
          </cell>
          <cell r="AB51">
            <v>3</v>
          </cell>
          <cell r="AC51">
            <v>1</v>
          </cell>
          <cell r="AD51">
            <v>4</v>
          </cell>
          <cell r="AE51">
            <v>3</v>
          </cell>
          <cell r="AF51">
            <v>2822.4</v>
          </cell>
        </row>
        <row r="52">
          <cell r="H52">
            <v>0</v>
          </cell>
          <cell r="M52">
            <v>0</v>
          </cell>
          <cell r="N52" t="str">
            <v>14F5</v>
          </cell>
          <cell r="O52">
            <v>190</v>
          </cell>
          <cell r="P52">
            <v>0</v>
          </cell>
          <cell r="Q52">
            <v>13.8</v>
          </cell>
          <cell r="R52">
            <v>2.8</v>
          </cell>
          <cell r="S52">
            <v>11.549805120000002</v>
          </cell>
          <cell r="T52">
            <v>39207.837005697038</v>
          </cell>
          <cell r="U52">
            <v>0.2</v>
          </cell>
          <cell r="V52">
            <v>3451.2392167993967</v>
          </cell>
          <cell r="W52" t="str">
            <v>14F2</v>
          </cell>
          <cell r="X52">
            <v>70</v>
          </cell>
          <cell r="Y52">
            <v>260</v>
          </cell>
          <cell r="Z52">
            <v>0</v>
          </cell>
          <cell r="AA52">
            <v>0</v>
          </cell>
          <cell r="AB52">
            <v>0</v>
          </cell>
          <cell r="AC52">
            <v>0</v>
          </cell>
          <cell r="AD52">
            <v>0</v>
          </cell>
          <cell r="AE52">
            <v>3</v>
          </cell>
          <cell r="AF52">
            <v>0</v>
          </cell>
        </row>
        <row r="53">
          <cell r="H53">
            <v>0</v>
          </cell>
          <cell r="I53">
            <v>0.80999999999999994</v>
          </cell>
          <cell r="J53">
            <v>67</v>
          </cell>
          <cell r="K53">
            <v>43.958699999999993</v>
          </cell>
          <cell r="L53">
            <v>149225.50871423999</v>
          </cell>
          <cell r="M53">
            <v>13135.458804998398</v>
          </cell>
          <cell r="N53" t="str">
            <v>20F1</v>
          </cell>
          <cell r="O53">
            <v>350</v>
          </cell>
          <cell r="P53">
            <v>1</v>
          </cell>
          <cell r="Q53">
            <v>13.8</v>
          </cell>
          <cell r="R53">
            <v>3.8</v>
          </cell>
          <cell r="S53">
            <v>53.189892</v>
          </cell>
          <cell r="T53">
            <v>180562.40726307841</v>
          </cell>
          <cell r="U53">
            <v>0.2</v>
          </cell>
          <cell r="V53">
            <v>15893.864814207745</v>
          </cell>
          <cell r="W53" t="str">
            <v>13F4</v>
          </cell>
          <cell r="X53">
            <v>360</v>
          </cell>
          <cell r="Y53">
            <v>710</v>
          </cell>
          <cell r="Z53">
            <v>1</v>
          </cell>
          <cell r="AA53">
            <v>1.79</v>
          </cell>
          <cell r="AB53">
            <v>1.05</v>
          </cell>
          <cell r="AC53">
            <v>5</v>
          </cell>
          <cell r="AD53">
            <v>6.05</v>
          </cell>
          <cell r="AE53">
            <v>1032</v>
          </cell>
          <cell r="AF53">
            <v>110836.8</v>
          </cell>
        </row>
        <row r="54">
          <cell r="H54">
            <v>0</v>
          </cell>
          <cell r="M54">
            <v>0</v>
          </cell>
          <cell r="N54" t="str">
            <v>20F2</v>
          </cell>
          <cell r="O54">
            <v>200</v>
          </cell>
          <cell r="P54">
            <v>0</v>
          </cell>
          <cell r="Q54">
            <v>13.8</v>
          </cell>
          <cell r="R54">
            <v>3.8</v>
          </cell>
          <cell r="S54">
            <v>17.368127999999999</v>
          </cell>
          <cell r="T54">
            <v>58959.153392025597</v>
          </cell>
          <cell r="U54">
            <v>0.2</v>
          </cell>
          <cell r="V54">
            <v>5189.8334087208959</v>
          </cell>
          <cell r="W54" t="str">
            <v>30F5</v>
          </cell>
          <cell r="X54">
            <v>120</v>
          </cell>
          <cell r="Y54">
            <v>320</v>
          </cell>
          <cell r="Z54">
            <v>0</v>
          </cell>
          <cell r="AA54">
            <v>0.02</v>
          </cell>
          <cell r="AB54">
            <v>0.03</v>
          </cell>
          <cell r="AC54">
            <v>1</v>
          </cell>
          <cell r="AD54">
            <v>1.03</v>
          </cell>
          <cell r="AE54">
            <v>727</v>
          </cell>
          <cell r="AF54">
            <v>872.40000000000009</v>
          </cell>
        </row>
        <row r="55">
          <cell r="H55">
            <v>0</v>
          </cell>
          <cell r="M55">
            <v>0</v>
          </cell>
          <cell r="N55" t="str">
            <v>20F3</v>
          </cell>
          <cell r="O55">
            <v>270</v>
          </cell>
          <cell r="P55">
            <v>1</v>
          </cell>
          <cell r="Q55">
            <v>13.8</v>
          </cell>
          <cell r="R55">
            <v>3.8</v>
          </cell>
          <cell r="S55">
            <v>31.653413280000002</v>
          </cell>
          <cell r="T55">
            <v>107453.05705696666</v>
          </cell>
          <cell r="U55">
            <v>0.2</v>
          </cell>
          <cell r="V55">
            <v>9458.4713873938344</v>
          </cell>
          <cell r="W55" t="str">
            <v>49F2</v>
          </cell>
          <cell r="X55">
            <v>280</v>
          </cell>
          <cell r="Y55">
            <v>550</v>
          </cell>
          <cell r="Z55">
            <v>1</v>
          </cell>
          <cell r="AA55">
            <v>0.53</v>
          </cell>
          <cell r="AB55">
            <v>1</v>
          </cell>
          <cell r="AC55">
            <v>0</v>
          </cell>
          <cell r="AD55">
            <v>1</v>
          </cell>
          <cell r="AE55">
            <v>205</v>
          </cell>
          <cell r="AF55">
            <v>6519</v>
          </cell>
        </row>
        <row r="56">
          <cell r="H56">
            <v>0</v>
          </cell>
          <cell r="I56">
            <v>0.875</v>
          </cell>
          <cell r="J56">
            <v>67</v>
          </cell>
          <cell r="K56">
            <v>51.296875</v>
          </cell>
          <cell r="L56">
            <v>174136.22940000001</v>
          </cell>
          <cell r="M56">
            <v>15328.205529000001</v>
          </cell>
          <cell r="N56" t="str">
            <v>20F4</v>
          </cell>
          <cell r="O56">
            <v>450</v>
          </cell>
          <cell r="P56">
            <v>1</v>
          </cell>
          <cell r="Q56">
            <v>13.8</v>
          </cell>
          <cell r="R56">
            <v>3.8</v>
          </cell>
          <cell r="S56">
            <v>87.926148000000026</v>
          </cell>
          <cell r="T56">
            <v>298480.71404712973</v>
          </cell>
          <cell r="U56">
            <v>0.2</v>
          </cell>
          <cell r="V56">
            <v>26273.531631649545</v>
          </cell>
          <cell r="W56" t="str">
            <v>30F7</v>
          </cell>
          <cell r="X56">
            <v>280</v>
          </cell>
          <cell r="Y56">
            <v>730</v>
          </cell>
          <cell r="Z56">
            <v>1</v>
          </cell>
          <cell r="AA56">
            <v>0.88</v>
          </cell>
          <cell r="AB56">
            <v>2.78</v>
          </cell>
          <cell r="AC56">
            <v>4</v>
          </cell>
          <cell r="AD56">
            <v>6.7799999999999994</v>
          </cell>
          <cell r="AE56">
            <v>610</v>
          </cell>
          <cell r="AF56">
            <v>32207.999999999996</v>
          </cell>
        </row>
        <row r="57">
          <cell r="H57">
            <v>0</v>
          </cell>
          <cell r="M57">
            <v>0</v>
          </cell>
          <cell r="N57" t="str">
            <v>20F5</v>
          </cell>
          <cell r="O57">
            <v>450</v>
          </cell>
          <cell r="P57">
            <v>1</v>
          </cell>
          <cell r="Q57">
            <v>13.8</v>
          </cell>
          <cell r="R57">
            <v>3.8</v>
          </cell>
          <cell r="S57">
            <v>87.926148000000026</v>
          </cell>
          <cell r="T57">
            <v>298480.71404712973</v>
          </cell>
          <cell r="U57">
            <v>0.2</v>
          </cell>
          <cell r="V57">
            <v>26273.531631649545</v>
          </cell>
          <cell r="W57" t="str">
            <v>20F2</v>
          </cell>
          <cell r="X57">
            <v>200</v>
          </cell>
          <cell r="Y57">
            <v>650</v>
          </cell>
          <cell r="Z57">
            <v>1</v>
          </cell>
          <cell r="AA57">
            <v>0.46</v>
          </cell>
          <cell r="AB57">
            <v>0.15</v>
          </cell>
          <cell r="AC57">
            <v>0</v>
          </cell>
          <cell r="AD57">
            <v>0.15</v>
          </cell>
          <cell r="AE57">
            <v>328</v>
          </cell>
          <cell r="AF57">
            <v>9052.7999999999993</v>
          </cell>
        </row>
        <row r="58">
          <cell r="H58">
            <v>0</v>
          </cell>
          <cell r="M58">
            <v>0</v>
          </cell>
          <cell r="N58" t="str">
            <v>20F6</v>
          </cell>
          <cell r="O58">
            <v>300</v>
          </cell>
          <cell r="P58">
            <v>1</v>
          </cell>
          <cell r="Q58">
            <v>13.8</v>
          </cell>
          <cell r="R58">
            <v>3.8</v>
          </cell>
          <cell r="S58">
            <v>39.078288000000001</v>
          </cell>
          <cell r="T58">
            <v>132658.09513205761</v>
          </cell>
          <cell r="U58">
            <v>0.2</v>
          </cell>
          <cell r="V58">
            <v>11677.125169622017</v>
          </cell>
          <cell r="W58" t="str">
            <v>20F2</v>
          </cell>
          <cell r="X58">
            <v>200</v>
          </cell>
          <cell r="Y58">
            <v>500</v>
          </cell>
          <cell r="Z58">
            <v>0</v>
          </cell>
          <cell r="AA58">
            <v>0.21</v>
          </cell>
          <cell r="AB58">
            <v>1.1399999999999999</v>
          </cell>
          <cell r="AC58">
            <v>4</v>
          </cell>
          <cell r="AD58">
            <v>5.14</v>
          </cell>
          <cell r="AE58">
            <v>573</v>
          </cell>
          <cell r="AF58">
            <v>7219.8</v>
          </cell>
        </row>
        <row r="59">
          <cell r="H59">
            <v>1</v>
          </cell>
          <cell r="I59">
            <v>1.35</v>
          </cell>
          <cell r="J59">
            <v>67</v>
          </cell>
          <cell r="K59">
            <v>122.10750000000002</v>
          </cell>
          <cell r="L59">
            <v>414515.30198400008</v>
          </cell>
          <cell r="M59">
            <v>36487.385569440004</v>
          </cell>
          <cell r="N59" t="str">
            <v>24F1</v>
          </cell>
          <cell r="O59">
            <v>160</v>
          </cell>
          <cell r="P59">
            <v>0</v>
          </cell>
          <cell r="Q59">
            <v>13.8</v>
          </cell>
          <cell r="R59">
            <v>3.1</v>
          </cell>
          <cell r="S59">
            <v>9.0679910400000026</v>
          </cell>
          <cell r="T59">
            <v>30782.884297310222</v>
          </cell>
          <cell r="U59">
            <v>0.2</v>
          </cell>
          <cell r="V59">
            <v>2709.6393376058586</v>
          </cell>
          <cell r="W59" t="str">
            <v>13F3</v>
          </cell>
          <cell r="X59">
            <v>240</v>
          </cell>
          <cell r="Y59">
            <v>400</v>
          </cell>
          <cell r="Z59">
            <v>0</v>
          </cell>
          <cell r="AA59">
            <v>0.4</v>
          </cell>
          <cell r="AB59">
            <v>0.44</v>
          </cell>
          <cell r="AC59">
            <v>4</v>
          </cell>
          <cell r="AD59">
            <v>4.4400000000000004</v>
          </cell>
          <cell r="AE59">
            <v>222</v>
          </cell>
          <cell r="AF59">
            <v>5328.0000000000009</v>
          </cell>
        </row>
        <row r="60">
          <cell r="H60">
            <v>0</v>
          </cell>
          <cell r="M60">
            <v>0</v>
          </cell>
          <cell r="N60" t="str">
            <v>24F2</v>
          </cell>
          <cell r="O60">
            <v>100</v>
          </cell>
          <cell r="P60">
            <v>0</v>
          </cell>
          <cell r="Q60">
            <v>13.8</v>
          </cell>
          <cell r="R60">
            <v>3.1</v>
          </cell>
          <cell r="S60">
            <v>3.5421840000000002</v>
          </cell>
          <cell r="T60">
            <v>12024.564178636801</v>
          </cell>
          <cell r="U60">
            <v>0.2</v>
          </cell>
          <cell r="V60">
            <v>1058.452866252288</v>
          </cell>
          <cell r="W60" t="str">
            <v>39F4</v>
          </cell>
          <cell r="X60">
            <v>340</v>
          </cell>
          <cell r="Y60">
            <v>440</v>
          </cell>
          <cell r="Z60">
            <v>0</v>
          </cell>
          <cell r="AA60">
            <v>0.49</v>
          </cell>
          <cell r="AB60">
            <v>1</v>
          </cell>
          <cell r="AC60">
            <v>0</v>
          </cell>
          <cell r="AD60">
            <v>1</v>
          </cell>
          <cell r="AE60">
            <v>435</v>
          </cell>
          <cell r="AF60">
            <v>12789</v>
          </cell>
        </row>
        <row r="61">
          <cell r="H61">
            <v>0</v>
          </cell>
          <cell r="M61">
            <v>0</v>
          </cell>
          <cell r="N61" t="str">
            <v>24F3</v>
          </cell>
          <cell r="O61">
            <v>330</v>
          </cell>
          <cell r="P61">
            <v>1</v>
          </cell>
          <cell r="Q61">
            <v>13.8</v>
          </cell>
          <cell r="R61">
            <v>3.1</v>
          </cell>
          <cell r="S61">
            <v>38.574383760000011</v>
          </cell>
          <cell r="T61">
            <v>130947.50390535481</v>
          </cell>
          <cell r="U61">
            <v>0.2</v>
          </cell>
          <cell r="V61">
            <v>11526.551713487421</v>
          </cell>
          <cell r="W61" t="str">
            <v>13F4</v>
          </cell>
          <cell r="X61">
            <v>360</v>
          </cell>
          <cell r="Y61">
            <v>690</v>
          </cell>
          <cell r="Z61">
            <v>1</v>
          </cell>
          <cell r="AA61">
            <v>0.25</v>
          </cell>
          <cell r="AB61">
            <v>2.09</v>
          </cell>
          <cell r="AC61">
            <v>3</v>
          </cell>
          <cell r="AD61">
            <v>5.09</v>
          </cell>
          <cell r="AE61">
            <v>1599</v>
          </cell>
          <cell r="AF61">
            <v>23985</v>
          </cell>
        </row>
        <row r="62">
          <cell r="H62">
            <v>0</v>
          </cell>
          <cell r="I62">
            <v>0.64500000000000002</v>
          </cell>
          <cell r="J62">
            <v>67</v>
          </cell>
          <cell r="K62">
            <v>27.873675000000002</v>
          </cell>
          <cell r="L62">
            <v>94622.07325536001</v>
          </cell>
          <cell r="M62">
            <v>8329.0340639376009</v>
          </cell>
          <cell r="N62" t="str">
            <v>30F1</v>
          </cell>
          <cell r="O62">
            <v>280</v>
          </cell>
          <cell r="P62">
            <v>1</v>
          </cell>
          <cell r="Q62">
            <v>13.8</v>
          </cell>
          <cell r="R62">
            <v>4.4000000000000004</v>
          </cell>
          <cell r="S62">
            <v>39.416509440000006</v>
          </cell>
          <cell r="T62">
            <v>133806.24706653392</v>
          </cell>
          <cell r="U62">
            <v>0.2</v>
          </cell>
          <cell r="V62">
            <v>11778.190346528689</v>
          </cell>
          <cell r="W62" t="str">
            <v>30F7</v>
          </cell>
          <cell r="X62">
            <v>280</v>
          </cell>
          <cell r="Y62">
            <v>560</v>
          </cell>
          <cell r="Z62">
            <v>1</v>
          </cell>
          <cell r="AA62">
            <v>0</v>
          </cell>
          <cell r="AB62">
            <v>0.01</v>
          </cell>
          <cell r="AC62">
            <v>2</v>
          </cell>
          <cell r="AD62">
            <v>2.0099999999999998</v>
          </cell>
          <cell r="AE62">
            <v>2842</v>
          </cell>
          <cell r="AF62">
            <v>0</v>
          </cell>
        </row>
        <row r="63">
          <cell r="H63">
            <v>0</v>
          </cell>
          <cell r="M63">
            <v>0</v>
          </cell>
          <cell r="N63" t="str">
            <v>30F2</v>
          </cell>
          <cell r="O63">
            <v>110</v>
          </cell>
          <cell r="P63">
            <v>0</v>
          </cell>
          <cell r="Q63">
            <v>13.8</v>
          </cell>
          <cell r="R63">
            <v>4.4000000000000004</v>
          </cell>
          <cell r="S63">
            <v>6.0834153600000018</v>
          </cell>
          <cell r="T63">
            <v>20651.219253891082</v>
          </cell>
          <cell r="U63">
            <v>0.2</v>
          </cell>
          <cell r="V63">
            <v>1817.8074386861883</v>
          </cell>
          <cell r="W63" t="str">
            <v>20F3</v>
          </cell>
          <cell r="X63">
            <v>270</v>
          </cell>
          <cell r="Y63">
            <v>380</v>
          </cell>
          <cell r="Z63">
            <v>0</v>
          </cell>
          <cell r="AA63">
            <v>0.03</v>
          </cell>
          <cell r="AB63">
            <v>0.01</v>
          </cell>
          <cell r="AC63">
            <v>0</v>
          </cell>
          <cell r="AD63">
            <v>0.01</v>
          </cell>
          <cell r="AE63">
            <v>2274</v>
          </cell>
          <cell r="AF63">
            <v>4093.2</v>
          </cell>
        </row>
        <row r="64">
          <cell r="H64">
            <v>0</v>
          </cell>
          <cell r="M64">
            <v>0</v>
          </cell>
          <cell r="N64" t="str">
            <v>30F3</v>
          </cell>
          <cell r="O64">
            <v>150</v>
          </cell>
          <cell r="P64">
            <v>0</v>
          </cell>
          <cell r="Q64">
            <v>13.8</v>
          </cell>
          <cell r="R64">
            <v>4.4000000000000004</v>
          </cell>
          <cell r="S64">
            <v>11.312136000000001</v>
          </cell>
          <cell r="T64">
            <v>38401.027538227208</v>
          </cell>
          <cell r="U64">
            <v>0.2</v>
          </cell>
          <cell r="V64">
            <v>3380.2204438379526</v>
          </cell>
          <cell r="W64" t="str">
            <v>20F3</v>
          </cell>
          <cell r="X64">
            <v>270</v>
          </cell>
          <cell r="Y64">
            <v>420</v>
          </cell>
          <cell r="Z64">
            <v>0</v>
          </cell>
          <cell r="AA64">
            <v>5.39</v>
          </cell>
          <cell r="AB64">
            <v>8.42</v>
          </cell>
          <cell r="AC64">
            <v>2</v>
          </cell>
          <cell r="AD64">
            <v>10.42</v>
          </cell>
          <cell r="AE64">
            <v>292</v>
          </cell>
          <cell r="AF64">
            <v>94432.799999999988</v>
          </cell>
        </row>
        <row r="65">
          <cell r="H65">
            <v>0</v>
          </cell>
          <cell r="I65">
            <v>0.74</v>
          </cell>
          <cell r="J65">
            <v>67</v>
          </cell>
          <cell r="K65">
            <v>36.6892</v>
          </cell>
          <cell r="L65">
            <v>124547.91734784</v>
          </cell>
          <cell r="M65">
            <v>10963.233107174401</v>
          </cell>
          <cell r="N65" t="str">
            <v>30F4</v>
          </cell>
          <cell r="O65">
            <v>380</v>
          </cell>
          <cell r="P65">
            <v>1</v>
          </cell>
          <cell r="Q65">
            <v>13.8</v>
          </cell>
          <cell r="R65">
            <v>4.4000000000000004</v>
          </cell>
          <cell r="S65">
            <v>72.598775040000021</v>
          </cell>
          <cell r="T65">
            <v>246449.2611786671</v>
          </cell>
          <cell r="U65">
            <v>0.2</v>
          </cell>
          <cell r="V65">
            <v>21693.503648453356</v>
          </cell>
          <cell r="W65" t="str">
            <v>30F3</v>
          </cell>
          <cell r="X65">
            <v>150</v>
          </cell>
          <cell r="Y65">
            <v>530</v>
          </cell>
          <cell r="Z65">
            <v>1</v>
          </cell>
          <cell r="AA65">
            <v>0.46</v>
          </cell>
          <cell r="AB65">
            <v>1.01</v>
          </cell>
          <cell r="AC65">
            <v>2</v>
          </cell>
          <cell r="AD65">
            <v>3.01</v>
          </cell>
          <cell r="AE65">
            <v>326</v>
          </cell>
          <cell r="AF65">
            <v>8997.6</v>
          </cell>
        </row>
        <row r="66">
          <cell r="H66">
            <v>0</v>
          </cell>
          <cell r="M66">
            <v>0</v>
          </cell>
          <cell r="N66" t="str">
            <v>30F5</v>
          </cell>
          <cell r="O66">
            <v>120</v>
          </cell>
          <cell r="P66">
            <v>0</v>
          </cell>
          <cell r="Q66">
            <v>13.8</v>
          </cell>
          <cell r="R66">
            <v>4.4000000000000004</v>
          </cell>
          <cell r="S66">
            <v>7.2397670400000003</v>
          </cell>
          <cell r="T66">
            <v>24576.65762446541</v>
          </cell>
          <cell r="U66">
            <v>0.2</v>
          </cell>
          <cell r="V66">
            <v>2163.3410840562892</v>
          </cell>
          <cell r="W66" t="str">
            <v>20F2</v>
          </cell>
          <cell r="X66">
            <v>200</v>
          </cell>
          <cell r="Y66">
            <v>320</v>
          </cell>
          <cell r="Z66">
            <v>0</v>
          </cell>
          <cell r="AA66">
            <v>0.28999999999999998</v>
          </cell>
          <cell r="AB66">
            <v>0.13</v>
          </cell>
          <cell r="AC66">
            <v>2</v>
          </cell>
          <cell r="AD66">
            <v>2.13</v>
          </cell>
          <cell r="AE66">
            <v>1180</v>
          </cell>
          <cell r="AF66">
            <v>20532</v>
          </cell>
        </row>
        <row r="67">
          <cell r="H67">
            <v>0</v>
          </cell>
          <cell r="M67">
            <v>0</v>
          </cell>
          <cell r="N67" t="str">
            <v>30F6</v>
          </cell>
          <cell r="O67">
            <v>230</v>
          </cell>
          <cell r="P67">
            <v>0</v>
          </cell>
          <cell r="Q67">
            <v>13.8</v>
          </cell>
          <cell r="R67">
            <v>4.4000000000000004</v>
          </cell>
          <cell r="S67">
            <v>26.596088640000001</v>
          </cell>
          <cell r="T67">
            <v>90285.082523209741</v>
          </cell>
          <cell r="U67">
            <v>0.2</v>
          </cell>
          <cell r="V67">
            <v>7947.273843512341</v>
          </cell>
          <cell r="W67" t="str">
            <v>49F4</v>
          </cell>
          <cell r="X67">
            <v>355</v>
          </cell>
          <cell r="Y67">
            <v>585</v>
          </cell>
          <cell r="Z67">
            <v>1</v>
          </cell>
          <cell r="AA67">
            <v>0</v>
          </cell>
          <cell r="AB67">
            <v>0</v>
          </cell>
          <cell r="AC67">
            <v>4</v>
          </cell>
          <cell r="AD67">
            <v>4</v>
          </cell>
          <cell r="AE67">
            <v>0</v>
          </cell>
          <cell r="AF67">
            <v>0</v>
          </cell>
        </row>
        <row r="68">
          <cell r="H68">
            <v>0</v>
          </cell>
          <cell r="M68">
            <v>0</v>
          </cell>
          <cell r="N68" t="str">
            <v>30F7</v>
          </cell>
          <cell r="O68">
            <v>280</v>
          </cell>
          <cell r="P68">
            <v>1</v>
          </cell>
          <cell r="Q68">
            <v>13.8</v>
          </cell>
          <cell r="R68">
            <v>4.4000000000000004</v>
          </cell>
          <cell r="S68">
            <v>39.416509440000006</v>
          </cell>
          <cell r="T68">
            <v>133806.24706653392</v>
          </cell>
          <cell r="U68">
            <v>0.2</v>
          </cell>
          <cell r="V68">
            <v>11778.190346528689</v>
          </cell>
          <cell r="W68" t="str">
            <v>30F1</v>
          </cell>
          <cell r="X68">
            <v>280</v>
          </cell>
          <cell r="Y68">
            <v>560</v>
          </cell>
          <cell r="Z68">
            <v>1</v>
          </cell>
          <cell r="AA68">
            <v>3.76</v>
          </cell>
          <cell r="AB68">
            <v>7.48</v>
          </cell>
          <cell r="AC68">
            <v>4</v>
          </cell>
          <cell r="AD68">
            <v>11.48</v>
          </cell>
          <cell r="AE68">
            <v>1334</v>
          </cell>
          <cell r="AF68">
            <v>300950.40000000002</v>
          </cell>
        </row>
        <row r="69">
          <cell r="H69">
            <v>0</v>
          </cell>
          <cell r="I69">
            <v>0.70499999999999996</v>
          </cell>
          <cell r="J69">
            <v>67</v>
          </cell>
          <cell r="K69">
            <v>33.300674999999998</v>
          </cell>
          <cell r="L69">
            <v>113044.97556576</v>
          </cell>
          <cell r="M69">
            <v>9950.695644801599</v>
          </cell>
          <cell r="N69" t="str">
            <v>47F1</v>
          </cell>
          <cell r="O69">
            <v>235</v>
          </cell>
          <cell r="P69">
            <v>0</v>
          </cell>
          <cell r="Q69">
            <v>13.8</v>
          </cell>
          <cell r="R69">
            <v>3</v>
          </cell>
          <cell r="S69">
            <v>18.930688200000002</v>
          </cell>
          <cell r="T69">
            <v>64263.53775147265</v>
          </cell>
          <cell r="U69">
            <v>0.2</v>
          </cell>
          <cell r="V69">
            <v>5656.7476973015437</v>
          </cell>
          <cell r="W69" t="str">
            <v>61F3</v>
          </cell>
          <cell r="X69">
            <v>170</v>
          </cell>
          <cell r="Y69">
            <v>405</v>
          </cell>
          <cell r="Z69">
            <v>0</v>
          </cell>
          <cell r="AA69">
            <v>0</v>
          </cell>
          <cell r="AB69">
            <v>0</v>
          </cell>
          <cell r="AC69">
            <v>0</v>
          </cell>
          <cell r="AD69">
            <v>0</v>
          </cell>
          <cell r="AE69">
            <v>0</v>
          </cell>
          <cell r="AF69">
            <v>0</v>
          </cell>
        </row>
        <row r="70">
          <cell r="H70">
            <v>0</v>
          </cell>
          <cell r="M70">
            <v>0</v>
          </cell>
          <cell r="N70" t="str">
            <v>47F2</v>
          </cell>
          <cell r="O70">
            <v>155</v>
          </cell>
          <cell r="P70">
            <v>0</v>
          </cell>
          <cell r="Q70">
            <v>13.8</v>
          </cell>
          <cell r="R70">
            <v>3</v>
          </cell>
          <cell r="S70">
            <v>8.2355778000000015</v>
          </cell>
          <cell r="T70">
            <v>27957.111715330568</v>
          </cell>
          <cell r="U70">
            <v>0.2</v>
          </cell>
          <cell r="V70">
            <v>2460.9029140365701</v>
          </cell>
          <cell r="W70" t="str">
            <v>47F5</v>
          </cell>
          <cell r="X70">
            <v>90</v>
          </cell>
          <cell r="Y70">
            <v>245</v>
          </cell>
          <cell r="Z70">
            <v>0</v>
          </cell>
          <cell r="AA70">
            <v>0</v>
          </cell>
          <cell r="AB70">
            <v>0</v>
          </cell>
          <cell r="AC70">
            <v>0</v>
          </cell>
          <cell r="AD70">
            <v>0</v>
          </cell>
          <cell r="AE70">
            <v>3</v>
          </cell>
          <cell r="AF70">
            <v>0</v>
          </cell>
        </row>
        <row r="71">
          <cell r="H71">
            <v>0</v>
          </cell>
          <cell r="M71">
            <v>0</v>
          </cell>
          <cell r="N71" t="str">
            <v>47F3</v>
          </cell>
          <cell r="O71">
            <v>195</v>
          </cell>
          <cell r="P71">
            <v>0</v>
          </cell>
          <cell r="Q71">
            <v>13.8</v>
          </cell>
          <cell r="R71">
            <v>3</v>
          </cell>
          <cell r="S71">
            <v>13.034665800000001</v>
          </cell>
          <cell r="T71">
            <v>44248.456731548169</v>
          </cell>
          <cell r="U71">
            <v>0.2</v>
          </cell>
          <cell r="V71">
            <v>3894.9358296041864</v>
          </cell>
          <cell r="W71" t="str">
            <v>61F2</v>
          </cell>
          <cell r="X71">
            <v>180</v>
          </cell>
          <cell r="Y71">
            <v>375</v>
          </cell>
          <cell r="Z71">
            <v>0</v>
          </cell>
          <cell r="AA71">
            <v>0</v>
          </cell>
          <cell r="AB71">
            <v>0</v>
          </cell>
          <cell r="AC71">
            <v>0</v>
          </cell>
          <cell r="AD71">
            <v>0</v>
          </cell>
          <cell r="AE71">
            <v>473</v>
          </cell>
          <cell r="AF71">
            <v>0</v>
          </cell>
        </row>
        <row r="72">
          <cell r="H72">
            <v>0</v>
          </cell>
          <cell r="I72">
            <v>0.63</v>
          </cell>
          <cell r="J72">
            <v>67</v>
          </cell>
          <cell r="K72">
            <v>26.592300000000002</v>
          </cell>
          <cell r="L72">
            <v>90272.221320960016</v>
          </cell>
          <cell r="M72">
            <v>7946.1417462336012</v>
          </cell>
          <cell r="N72" t="str">
            <v>47F4</v>
          </cell>
          <cell r="O72">
            <v>250</v>
          </cell>
          <cell r="P72">
            <v>0</v>
          </cell>
          <cell r="Q72">
            <v>13.8</v>
          </cell>
          <cell r="R72">
            <v>3</v>
          </cell>
          <cell r="S72">
            <v>21.424500000000005</v>
          </cell>
          <cell r="T72">
            <v>72729.218822400027</v>
          </cell>
          <cell r="U72">
            <v>0.2</v>
          </cell>
          <cell r="V72">
            <v>6401.9326587840023</v>
          </cell>
          <cell r="W72" t="str">
            <v>47F5</v>
          </cell>
          <cell r="X72">
            <v>90</v>
          </cell>
          <cell r="Y72">
            <v>340</v>
          </cell>
          <cell r="Z72">
            <v>0</v>
          </cell>
          <cell r="AA72">
            <v>0</v>
          </cell>
          <cell r="AB72">
            <v>0</v>
          </cell>
          <cell r="AC72">
            <v>0</v>
          </cell>
          <cell r="AD72">
            <v>0</v>
          </cell>
          <cell r="AE72">
            <v>6</v>
          </cell>
          <cell r="AF72">
            <v>0</v>
          </cell>
        </row>
        <row r="73">
          <cell r="H73">
            <v>0</v>
          </cell>
          <cell r="M73">
            <v>0</v>
          </cell>
          <cell r="N73" t="str">
            <v>47F5</v>
          </cell>
          <cell r="O73">
            <v>90</v>
          </cell>
          <cell r="P73">
            <v>0</v>
          </cell>
          <cell r="Q73">
            <v>13.8</v>
          </cell>
          <cell r="R73">
            <v>3</v>
          </cell>
          <cell r="S73">
            <v>2.7766152000000006</v>
          </cell>
          <cell r="T73">
            <v>9425.7067593830434</v>
          </cell>
          <cell r="U73">
            <v>0.2</v>
          </cell>
          <cell r="V73">
            <v>829.69047257840657</v>
          </cell>
          <cell r="W73" t="str">
            <v>47F2</v>
          </cell>
          <cell r="X73">
            <v>155</v>
          </cell>
          <cell r="Y73">
            <v>245</v>
          </cell>
          <cell r="Z73">
            <v>0</v>
          </cell>
          <cell r="AA73">
            <v>0</v>
          </cell>
          <cell r="AB73">
            <v>0</v>
          </cell>
          <cell r="AC73">
            <v>0</v>
          </cell>
          <cell r="AD73">
            <v>0</v>
          </cell>
          <cell r="AE73">
            <v>2</v>
          </cell>
          <cell r="AF73">
            <v>0</v>
          </cell>
        </row>
        <row r="74">
          <cell r="H74">
            <v>0</v>
          </cell>
          <cell r="M74">
            <v>0</v>
          </cell>
          <cell r="N74" t="str">
            <v>47F6</v>
          </cell>
          <cell r="O74">
            <v>285</v>
          </cell>
          <cell r="P74">
            <v>1</v>
          </cell>
          <cell r="Q74">
            <v>13.8</v>
          </cell>
          <cell r="R74">
            <v>3</v>
          </cell>
          <cell r="S74">
            <v>27.843280200000006</v>
          </cell>
          <cell r="T74">
            <v>94518.892781591072</v>
          </cell>
          <cell r="U74">
            <v>0.2</v>
          </cell>
          <cell r="V74">
            <v>8319.9516833556881</v>
          </cell>
          <cell r="W74" t="str">
            <v>10F4</v>
          </cell>
          <cell r="X74">
            <v>310</v>
          </cell>
          <cell r="Y74">
            <v>595</v>
          </cell>
          <cell r="Z74">
            <v>1</v>
          </cell>
          <cell r="AA74">
            <v>0</v>
          </cell>
          <cell r="AB74">
            <v>0</v>
          </cell>
          <cell r="AC74">
            <v>0</v>
          </cell>
          <cell r="AD74">
            <v>0</v>
          </cell>
          <cell r="AE74">
            <v>175</v>
          </cell>
          <cell r="AF74">
            <v>0</v>
          </cell>
        </row>
        <row r="75">
          <cell r="H75">
            <v>0</v>
          </cell>
          <cell r="M75">
            <v>0</v>
          </cell>
          <cell r="N75" t="str">
            <v>49F1</v>
          </cell>
          <cell r="O75">
            <v>160</v>
          </cell>
          <cell r="P75">
            <v>0</v>
          </cell>
          <cell r="Q75">
            <v>13.8</v>
          </cell>
          <cell r="R75">
            <v>3.5</v>
          </cell>
          <cell r="S75">
            <v>10.238054400000003</v>
          </cell>
          <cell r="T75">
            <v>34754.869367930893</v>
          </cell>
          <cell r="U75">
            <v>0.2</v>
          </cell>
          <cell r="V75">
            <v>3059.2702198775819</v>
          </cell>
          <cell r="W75" t="str">
            <v>49F4</v>
          </cell>
          <cell r="X75">
            <v>355</v>
          </cell>
          <cell r="Y75">
            <v>515</v>
          </cell>
          <cell r="Z75">
            <v>1</v>
          </cell>
          <cell r="AA75">
            <v>0</v>
          </cell>
          <cell r="AB75">
            <v>0</v>
          </cell>
          <cell r="AC75">
            <v>0</v>
          </cell>
          <cell r="AD75">
            <v>0</v>
          </cell>
          <cell r="AE75">
            <v>1212</v>
          </cell>
          <cell r="AF75">
            <v>0</v>
          </cell>
        </row>
        <row r="76">
          <cell r="H76">
            <v>0</v>
          </cell>
          <cell r="M76">
            <v>0</v>
          </cell>
          <cell r="N76" t="str">
            <v>49F2</v>
          </cell>
          <cell r="O76">
            <v>280</v>
          </cell>
          <cell r="P76">
            <v>1</v>
          </cell>
          <cell r="Q76">
            <v>13.8</v>
          </cell>
          <cell r="R76">
            <v>3.5</v>
          </cell>
          <cell r="S76">
            <v>31.354041600000002</v>
          </cell>
          <cell r="T76">
            <v>106436.78743928832</v>
          </cell>
          <cell r="U76">
            <v>0.2</v>
          </cell>
          <cell r="V76">
            <v>9369.0150483750913</v>
          </cell>
          <cell r="W76" t="str">
            <v>30F3</v>
          </cell>
          <cell r="X76">
            <v>150</v>
          </cell>
          <cell r="Y76">
            <v>430</v>
          </cell>
          <cell r="Z76">
            <v>0</v>
          </cell>
          <cell r="AA76">
            <v>0</v>
          </cell>
          <cell r="AB76">
            <v>0</v>
          </cell>
          <cell r="AC76">
            <v>4</v>
          </cell>
          <cell r="AD76">
            <v>4</v>
          </cell>
          <cell r="AE76">
            <v>1942</v>
          </cell>
          <cell r="AF76">
            <v>0</v>
          </cell>
        </row>
        <row r="77">
          <cell r="H77">
            <v>0</v>
          </cell>
          <cell r="M77">
            <v>0</v>
          </cell>
          <cell r="N77" t="str">
            <v>49F3</v>
          </cell>
          <cell r="O77">
            <v>200</v>
          </cell>
          <cell r="P77">
            <v>0</v>
          </cell>
          <cell r="Q77">
            <v>13.8</v>
          </cell>
          <cell r="R77">
            <v>3.5</v>
          </cell>
          <cell r="S77">
            <v>15.99696</v>
          </cell>
          <cell r="T77">
            <v>54304.483387392007</v>
          </cell>
          <cell r="U77">
            <v>0.2</v>
          </cell>
          <cell r="V77">
            <v>4780.1097185587205</v>
          </cell>
          <cell r="W77" t="str">
            <v>49F6</v>
          </cell>
          <cell r="X77">
            <v>180</v>
          </cell>
          <cell r="Y77">
            <v>380</v>
          </cell>
          <cell r="Z77">
            <v>0</v>
          </cell>
          <cell r="AA77">
            <v>0.74</v>
          </cell>
          <cell r="AB77">
            <v>2</v>
          </cell>
          <cell r="AC77">
            <v>0</v>
          </cell>
          <cell r="AD77">
            <v>2</v>
          </cell>
          <cell r="AE77">
            <v>1356</v>
          </cell>
          <cell r="AF77">
            <v>60206.399999999994</v>
          </cell>
        </row>
        <row r="78">
          <cell r="H78">
            <v>1</v>
          </cell>
          <cell r="I78">
            <v>1.0050000000000001</v>
          </cell>
          <cell r="J78">
            <v>67</v>
          </cell>
          <cell r="K78">
            <v>67.671675000000008</v>
          </cell>
          <cell r="L78">
            <v>229723.35686496002</v>
          </cell>
          <cell r="M78">
            <v>20221.218990273603</v>
          </cell>
          <cell r="N78" t="str">
            <v>49F4</v>
          </cell>
          <cell r="O78">
            <v>355</v>
          </cell>
          <cell r="P78">
            <v>1</v>
          </cell>
          <cell r="Q78">
            <v>13.8</v>
          </cell>
          <cell r="R78">
            <v>3.5</v>
          </cell>
          <cell r="S78">
            <v>50.400422100000014</v>
          </cell>
          <cell r="T78">
            <v>171093.06297240197</v>
          </cell>
          <cell r="U78">
            <v>0.2</v>
          </cell>
          <cell r="V78">
            <v>15060.333182034072</v>
          </cell>
          <cell r="W78" t="str">
            <v>20F3</v>
          </cell>
          <cell r="X78">
            <v>270</v>
          </cell>
          <cell r="Y78">
            <v>625</v>
          </cell>
          <cell r="Z78">
            <v>1</v>
          </cell>
          <cell r="AA78">
            <v>0</v>
          </cell>
          <cell r="AB78">
            <v>0</v>
          </cell>
          <cell r="AC78">
            <v>0</v>
          </cell>
          <cell r="AD78">
            <v>0</v>
          </cell>
          <cell r="AE78">
            <v>0</v>
          </cell>
          <cell r="AF78">
            <v>0</v>
          </cell>
        </row>
        <row r="79">
          <cell r="H79">
            <v>0</v>
          </cell>
          <cell r="M79">
            <v>0</v>
          </cell>
          <cell r="N79" t="str">
            <v>49F5</v>
          </cell>
          <cell r="O79">
            <v>60</v>
          </cell>
          <cell r="P79">
            <v>0</v>
          </cell>
          <cell r="Q79">
            <v>13.8</v>
          </cell>
          <cell r="R79">
            <v>3.5</v>
          </cell>
          <cell r="S79">
            <v>1.4397264000000001</v>
          </cell>
          <cell r="T79">
            <v>4887.4035048652804</v>
          </cell>
          <cell r="U79">
            <v>0.2</v>
          </cell>
          <cell r="V79">
            <v>430.20987467028488</v>
          </cell>
          <cell r="W79" t="str">
            <v>30F3</v>
          </cell>
          <cell r="X79">
            <v>150</v>
          </cell>
          <cell r="Y79">
            <v>210</v>
          </cell>
          <cell r="Z79">
            <v>0</v>
          </cell>
          <cell r="AA79">
            <v>0</v>
          </cell>
          <cell r="AB79">
            <v>0</v>
          </cell>
          <cell r="AC79">
            <v>0</v>
          </cell>
          <cell r="AD79">
            <v>0</v>
          </cell>
          <cell r="AE79">
            <v>0</v>
          </cell>
          <cell r="AF79">
            <v>0</v>
          </cell>
        </row>
        <row r="80">
          <cell r="H80">
            <v>0</v>
          </cell>
          <cell r="M80">
            <v>0</v>
          </cell>
          <cell r="N80" t="str">
            <v>49F6</v>
          </cell>
          <cell r="O80">
            <v>180</v>
          </cell>
          <cell r="P80">
            <v>0</v>
          </cell>
          <cell r="Q80">
            <v>13.8</v>
          </cell>
          <cell r="R80">
            <v>3.5</v>
          </cell>
          <cell r="S80">
            <v>12.957537600000002</v>
          </cell>
          <cell r="T80">
            <v>43986.631543787531</v>
          </cell>
          <cell r="U80">
            <v>0.2</v>
          </cell>
          <cell r="V80">
            <v>3871.888872032564</v>
          </cell>
          <cell r="W80" t="str">
            <v>49F3</v>
          </cell>
          <cell r="X80">
            <v>200</v>
          </cell>
          <cell r="Y80">
            <v>380</v>
          </cell>
          <cell r="Z80">
            <v>0</v>
          </cell>
          <cell r="AA80">
            <v>0</v>
          </cell>
          <cell r="AB80">
            <v>0</v>
          </cell>
          <cell r="AC80">
            <v>0</v>
          </cell>
          <cell r="AD80">
            <v>0</v>
          </cell>
          <cell r="AE80">
            <v>0</v>
          </cell>
          <cell r="AF80">
            <v>0</v>
          </cell>
        </row>
        <row r="81">
          <cell r="H81">
            <v>0</v>
          </cell>
          <cell r="I81">
            <v>0.8</v>
          </cell>
          <cell r="J81">
            <v>67</v>
          </cell>
          <cell r="K81">
            <v>42.88000000000001</v>
          </cell>
          <cell r="L81">
            <v>145563.67257600004</v>
          </cell>
          <cell r="M81">
            <v>12813.128540160003</v>
          </cell>
          <cell r="N81" t="str">
            <v>61F1</v>
          </cell>
          <cell r="O81">
            <v>50</v>
          </cell>
          <cell r="P81">
            <v>0</v>
          </cell>
          <cell r="Q81">
            <v>13.8</v>
          </cell>
          <cell r="R81">
            <v>3</v>
          </cell>
          <cell r="S81">
            <v>0.85698000000000008</v>
          </cell>
          <cell r="T81">
            <v>2909.1687528960006</v>
          </cell>
          <cell r="U81">
            <v>0.2</v>
          </cell>
          <cell r="V81">
            <v>256.07730635136005</v>
          </cell>
          <cell r="W81" t="str">
            <v>47F3</v>
          </cell>
          <cell r="X81">
            <v>195</v>
          </cell>
          <cell r="Y81">
            <v>245</v>
          </cell>
          <cell r="Z81">
            <v>0</v>
          </cell>
          <cell r="AA81">
            <v>0</v>
          </cell>
          <cell r="AB81">
            <v>0</v>
          </cell>
          <cell r="AC81">
            <v>0</v>
          </cell>
          <cell r="AD81">
            <v>0</v>
          </cell>
          <cell r="AE81">
            <v>325</v>
          </cell>
          <cell r="AF81">
            <v>0</v>
          </cell>
        </row>
        <row r="82">
          <cell r="H82">
            <v>0</v>
          </cell>
          <cell r="M82">
            <v>0</v>
          </cell>
          <cell r="N82" t="str">
            <v>61F2</v>
          </cell>
          <cell r="O82">
            <v>180</v>
          </cell>
          <cell r="P82">
            <v>0</v>
          </cell>
          <cell r="Q82">
            <v>13.8</v>
          </cell>
          <cell r="R82">
            <v>3</v>
          </cell>
          <cell r="S82">
            <v>11.106460800000002</v>
          </cell>
          <cell r="T82">
            <v>37702.827037532174</v>
          </cell>
          <cell r="U82">
            <v>0.2</v>
          </cell>
          <cell r="V82">
            <v>3318.7618903136263</v>
          </cell>
          <cell r="W82" t="str">
            <v>47F3</v>
          </cell>
          <cell r="X82">
            <v>195</v>
          </cell>
          <cell r="Y82">
            <v>375</v>
          </cell>
          <cell r="Z82">
            <v>0</v>
          </cell>
          <cell r="AA82">
            <v>0.14000000000000001</v>
          </cell>
          <cell r="AB82">
            <v>0.04</v>
          </cell>
          <cell r="AC82">
            <v>0</v>
          </cell>
          <cell r="AD82">
            <v>0.04</v>
          </cell>
          <cell r="AE82">
            <v>36</v>
          </cell>
          <cell r="AF82">
            <v>302.40000000000003</v>
          </cell>
        </row>
        <row r="83">
          <cell r="H83">
            <v>0</v>
          </cell>
          <cell r="M83">
            <v>0</v>
          </cell>
          <cell r="N83" t="str">
            <v>61F3</v>
          </cell>
          <cell r="O83">
            <v>170</v>
          </cell>
          <cell r="P83">
            <v>0</v>
          </cell>
          <cell r="Q83">
            <v>13.8</v>
          </cell>
          <cell r="R83">
            <v>3</v>
          </cell>
          <cell r="S83">
            <v>9.9066888000000013</v>
          </cell>
          <cell r="T83">
            <v>33629.99078347777</v>
          </cell>
          <cell r="U83">
            <v>0.2</v>
          </cell>
          <cell r="V83">
            <v>2960.2536614217224</v>
          </cell>
          <cell r="W83" t="str">
            <v>47F1</v>
          </cell>
          <cell r="X83">
            <v>235</v>
          </cell>
          <cell r="Y83">
            <v>405</v>
          </cell>
          <cell r="Z83">
            <v>0</v>
          </cell>
          <cell r="AA83">
            <v>0</v>
          </cell>
          <cell r="AB83">
            <v>0</v>
          </cell>
          <cell r="AC83">
            <v>0</v>
          </cell>
          <cell r="AD83">
            <v>0</v>
          </cell>
          <cell r="AE83">
            <v>9</v>
          </cell>
          <cell r="AF83">
            <v>0</v>
          </cell>
        </row>
        <row r="84">
          <cell r="H84">
            <v>0</v>
          </cell>
          <cell r="M84">
            <v>0</v>
          </cell>
          <cell r="N84" t="str">
            <v>61F4</v>
          </cell>
          <cell r="O84">
            <v>190</v>
          </cell>
          <cell r="P84">
            <v>0</v>
          </cell>
          <cell r="Q84">
            <v>13.8</v>
          </cell>
          <cell r="R84">
            <v>3</v>
          </cell>
          <cell r="S84">
            <v>12.374791200000004</v>
          </cell>
          <cell r="T84">
            <v>42008.396791818253</v>
          </cell>
          <cell r="U84">
            <v>0.2</v>
          </cell>
          <cell r="V84">
            <v>3697.7563037136397</v>
          </cell>
          <cell r="W84" t="str">
            <v>10F2</v>
          </cell>
          <cell r="X84">
            <v>300</v>
          </cell>
          <cell r="Y84">
            <v>490</v>
          </cell>
          <cell r="Z84">
            <v>0</v>
          </cell>
          <cell r="AA84">
            <v>0</v>
          </cell>
          <cell r="AB84">
            <v>0</v>
          </cell>
          <cell r="AC84">
            <v>0</v>
          </cell>
          <cell r="AD84">
            <v>0</v>
          </cell>
          <cell r="AE84">
            <v>3</v>
          </cell>
          <cell r="AF84">
            <v>0</v>
          </cell>
        </row>
        <row r="85">
          <cell r="H85">
            <v>3</v>
          </cell>
          <cell r="J85">
            <v>67</v>
          </cell>
          <cell r="K85">
            <v>666.97159999999997</v>
          </cell>
          <cell r="L85">
            <v>2264151.94962432</v>
          </cell>
          <cell r="M85">
            <v>199300.20623685123</v>
          </cell>
          <cell r="N85">
            <v>42</v>
          </cell>
          <cell r="O85">
            <v>9705</v>
          </cell>
          <cell r="P85">
            <v>16</v>
          </cell>
          <cell r="R85">
            <v>3.7214285714285715</v>
          </cell>
          <cell r="S85">
            <v>1216.1960217000001</v>
          </cell>
          <cell r="T85">
            <v>4128590.4732036539</v>
          </cell>
          <cell r="U85">
            <v>0.20000000000000004</v>
          </cell>
          <cell r="V85">
            <v>363415.95046812796</v>
          </cell>
          <cell r="X85">
            <v>9580</v>
          </cell>
          <cell r="Y85">
            <v>19285</v>
          </cell>
          <cell r="Z85">
            <v>17</v>
          </cell>
          <cell r="AA85">
            <v>0.66533238405207495</v>
          </cell>
          <cell r="AB85">
            <v>1.3556171684296177</v>
          </cell>
          <cell r="AD85">
            <v>3.393615541090317</v>
          </cell>
          <cell r="AE85">
            <v>24580</v>
          </cell>
          <cell r="AF85">
            <v>981232.20000000007</v>
          </cell>
        </row>
        <row r="86">
          <cell r="H86">
            <v>0</v>
          </cell>
          <cell r="I86">
            <v>1</v>
          </cell>
          <cell r="J86">
            <v>32</v>
          </cell>
          <cell r="K86">
            <v>32</v>
          </cell>
          <cell r="L86">
            <v>108629.6064</v>
          </cell>
          <cell r="M86">
            <v>9562.0362239999995</v>
          </cell>
          <cell r="N86" t="str">
            <v>5F1</v>
          </cell>
          <cell r="O86">
            <v>80</v>
          </cell>
          <cell r="P86">
            <v>0</v>
          </cell>
          <cell r="Q86">
            <v>4.16</v>
          </cell>
          <cell r="R86">
            <v>1.5</v>
          </cell>
          <cell r="S86">
            <v>1.9936051200000007</v>
          </cell>
          <cell r="T86">
            <v>6767.6418594570268</v>
          </cell>
          <cell r="U86">
            <v>4</v>
          </cell>
          <cell r="V86">
            <v>595.71638668099604</v>
          </cell>
          <cell r="W86" t="str">
            <v>26F3</v>
          </cell>
          <cell r="X86">
            <v>220</v>
          </cell>
          <cell r="Y86">
            <v>300</v>
          </cell>
          <cell r="Z86">
            <v>0</v>
          </cell>
          <cell r="AA86">
            <v>0</v>
          </cell>
          <cell r="AB86">
            <v>0</v>
          </cell>
          <cell r="AC86">
            <v>0</v>
          </cell>
          <cell r="AD86">
            <v>0</v>
          </cell>
          <cell r="AE86">
            <v>123</v>
          </cell>
          <cell r="AF86">
            <v>0</v>
          </cell>
        </row>
        <row r="87">
          <cell r="H87">
            <v>0</v>
          </cell>
          <cell r="M87">
            <v>0</v>
          </cell>
          <cell r="N87" t="str">
            <v>5F2</v>
          </cell>
          <cell r="O87">
            <v>310</v>
          </cell>
          <cell r="P87">
            <v>1</v>
          </cell>
          <cell r="Q87">
            <v>4.16</v>
          </cell>
          <cell r="R87">
            <v>1.5</v>
          </cell>
          <cell r="S87">
            <v>29.935226879999998</v>
          </cell>
          <cell r="T87">
            <v>101620.37229590937</v>
          </cell>
          <cell r="U87">
            <v>4</v>
          </cell>
          <cell r="V87">
            <v>8945.0538687568278</v>
          </cell>
          <cell r="W87" t="str">
            <v>67F4</v>
          </cell>
          <cell r="X87">
            <v>310</v>
          </cell>
          <cell r="Y87">
            <v>620</v>
          </cell>
          <cell r="Z87">
            <v>1</v>
          </cell>
          <cell r="AA87">
            <v>0</v>
          </cell>
          <cell r="AB87">
            <v>0</v>
          </cell>
          <cell r="AC87">
            <v>0</v>
          </cell>
          <cell r="AD87">
            <v>0</v>
          </cell>
          <cell r="AE87">
            <v>405</v>
          </cell>
          <cell r="AF87">
            <v>0</v>
          </cell>
        </row>
        <row r="88">
          <cell r="H88">
            <v>0</v>
          </cell>
          <cell r="M88">
            <v>0</v>
          </cell>
          <cell r="N88" t="str">
            <v>5F3</v>
          </cell>
          <cell r="O88">
            <v>260</v>
          </cell>
          <cell r="P88">
            <v>1</v>
          </cell>
          <cell r="Q88">
            <v>4.16</v>
          </cell>
          <cell r="R88">
            <v>1.5</v>
          </cell>
          <cell r="S88">
            <v>21.057454079999999</v>
          </cell>
          <cell r="T88">
            <v>71483.217140514811</v>
          </cell>
          <cell r="U88">
            <v>4</v>
          </cell>
          <cell r="V88">
            <v>6292.2543343180187</v>
          </cell>
          <cell r="W88" t="str">
            <v>67F3</v>
          </cell>
          <cell r="X88">
            <v>250</v>
          </cell>
          <cell r="Y88">
            <v>510</v>
          </cell>
          <cell r="Z88">
            <v>1</v>
          </cell>
          <cell r="AA88">
            <v>0</v>
          </cell>
          <cell r="AB88">
            <v>0</v>
          </cell>
          <cell r="AC88">
            <v>0</v>
          </cell>
          <cell r="AD88">
            <v>0</v>
          </cell>
          <cell r="AE88">
            <v>360</v>
          </cell>
          <cell r="AF88">
            <v>0</v>
          </cell>
        </row>
        <row r="89">
          <cell r="H89">
            <v>0</v>
          </cell>
          <cell r="I89">
            <v>0.84000000000000008</v>
          </cell>
          <cell r="J89">
            <v>32</v>
          </cell>
          <cell r="K89">
            <v>22.579200000000004</v>
          </cell>
          <cell r="L89">
            <v>76649.050275840025</v>
          </cell>
          <cell r="M89">
            <v>6746.9727596544017</v>
          </cell>
          <cell r="N89" t="str">
            <v>8F1</v>
          </cell>
          <cell r="O89">
            <v>230</v>
          </cell>
          <cell r="P89">
            <v>0</v>
          </cell>
          <cell r="Q89">
            <v>4.16</v>
          </cell>
          <cell r="R89">
            <v>1.5</v>
          </cell>
          <cell r="S89">
            <v>16.478392319999998</v>
          </cell>
          <cell r="T89">
            <v>55938.789744574467</v>
          </cell>
          <cell r="U89">
            <v>4</v>
          </cell>
          <cell r="V89">
            <v>4923.9682586601057</v>
          </cell>
          <cell r="W89" t="str">
            <v>23F1</v>
          </cell>
          <cell r="X89">
            <v>390</v>
          </cell>
          <cell r="Y89">
            <v>620</v>
          </cell>
          <cell r="Z89">
            <v>1</v>
          </cell>
          <cell r="AA89">
            <v>0</v>
          </cell>
          <cell r="AB89">
            <v>0</v>
          </cell>
          <cell r="AC89">
            <v>1</v>
          </cell>
          <cell r="AD89">
            <v>1</v>
          </cell>
          <cell r="AE89">
            <v>335</v>
          </cell>
          <cell r="AF89">
            <v>0</v>
          </cell>
        </row>
        <row r="90">
          <cell r="H90">
            <v>0</v>
          </cell>
          <cell r="M90">
            <v>0</v>
          </cell>
          <cell r="N90" t="str">
            <v>8F2</v>
          </cell>
          <cell r="O90">
            <v>30</v>
          </cell>
          <cell r="P90">
            <v>0</v>
          </cell>
          <cell r="Q90">
            <v>4.16</v>
          </cell>
          <cell r="R90">
            <v>1.5</v>
          </cell>
          <cell r="S90">
            <v>0.28035072</v>
          </cell>
          <cell r="T90">
            <v>951.69963648614396</v>
          </cell>
          <cell r="U90">
            <v>4</v>
          </cell>
          <cell r="V90">
            <v>83.772616877015054</v>
          </cell>
          <cell r="W90" t="str">
            <v>41F3</v>
          </cell>
          <cell r="X90">
            <v>250</v>
          </cell>
          <cell r="Y90">
            <v>280</v>
          </cell>
          <cell r="Z90">
            <v>0</v>
          </cell>
          <cell r="AA90">
            <v>0</v>
          </cell>
          <cell r="AB90">
            <v>0</v>
          </cell>
          <cell r="AC90">
            <v>0</v>
          </cell>
          <cell r="AD90">
            <v>0</v>
          </cell>
          <cell r="AE90">
            <v>67</v>
          </cell>
          <cell r="AF90">
            <v>0</v>
          </cell>
        </row>
        <row r="91">
          <cell r="H91">
            <v>0</v>
          </cell>
          <cell r="M91">
            <v>0</v>
          </cell>
          <cell r="N91" t="str">
            <v>8F3</v>
          </cell>
          <cell r="O91">
            <v>330</v>
          </cell>
          <cell r="P91">
            <v>1</v>
          </cell>
          <cell r="Q91">
            <v>4.16</v>
          </cell>
          <cell r="R91">
            <v>1.5</v>
          </cell>
          <cell r="S91">
            <v>33.922437119999998</v>
          </cell>
          <cell r="T91">
            <v>115155.65601482341</v>
          </cell>
          <cell r="U91">
            <v>4</v>
          </cell>
          <cell r="V91">
            <v>10136.48664211882</v>
          </cell>
          <cell r="W91" t="str">
            <v>66F3</v>
          </cell>
          <cell r="X91">
            <v>180</v>
          </cell>
          <cell r="Y91">
            <v>510</v>
          </cell>
          <cell r="Z91">
            <v>1</v>
          </cell>
          <cell r="AA91">
            <v>0</v>
          </cell>
          <cell r="AB91">
            <v>0</v>
          </cell>
          <cell r="AC91">
            <v>2</v>
          </cell>
          <cell r="AD91">
            <v>2</v>
          </cell>
          <cell r="AE91">
            <v>351</v>
          </cell>
          <cell r="AF91">
            <v>0</v>
          </cell>
        </row>
        <row r="92">
          <cell r="H92">
            <v>0</v>
          </cell>
          <cell r="I92">
            <v>0.64</v>
          </cell>
          <cell r="J92">
            <v>32</v>
          </cell>
          <cell r="K92">
            <v>13.107200000000001</v>
          </cell>
          <cell r="L92">
            <v>44494.686781440003</v>
          </cell>
          <cell r="M92">
            <v>3916.6100373504005</v>
          </cell>
          <cell r="N92" t="str">
            <v>8F4</v>
          </cell>
          <cell r="O92">
            <v>0</v>
          </cell>
          <cell r="P92">
            <v>0</v>
          </cell>
          <cell r="Q92">
            <v>4.16</v>
          </cell>
          <cell r="R92">
            <v>1.5</v>
          </cell>
          <cell r="S92">
            <v>0</v>
          </cell>
          <cell r="T92">
            <v>0</v>
          </cell>
          <cell r="U92">
            <v>4</v>
          </cell>
          <cell r="V92">
            <v>0</v>
          </cell>
          <cell r="W92" t="str">
            <v>23F1</v>
          </cell>
          <cell r="X92">
            <v>390</v>
          </cell>
          <cell r="Y92">
            <v>390</v>
          </cell>
          <cell r="Z92">
            <v>0</v>
          </cell>
          <cell r="AA92">
            <v>0</v>
          </cell>
          <cell r="AB92">
            <v>0</v>
          </cell>
          <cell r="AC92">
            <v>0</v>
          </cell>
          <cell r="AD92">
            <v>0</v>
          </cell>
          <cell r="AE92">
            <v>113</v>
          </cell>
          <cell r="AF92">
            <v>0</v>
          </cell>
        </row>
        <row r="93">
          <cell r="H93">
            <v>0</v>
          </cell>
          <cell r="M93">
            <v>0</v>
          </cell>
          <cell r="N93" t="str">
            <v>8F5</v>
          </cell>
          <cell r="O93">
            <v>350</v>
          </cell>
          <cell r="P93">
            <v>1</v>
          </cell>
          <cell r="Q93">
            <v>4.16</v>
          </cell>
          <cell r="R93">
            <v>1.5</v>
          </cell>
          <cell r="S93">
            <v>38.158848000000006</v>
          </cell>
          <cell r="T93">
            <v>129536.89496616964</v>
          </cell>
          <cell r="U93">
            <v>4</v>
          </cell>
          <cell r="V93">
            <v>11402.383963815939</v>
          </cell>
          <cell r="W93" t="str">
            <v>66F2</v>
          </cell>
          <cell r="X93">
            <v>180</v>
          </cell>
          <cell r="Y93">
            <v>530</v>
          </cell>
          <cell r="Z93">
            <v>1</v>
          </cell>
          <cell r="AA93">
            <v>0</v>
          </cell>
          <cell r="AB93">
            <v>0</v>
          </cell>
          <cell r="AC93">
            <v>0</v>
          </cell>
          <cell r="AD93">
            <v>0</v>
          </cell>
          <cell r="AE93">
            <v>204</v>
          </cell>
          <cell r="AF93">
            <v>0</v>
          </cell>
        </row>
        <row r="94">
          <cell r="H94">
            <v>0</v>
          </cell>
          <cell r="M94">
            <v>0</v>
          </cell>
          <cell r="N94" t="str">
            <v>8F6</v>
          </cell>
          <cell r="O94">
            <v>100</v>
          </cell>
          <cell r="P94">
            <v>0</v>
          </cell>
          <cell r="Q94">
            <v>4.16</v>
          </cell>
          <cell r="R94">
            <v>1.5</v>
          </cell>
          <cell r="S94">
            <v>3.1150080000000004</v>
          </cell>
          <cell r="T94">
            <v>10574.440405401601</v>
          </cell>
          <cell r="U94">
            <v>4</v>
          </cell>
          <cell r="V94">
            <v>930.80685418905614</v>
          </cell>
          <cell r="W94" t="str">
            <v>66F3</v>
          </cell>
          <cell r="X94">
            <v>180</v>
          </cell>
          <cell r="Y94">
            <v>280</v>
          </cell>
          <cell r="Z94">
            <v>0</v>
          </cell>
          <cell r="AA94">
            <v>0</v>
          </cell>
          <cell r="AB94">
            <v>0</v>
          </cell>
          <cell r="AC94">
            <v>0</v>
          </cell>
          <cell r="AD94">
            <v>0</v>
          </cell>
          <cell r="AE94">
            <v>146</v>
          </cell>
          <cell r="AF94">
            <v>0</v>
          </cell>
        </row>
        <row r="95">
          <cell r="H95">
            <v>1</v>
          </cell>
          <cell r="I95">
            <v>1.28</v>
          </cell>
          <cell r="J95">
            <v>32</v>
          </cell>
          <cell r="K95">
            <v>52.428800000000003</v>
          </cell>
          <cell r="L95">
            <v>177978.74712576001</v>
          </cell>
          <cell r="M95">
            <v>15666.440149401602</v>
          </cell>
          <cell r="N95" t="str">
            <v>12F1</v>
          </cell>
          <cell r="O95">
            <v>300</v>
          </cell>
          <cell r="P95">
            <v>1</v>
          </cell>
          <cell r="Q95">
            <v>4.16</v>
          </cell>
          <cell r="R95">
            <v>1.6</v>
          </cell>
          <cell r="S95">
            <v>29.904076800000009</v>
          </cell>
          <cell r="T95">
            <v>101514.6278918554</v>
          </cell>
          <cell r="U95">
            <v>4</v>
          </cell>
          <cell r="V95">
            <v>8935.7458002149415</v>
          </cell>
          <cell r="W95" t="str">
            <v>12F4</v>
          </cell>
          <cell r="X95">
            <v>375</v>
          </cell>
          <cell r="Y95">
            <v>675</v>
          </cell>
          <cell r="Z95">
            <v>1</v>
          </cell>
          <cell r="AA95">
            <v>0.13</v>
          </cell>
          <cell r="AB95">
            <v>0.06</v>
          </cell>
          <cell r="AC95">
            <v>0</v>
          </cell>
          <cell r="AD95">
            <v>0.06</v>
          </cell>
          <cell r="AE95">
            <v>185</v>
          </cell>
          <cell r="AF95">
            <v>1443</v>
          </cell>
        </row>
        <row r="96">
          <cell r="H96">
            <v>0</v>
          </cell>
          <cell r="M96">
            <v>0</v>
          </cell>
          <cell r="N96" t="str">
            <v>12F2</v>
          </cell>
          <cell r="O96">
            <v>375</v>
          </cell>
          <cell r="P96">
            <v>1</v>
          </cell>
          <cell r="Q96">
            <v>4.16</v>
          </cell>
          <cell r="R96">
            <v>1.6</v>
          </cell>
          <cell r="S96">
            <v>46.725120000000004</v>
          </cell>
          <cell r="T96">
            <v>158616.60608102402</v>
          </cell>
          <cell r="U96">
            <v>4</v>
          </cell>
          <cell r="V96">
            <v>13962.102812835841</v>
          </cell>
          <cell r="W96" t="str">
            <v>41F3</v>
          </cell>
          <cell r="X96">
            <v>250</v>
          </cell>
          <cell r="Y96">
            <v>625</v>
          </cell>
          <cell r="Z96">
            <v>1</v>
          </cell>
          <cell r="AA96">
            <v>0.35</v>
          </cell>
          <cell r="AB96">
            <v>0.02</v>
          </cell>
          <cell r="AC96">
            <v>0</v>
          </cell>
          <cell r="AD96">
            <v>0.02</v>
          </cell>
          <cell r="AE96">
            <v>374</v>
          </cell>
          <cell r="AF96">
            <v>7854</v>
          </cell>
        </row>
        <row r="97">
          <cell r="H97">
            <v>0</v>
          </cell>
          <cell r="M97">
            <v>0</v>
          </cell>
          <cell r="N97" t="str">
            <v>12F3</v>
          </cell>
          <cell r="O97">
            <v>200</v>
          </cell>
          <cell r="P97">
            <v>0</v>
          </cell>
          <cell r="Q97">
            <v>4.16</v>
          </cell>
          <cell r="R97">
            <v>1.6</v>
          </cell>
          <cell r="S97">
            <v>13.290700800000003</v>
          </cell>
          <cell r="T97">
            <v>45117.61239638018</v>
          </cell>
          <cell r="U97">
            <v>4</v>
          </cell>
          <cell r="V97">
            <v>3971.4425778733071</v>
          </cell>
          <cell r="W97" t="str">
            <v>23F1</v>
          </cell>
          <cell r="X97">
            <v>390</v>
          </cell>
          <cell r="Y97">
            <v>590</v>
          </cell>
          <cell r="Z97">
            <v>1</v>
          </cell>
          <cell r="AA97">
            <v>0</v>
          </cell>
          <cell r="AB97">
            <v>0</v>
          </cell>
          <cell r="AC97">
            <v>1</v>
          </cell>
          <cell r="AD97">
            <v>1</v>
          </cell>
          <cell r="AE97">
            <v>345</v>
          </cell>
          <cell r="AF97">
            <v>0</v>
          </cell>
        </row>
        <row r="98">
          <cell r="H98">
            <v>0</v>
          </cell>
          <cell r="I98">
            <v>0.72</v>
          </cell>
          <cell r="J98">
            <v>32</v>
          </cell>
          <cell r="K98">
            <v>16.588799999999999</v>
          </cell>
          <cell r="L98">
            <v>56313.587957760006</v>
          </cell>
          <cell r="M98">
            <v>4956.9595785216006</v>
          </cell>
          <cell r="N98" t="str">
            <v>12F4</v>
          </cell>
          <cell r="O98">
            <v>375</v>
          </cell>
          <cell r="P98">
            <v>1</v>
          </cell>
          <cell r="Q98">
            <v>4.16</v>
          </cell>
          <cell r="R98">
            <v>1.6</v>
          </cell>
          <cell r="S98">
            <v>46.725120000000004</v>
          </cell>
          <cell r="T98">
            <v>158616.60608102402</v>
          </cell>
          <cell r="U98">
            <v>4</v>
          </cell>
          <cell r="V98">
            <v>13962.102812835841</v>
          </cell>
          <cell r="W98" t="str">
            <v>40F2</v>
          </cell>
          <cell r="X98">
            <v>130</v>
          </cell>
          <cell r="Y98">
            <v>505</v>
          </cell>
          <cell r="Z98">
            <v>1</v>
          </cell>
          <cell r="AA98">
            <v>0.12</v>
          </cell>
          <cell r="AB98">
            <v>0.01</v>
          </cell>
          <cell r="AC98">
            <v>0</v>
          </cell>
          <cell r="AD98">
            <v>0.01</v>
          </cell>
          <cell r="AE98">
            <v>684</v>
          </cell>
          <cell r="AF98">
            <v>4924.8</v>
          </cell>
        </row>
        <row r="99">
          <cell r="H99">
            <v>0</v>
          </cell>
          <cell r="M99">
            <v>0</v>
          </cell>
          <cell r="N99" t="str">
            <v>12F5</v>
          </cell>
          <cell r="O99">
            <v>130</v>
          </cell>
          <cell r="P99">
            <v>0</v>
          </cell>
          <cell r="Q99">
            <v>4.16</v>
          </cell>
          <cell r="R99">
            <v>1.6</v>
          </cell>
          <cell r="S99">
            <v>5.6153210880000008</v>
          </cell>
          <cell r="T99">
            <v>19062.191237470623</v>
          </cell>
          <cell r="U99">
            <v>4</v>
          </cell>
          <cell r="V99">
            <v>1677.934489151472</v>
          </cell>
          <cell r="W99" t="str">
            <v>41F2</v>
          </cell>
          <cell r="X99">
            <v>200</v>
          </cell>
          <cell r="Y99">
            <v>330</v>
          </cell>
          <cell r="Z99">
            <v>0</v>
          </cell>
          <cell r="AA99">
            <v>0.18</v>
          </cell>
          <cell r="AB99">
            <v>0.24</v>
          </cell>
          <cell r="AC99">
            <v>0</v>
          </cell>
          <cell r="AD99">
            <v>0.24</v>
          </cell>
          <cell r="AE99">
            <v>423</v>
          </cell>
          <cell r="AF99">
            <v>4568.3999999999996</v>
          </cell>
        </row>
        <row r="100">
          <cell r="H100">
            <v>0</v>
          </cell>
          <cell r="I100">
            <v>0.65999999999999992</v>
          </cell>
          <cell r="J100">
            <v>32</v>
          </cell>
          <cell r="K100">
            <v>13.939199999999996</v>
          </cell>
          <cell r="L100">
            <v>47319.056547839988</v>
          </cell>
          <cell r="M100">
            <v>4165.2229791743994</v>
          </cell>
          <cell r="N100" t="str">
            <v>22F1</v>
          </cell>
          <cell r="O100">
            <v>280</v>
          </cell>
          <cell r="P100">
            <v>1</v>
          </cell>
          <cell r="Q100">
            <v>4.16</v>
          </cell>
          <cell r="R100">
            <v>1.8</v>
          </cell>
          <cell r="S100">
            <v>29.305995264</v>
          </cell>
          <cell r="T100">
            <v>99484.335334018266</v>
          </cell>
          <cell r="U100">
            <v>4</v>
          </cell>
          <cell r="V100">
            <v>8757.0308842106406</v>
          </cell>
          <cell r="W100" t="str">
            <v>66F3</v>
          </cell>
          <cell r="X100">
            <v>180</v>
          </cell>
          <cell r="Y100">
            <v>460</v>
          </cell>
          <cell r="Z100">
            <v>0</v>
          </cell>
          <cell r="AA100">
            <v>0.56000000000000005</v>
          </cell>
          <cell r="AB100">
            <v>0.28999999999999998</v>
          </cell>
          <cell r="AC100">
            <v>1</v>
          </cell>
          <cell r="AD100">
            <v>1.29</v>
          </cell>
          <cell r="AE100">
            <v>275</v>
          </cell>
          <cell r="AF100">
            <v>9240.0000000000018</v>
          </cell>
        </row>
        <row r="101">
          <cell r="H101">
            <v>0</v>
          </cell>
          <cell r="M101">
            <v>0</v>
          </cell>
          <cell r="N101" t="str">
            <v>22F2</v>
          </cell>
          <cell r="O101">
            <v>250</v>
          </cell>
          <cell r="P101">
            <v>0</v>
          </cell>
          <cell r="Q101">
            <v>4.16</v>
          </cell>
          <cell r="R101">
            <v>1.8</v>
          </cell>
          <cell r="S101">
            <v>23.362560000000002</v>
          </cell>
          <cell r="T101">
            <v>79308.303040512008</v>
          </cell>
          <cell r="U101">
            <v>4</v>
          </cell>
          <cell r="V101">
            <v>6981.0514064179206</v>
          </cell>
          <cell r="W101" t="str">
            <v>66F2</v>
          </cell>
          <cell r="X101">
            <v>180</v>
          </cell>
          <cell r="Y101">
            <v>430</v>
          </cell>
          <cell r="Z101">
            <v>0</v>
          </cell>
          <cell r="AA101">
            <v>1.48</v>
          </cell>
          <cell r="AB101">
            <v>1.19</v>
          </cell>
          <cell r="AC101">
            <v>2</v>
          </cell>
          <cell r="AD101">
            <v>3.19</v>
          </cell>
          <cell r="AE101">
            <v>408</v>
          </cell>
          <cell r="AF101">
            <v>36230.400000000001</v>
          </cell>
        </row>
        <row r="102">
          <cell r="H102">
            <v>0</v>
          </cell>
          <cell r="M102">
            <v>0</v>
          </cell>
          <cell r="N102" t="str">
            <v>22F3</v>
          </cell>
          <cell r="O102">
            <v>210</v>
          </cell>
          <cell r="P102">
            <v>0</v>
          </cell>
          <cell r="Q102">
            <v>4.16</v>
          </cell>
          <cell r="R102">
            <v>1.8</v>
          </cell>
          <cell r="S102">
            <v>16.484622336000005</v>
          </cell>
          <cell r="T102">
            <v>55959.938625385294</v>
          </cell>
          <cell r="U102">
            <v>4</v>
          </cell>
          <cell r="V102">
            <v>4925.8298723684857</v>
          </cell>
          <cell r="W102" t="str">
            <v>40F2</v>
          </cell>
          <cell r="X102">
            <v>130</v>
          </cell>
          <cell r="Y102">
            <v>340</v>
          </cell>
          <cell r="Z102">
            <v>0</v>
          </cell>
          <cell r="AA102">
            <v>1.23</v>
          </cell>
          <cell r="AB102">
            <v>1.1000000000000001</v>
          </cell>
          <cell r="AC102">
            <v>0</v>
          </cell>
          <cell r="AD102">
            <v>1.1000000000000001</v>
          </cell>
          <cell r="AE102">
            <v>40</v>
          </cell>
          <cell r="AF102">
            <v>2952</v>
          </cell>
        </row>
        <row r="103">
          <cell r="H103">
            <v>0</v>
          </cell>
          <cell r="M103">
            <v>0</v>
          </cell>
          <cell r="N103" t="str">
            <v>22F4</v>
          </cell>
          <cell r="O103">
            <v>285</v>
          </cell>
          <cell r="P103">
            <v>1</v>
          </cell>
          <cell r="Q103">
            <v>4.16</v>
          </cell>
          <cell r="R103">
            <v>1.8</v>
          </cell>
          <cell r="S103">
            <v>30.361982976</v>
          </cell>
          <cell r="T103">
            <v>103069.07063144942</v>
          </cell>
          <cell r="U103">
            <v>4</v>
          </cell>
          <cell r="V103">
            <v>9072.5744077807303</v>
          </cell>
          <cell r="W103" t="str">
            <v>22F3</v>
          </cell>
          <cell r="X103">
            <v>210</v>
          </cell>
          <cell r="Y103">
            <v>495</v>
          </cell>
          <cell r="Z103">
            <v>0</v>
          </cell>
          <cell r="AA103">
            <v>0.09</v>
          </cell>
          <cell r="AB103">
            <v>0.31</v>
          </cell>
          <cell r="AC103">
            <v>0</v>
          </cell>
          <cell r="AD103">
            <v>0.31</v>
          </cell>
          <cell r="AE103">
            <v>447</v>
          </cell>
          <cell r="AF103">
            <v>2413.7999999999997</v>
          </cell>
        </row>
        <row r="104">
          <cell r="H104">
            <v>0</v>
          </cell>
          <cell r="I104">
            <v>0.94000000000000006</v>
          </cell>
          <cell r="J104">
            <v>32</v>
          </cell>
          <cell r="K104">
            <v>28.275200000000005</v>
          </cell>
          <cell r="L104">
            <v>95985.12021504002</v>
          </cell>
          <cell r="M104">
            <v>8449.0152075264014</v>
          </cell>
          <cell r="N104" t="str">
            <v>23F1</v>
          </cell>
          <cell r="O104">
            <v>390</v>
          </cell>
          <cell r="P104">
            <v>1</v>
          </cell>
          <cell r="Q104">
            <v>4.16</v>
          </cell>
          <cell r="R104">
            <v>2.2000000000000002</v>
          </cell>
          <cell r="S104">
            <v>69.489598463999997</v>
          </cell>
          <cell r="T104">
            <v>235894.61656369892</v>
          </cell>
          <cell r="U104">
            <v>4</v>
          </cell>
          <cell r="V104">
            <v>20764.439303249463</v>
          </cell>
          <cell r="W104" t="str">
            <v>12F3</v>
          </cell>
          <cell r="X104">
            <v>200</v>
          </cell>
          <cell r="Y104">
            <v>590</v>
          </cell>
          <cell r="Z104">
            <v>1</v>
          </cell>
          <cell r="AA104">
            <v>0.1</v>
          </cell>
          <cell r="AB104">
            <v>0.06</v>
          </cell>
          <cell r="AC104">
            <v>0</v>
          </cell>
          <cell r="AD104">
            <v>0.06</v>
          </cell>
          <cell r="AE104">
            <v>281</v>
          </cell>
          <cell r="AF104">
            <v>1686</v>
          </cell>
        </row>
        <row r="105">
          <cell r="H105">
            <v>0</v>
          </cell>
          <cell r="M105">
            <v>0</v>
          </cell>
          <cell r="N105" t="str">
            <v>23F2</v>
          </cell>
          <cell r="O105">
            <v>90</v>
          </cell>
          <cell r="P105">
            <v>0</v>
          </cell>
          <cell r="Q105">
            <v>4.16</v>
          </cell>
          <cell r="R105">
            <v>2.2000000000000002</v>
          </cell>
          <cell r="S105">
            <v>3.7006295040000001</v>
          </cell>
          <cell r="T105">
            <v>12562.435201617101</v>
          </cell>
          <cell r="U105">
            <v>4</v>
          </cell>
          <cell r="V105">
            <v>1105.7985427765987</v>
          </cell>
          <cell r="W105" t="str">
            <v>67F2</v>
          </cell>
          <cell r="X105">
            <v>250</v>
          </cell>
          <cell r="Y105">
            <v>340</v>
          </cell>
          <cell r="Z105">
            <v>0</v>
          </cell>
          <cell r="AA105">
            <v>0.34</v>
          </cell>
          <cell r="AB105">
            <v>0.37</v>
          </cell>
          <cell r="AC105">
            <v>1</v>
          </cell>
          <cell r="AD105">
            <v>1.37</v>
          </cell>
          <cell r="AE105">
            <v>150</v>
          </cell>
          <cell r="AF105">
            <v>3060.0000000000005</v>
          </cell>
        </row>
        <row r="106">
          <cell r="H106">
            <v>0</v>
          </cell>
          <cell r="M106">
            <v>0</v>
          </cell>
          <cell r="N106" t="str">
            <v>23F3</v>
          </cell>
          <cell r="O106">
            <v>270</v>
          </cell>
          <cell r="P106">
            <v>1</v>
          </cell>
          <cell r="Q106">
            <v>4.16</v>
          </cell>
          <cell r="R106">
            <v>2.2000000000000002</v>
          </cell>
          <cell r="S106">
            <v>33.305665536000006</v>
          </cell>
          <cell r="T106">
            <v>113061.91681455393</v>
          </cell>
          <cell r="U106">
            <v>4</v>
          </cell>
          <cell r="V106">
            <v>9952.186884989389</v>
          </cell>
          <cell r="W106" t="str">
            <v>23F1</v>
          </cell>
          <cell r="X106">
            <v>390</v>
          </cell>
          <cell r="Y106">
            <v>660</v>
          </cell>
          <cell r="Z106">
            <v>1</v>
          </cell>
          <cell r="AA106">
            <v>0.18</v>
          </cell>
          <cell r="AB106">
            <v>0.12</v>
          </cell>
          <cell r="AC106">
            <v>1</v>
          </cell>
          <cell r="AD106">
            <v>1.1200000000000001</v>
          </cell>
          <cell r="AE106">
            <v>202</v>
          </cell>
          <cell r="AF106">
            <v>2181.6</v>
          </cell>
        </row>
        <row r="107">
          <cell r="H107">
            <v>0</v>
          </cell>
          <cell r="I107">
            <v>0.48</v>
          </cell>
          <cell r="J107">
            <v>32</v>
          </cell>
          <cell r="K107">
            <v>7.3727999999999998</v>
          </cell>
          <cell r="L107">
            <v>25028.261314560001</v>
          </cell>
          <cell r="M107">
            <v>2203.0931460095999</v>
          </cell>
          <cell r="N107" t="str">
            <v>26F1</v>
          </cell>
          <cell r="O107">
            <v>75</v>
          </cell>
          <cell r="P107">
            <v>0</v>
          </cell>
          <cell r="Q107">
            <v>4.16</v>
          </cell>
          <cell r="R107">
            <v>1.3</v>
          </cell>
          <cell r="S107">
            <v>1.5185664000000003</v>
          </cell>
          <cell r="T107">
            <v>5155.0396976332813</v>
          </cell>
          <cell r="U107">
            <v>4</v>
          </cell>
          <cell r="V107">
            <v>453.76834141716495</v>
          </cell>
          <cell r="W107" t="str">
            <v>66F2</v>
          </cell>
          <cell r="X107">
            <v>180</v>
          </cell>
          <cell r="Y107">
            <v>255</v>
          </cell>
          <cell r="Z107">
            <v>0</v>
          </cell>
          <cell r="AA107">
            <v>0.24</v>
          </cell>
          <cell r="AB107">
            <v>0.08</v>
          </cell>
          <cell r="AC107">
            <v>0</v>
          </cell>
          <cell r="AD107">
            <v>0.08</v>
          </cell>
          <cell r="AE107">
            <v>131</v>
          </cell>
          <cell r="AF107">
            <v>1886.3999999999999</v>
          </cell>
        </row>
        <row r="108">
          <cell r="H108">
            <v>0</v>
          </cell>
          <cell r="M108">
            <v>0</v>
          </cell>
          <cell r="N108" t="str">
            <v>26F2</v>
          </cell>
          <cell r="O108">
            <v>230</v>
          </cell>
          <cell r="P108">
            <v>0</v>
          </cell>
          <cell r="Q108">
            <v>4.16</v>
          </cell>
          <cell r="R108">
            <v>1.3</v>
          </cell>
          <cell r="S108">
            <v>14.281273343999999</v>
          </cell>
          <cell r="T108">
            <v>48480.284445297868</v>
          </cell>
          <cell r="U108">
            <v>4</v>
          </cell>
          <cell r="V108">
            <v>4267.4391575054251</v>
          </cell>
          <cell r="W108" t="str">
            <v>5F2</v>
          </cell>
          <cell r="X108">
            <v>310</v>
          </cell>
          <cell r="Y108">
            <v>540</v>
          </cell>
          <cell r="Z108">
            <v>1</v>
          </cell>
          <cell r="AA108">
            <v>0.56000000000000005</v>
          </cell>
          <cell r="AB108">
            <v>0.18</v>
          </cell>
          <cell r="AC108">
            <v>2</v>
          </cell>
          <cell r="AD108">
            <v>2.1800000000000002</v>
          </cell>
          <cell r="AE108">
            <v>523</v>
          </cell>
          <cell r="AF108">
            <v>17572.800000000003</v>
          </cell>
        </row>
        <row r="109">
          <cell r="H109">
            <v>0</v>
          </cell>
          <cell r="M109">
            <v>0</v>
          </cell>
          <cell r="N109" t="str">
            <v>26F3</v>
          </cell>
          <cell r="O109">
            <v>220</v>
          </cell>
          <cell r="P109">
            <v>0</v>
          </cell>
          <cell r="Q109">
            <v>4.16</v>
          </cell>
          <cell r="R109">
            <v>1.3</v>
          </cell>
          <cell r="S109">
            <v>13.066420224000002</v>
          </cell>
          <cell r="T109">
            <v>44356.252687191256</v>
          </cell>
          <cell r="U109">
            <v>4</v>
          </cell>
          <cell r="V109">
            <v>3904.4244843716942</v>
          </cell>
          <cell r="W109" t="str">
            <v>79F3</v>
          </cell>
          <cell r="X109">
            <v>190</v>
          </cell>
          <cell r="Y109">
            <v>410</v>
          </cell>
          <cell r="Z109">
            <v>0</v>
          </cell>
          <cell r="AA109">
            <v>0</v>
          </cell>
          <cell r="AB109">
            <v>0</v>
          </cell>
          <cell r="AC109">
            <v>0</v>
          </cell>
          <cell r="AD109">
            <v>0</v>
          </cell>
          <cell r="AE109">
            <v>199</v>
          </cell>
          <cell r="AF109">
            <v>0</v>
          </cell>
        </row>
        <row r="110">
          <cell r="H110">
            <v>0</v>
          </cell>
          <cell r="I110">
            <v>0.72</v>
          </cell>
          <cell r="J110">
            <v>32</v>
          </cell>
          <cell r="K110">
            <v>16.588799999999999</v>
          </cell>
          <cell r="L110">
            <v>56313.587957760006</v>
          </cell>
          <cell r="M110">
            <v>4956.9595785216006</v>
          </cell>
          <cell r="N110" t="str">
            <v>29F1</v>
          </cell>
          <cell r="O110">
            <v>195</v>
          </cell>
          <cell r="P110">
            <v>0</v>
          </cell>
          <cell r="Q110">
            <v>4.16</v>
          </cell>
          <cell r="R110">
            <v>1</v>
          </cell>
          <cell r="S110">
            <v>7.8965452799999989</v>
          </cell>
          <cell r="T110">
            <v>26806.206427693051</v>
          </cell>
          <cell r="U110">
            <v>4</v>
          </cell>
          <cell r="V110">
            <v>2359.5953753692565</v>
          </cell>
          <cell r="W110" t="str">
            <v>40F2</v>
          </cell>
          <cell r="X110">
            <v>130</v>
          </cell>
          <cell r="Y110">
            <v>325</v>
          </cell>
          <cell r="Z110">
            <v>0</v>
          </cell>
          <cell r="AA110">
            <v>0</v>
          </cell>
          <cell r="AB110">
            <v>0</v>
          </cell>
          <cell r="AC110">
            <v>0</v>
          </cell>
          <cell r="AD110">
            <v>0</v>
          </cell>
          <cell r="AE110">
            <v>21</v>
          </cell>
          <cell r="AF110">
            <v>0</v>
          </cell>
        </row>
        <row r="111">
          <cell r="H111">
            <v>0</v>
          </cell>
          <cell r="M111">
            <v>0</v>
          </cell>
          <cell r="N111" t="str">
            <v>29F2</v>
          </cell>
          <cell r="O111">
            <v>260</v>
          </cell>
          <cell r="P111">
            <v>1</v>
          </cell>
          <cell r="Q111">
            <v>4.16</v>
          </cell>
          <cell r="R111">
            <v>1</v>
          </cell>
          <cell r="S111">
            <v>14.038302720000001</v>
          </cell>
          <cell r="T111">
            <v>47655.478093676546</v>
          </cell>
          <cell r="U111">
            <v>4</v>
          </cell>
          <cell r="V111">
            <v>4194.8362228786791</v>
          </cell>
          <cell r="W111" t="str">
            <v>22F4</v>
          </cell>
          <cell r="X111">
            <v>285</v>
          </cell>
          <cell r="Y111">
            <v>545</v>
          </cell>
          <cell r="Z111">
            <v>1</v>
          </cell>
          <cell r="AA111">
            <v>0</v>
          </cell>
          <cell r="AB111">
            <v>0</v>
          </cell>
          <cell r="AC111">
            <v>0</v>
          </cell>
          <cell r="AD111">
            <v>0</v>
          </cell>
          <cell r="AE111">
            <v>95</v>
          </cell>
          <cell r="AF111">
            <v>0</v>
          </cell>
        </row>
        <row r="112">
          <cell r="H112">
            <v>0</v>
          </cell>
          <cell r="M112">
            <v>0</v>
          </cell>
          <cell r="N112" t="str">
            <v>29F3</v>
          </cell>
          <cell r="O112">
            <v>100</v>
          </cell>
          <cell r="P112">
            <v>0</v>
          </cell>
          <cell r="Q112">
            <v>4.16</v>
          </cell>
          <cell r="R112">
            <v>1</v>
          </cell>
          <cell r="S112">
            <v>2.0766720000000003</v>
          </cell>
          <cell r="T112">
            <v>7049.6269369344018</v>
          </cell>
          <cell r="U112">
            <v>4</v>
          </cell>
          <cell r="V112">
            <v>620.53790279270413</v>
          </cell>
          <cell r="W112" t="str">
            <v>41F2</v>
          </cell>
          <cell r="X112">
            <v>200</v>
          </cell>
          <cell r="Y112">
            <v>300</v>
          </cell>
          <cell r="Z112">
            <v>0</v>
          </cell>
          <cell r="AA112">
            <v>0</v>
          </cell>
          <cell r="AB112">
            <v>0</v>
          </cell>
          <cell r="AC112">
            <v>0</v>
          </cell>
          <cell r="AD112">
            <v>0</v>
          </cell>
          <cell r="AE112">
            <v>16</v>
          </cell>
          <cell r="AF112">
            <v>0</v>
          </cell>
        </row>
        <row r="113">
          <cell r="H113">
            <v>0</v>
          </cell>
          <cell r="I113">
            <v>0.48</v>
          </cell>
          <cell r="J113">
            <v>32</v>
          </cell>
          <cell r="K113">
            <v>7.3727999999999998</v>
          </cell>
          <cell r="L113">
            <v>25028.261314560001</v>
          </cell>
          <cell r="M113">
            <v>2203.0931460095999</v>
          </cell>
          <cell r="N113" t="str">
            <v>40F1</v>
          </cell>
          <cell r="O113">
            <v>273</v>
          </cell>
          <cell r="P113">
            <v>1</v>
          </cell>
          <cell r="Q113">
            <v>4.16</v>
          </cell>
          <cell r="R113">
            <v>2</v>
          </cell>
          <cell r="S113">
            <v>30.9544574976</v>
          </cell>
          <cell r="T113">
            <v>105080.32919655681</v>
          </cell>
          <cell r="U113">
            <v>4</v>
          </cell>
          <cell r="V113">
            <v>9249.6138714474891</v>
          </cell>
          <cell r="W113" t="str">
            <v>41F3</v>
          </cell>
          <cell r="X113">
            <v>250</v>
          </cell>
          <cell r="Y113">
            <v>523</v>
          </cell>
          <cell r="Z113">
            <v>1</v>
          </cell>
          <cell r="AA113">
            <v>0</v>
          </cell>
          <cell r="AB113">
            <v>0</v>
          </cell>
          <cell r="AC113">
            <v>0</v>
          </cell>
          <cell r="AD113">
            <v>0</v>
          </cell>
          <cell r="AE113">
            <v>594</v>
          </cell>
          <cell r="AF113">
            <v>0</v>
          </cell>
        </row>
        <row r="114">
          <cell r="H114">
            <v>0</v>
          </cell>
          <cell r="M114">
            <v>0</v>
          </cell>
          <cell r="N114" t="str">
            <v>40F2</v>
          </cell>
          <cell r="O114">
            <v>130</v>
          </cell>
          <cell r="P114">
            <v>0</v>
          </cell>
          <cell r="Q114">
            <v>4.16</v>
          </cell>
          <cell r="R114">
            <v>2</v>
          </cell>
          <cell r="S114">
            <v>7.0191513600000004</v>
          </cell>
          <cell r="T114">
            <v>23827.739046838273</v>
          </cell>
          <cell r="U114">
            <v>4</v>
          </cell>
          <cell r="V114">
            <v>2097.4181114393396</v>
          </cell>
          <cell r="W114" t="str">
            <v>22F3</v>
          </cell>
          <cell r="X114">
            <v>210</v>
          </cell>
          <cell r="Y114">
            <v>340</v>
          </cell>
          <cell r="Z114">
            <v>0</v>
          </cell>
          <cell r="AA114">
            <v>0</v>
          </cell>
          <cell r="AB114">
            <v>0</v>
          </cell>
          <cell r="AC114">
            <v>0</v>
          </cell>
          <cell r="AD114">
            <v>0</v>
          </cell>
          <cell r="AE114">
            <v>10</v>
          </cell>
          <cell r="AF114">
            <v>0</v>
          </cell>
        </row>
        <row r="115">
          <cell r="H115">
            <v>0</v>
          </cell>
          <cell r="M115">
            <v>0</v>
          </cell>
          <cell r="N115" t="str">
            <v>40F3</v>
          </cell>
          <cell r="O115">
            <v>100</v>
          </cell>
          <cell r="P115">
            <v>0</v>
          </cell>
          <cell r="Q115">
            <v>4.16</v>
          </cell>
          <cell r="R115">
            <v>2</v>
          </cell>
          <cell r="S115">
            <v>4.1533440000000006</v>
          </cell>
          <cell r="T115">
            <v>14099.253873868804</v>
          </cell>
          <cell r="U115">
            <v>4</v>
          </cell>
          <cell r="V115">
            <v>1241.0758055854083</v>
          </cell>
          <cell r="W115" t="str">
            <v>41F3</v>
          </cell>
          <cell r="X115">
            <v>250</v>
          </cell>
          <cell r="Y115">
            <v>350</v>
          </cell>
          <cell r="Z115">
            <v>0</v>
          </cell>
          <cell r="AA115">
            <v>0.35</v>
          </cell>
          <cell r="AB115">
            <v>0.41</v>
          </cell>
          <cell r="AC115">
            <v>0</v>
          </cell>
          <cell r="AD115">
            <v>0.41</v>
          </cell>
          <cell r="AE115">
            <v>185</v>
          </cell>
          <cell r="AF115">
            <v>3885</v>
          </cell>
        </row>
        <row r="116">
          <cell r="H116">
            <v>0</v>
          </cell>
          <cell r="I116">
            <v>0.45</v>
          </cell>
          <cell r="J116">
            <v>32</v>
          </cell>
          <cell r="K116">
            <v>6.48</v>
          </cell>
          <cell r="L116">
            <v>21997.495296000005</v>
          </cell>
          <cell r="M116">
            <v>1936.3123353600004</v>
          </cell>
          <cell r="N116" t="str">
            <v>41F1</v>
          </cell>
          <cell r="O116">
            <v>170</v>
          </cell>
          <cell r="P116">
            <v>0</v>
          </cell>
          <cell r="Q116">
            <v>4.16</v>
          </cell>
          <cell r="R116">
            <v>1</v>
          </cell>
          <cell r="S116">
            <v>6.0015820799999995</v>
          </cell>
          <cell r="T116">
            <v>20373.421847740417</v>
          </cell>
          <cell r="U116">
            <v>4</v>
          </cell>
          <cell r="V116">
            <v>1793.3545390709146</v>
          </cell>
          <cell r="W116" t="str">
            <v>12F3</v>
          </cell>
          <cell r="X116">
            <v>200</v>
          </cell>
          <cell r="Y116">
            <v>370</v>
          </cell>
          <cell r="Z116">
            <v>0</v>
          </cell>
          <cell r="AA116">
            <v>0</v>
          </cell>
          <cell r="AB116">
            <v>0</v>
          </cell>
          <cell r="AC116">
            <v>0</v>
          </cell>
          <cell r="AD116">
            <v>0</v>
          </cell>
          <cell r="AE116">
            <v>243</v>
          </cell>
          <cell r="AF116">
            <v>0</v>
          </cell>
        </row>
        <row r="117">
          <cell r="H117">
            <v>0</v>
          </cell>
          <cell r="M117">
            <v>0</v>
          </cell>
          <cell r="N117" t="str">
            <v>41F2</v>
          </cell>
          <cell r="O117">
            <v>200</v>
          </cell>
          <cell r="P117">
            <v>0</v>
          </cell>
          <cell r="Q117">
            <v>4.16</v>
          </cell>
          <cell r="R117">
            <v>1</v>
          </cell>
          <cell r="S117">
            <v>8.3066880000000012</v>
          </cell>
          <cell r="T117">
            <v>28198.507747737607</v>
          </cell>
          <cell r="U117">
            <v>4</v>
          </cell>
          <cell r="V117">
            <v>2482.1516111708165</v>
          </cell>
          <cell r="W117" t="str">
            <v>8F2</v>
          </cell>
          <cell r="X117">
            <v>30</v>
          </cell>
          <cell r="Y117">
            <v>230</v>
          </cell>
          <cell r="Z117">
            <v>0</v>
          </cell>
          <cell r="AA117">
            <v>0</v>
          </cell>
          <cell r="AB117">
            <v>0</v>
          </cell>
          <cell r="AC117">
            <v>0</v>
          </cell>
          <cell r="AD117">
            <v>0</v>
          </cell>
          <cell r="AE117">
            <v>257</v>
          </cell>
          <cell r="AF117">
            <v>0</v>
          </cell>
        </row>
        <row r="118">
          <cell r="H118">
            <v>0</v>
          </cell>
          <cell r="M118">
            <v>0</v>
          </cell>
          <cell r="N118" t="str">
            <v>41F3</v>
          </cell>
          <cell r="O118">
            <v>250</v>
          </cell>
          <cell r="P118">
            <v>0</v>
          </cell>
          <cell r="Q118">
            <v>4.16</v>
          </cell>
          <cell r="R118">
            <v>1</v>
          </cell>
          <cell r="S118">
            <v>12.979200000000001</v>
          </cell>
          <cell r="T118">
            <v>44060.168355840004</v>
          </cell>
          <cell r="U118">
            <v>4</v>
          </cell>
          <cell r="V118">
            <v>3878.3618924544007</v>
          </cell>
          <cell r="W118" t="str">
            <v>40F3</v>
          </cell>
          <cell r="X118">
            <v>100</v>
          </cell>
          <cell r="Y118">
            <v>350</v>
          </cell>
          <cell r="Z118">
            <v>0</v>
          </cell>
          <cell r="AA118">
            <v>0</v>
          </cell>
          <cell r="AB118">
            <v>0</v>
          </cell>
          <cell r="AC118">
            <v>0</v>
          </cell>
          <cell r="AD118">
            <v>0</v>
          </cell>
          <cell r="AE118">
            <v>465</v>
          </cell>
          <cell r="AF118">
            <v>0</v>
          </cell>
        </row>
        <row r="119">
          <cell r="H119">
            <v>0</v>
          </cell>
          <cell r="I119">
            <v>0.27</v>
          </cell>
          <cell r="J119">
            <v>32</v>
          </cell>
          <cell r="K119">
            <v>2.3328000000000002</v>
          </cell>
          <cell r="L119">
            <v>7919.0983065600012</v>
          </cell>
          <cell r="M119">
            <v>697.0724407296002</v>
          </cell>
          <cell r="N119" t="str">
            <v>66F1</v>
          </cell>
          <cell r="O119">
            <v>135</v>
          </cell>
          <cell r="P119">
            <v>0</v>
          </cell>
          <cell r="Q119">
            <v>4.16</v>
          </cell>
          <cell r="R119">
            <v>2</v>
          </cell>
          <cell r="S119">
            <v>7.5694694400000007</v>
          </cell>
          <cell r="T119">
            <v>25695.890185125896</v>
          </cell>
          <cell r="U119">
            <v>4</v>
          </cell>
          <cell r="V119">
            <v>2261.8606556794066</v>
          </cell>
          <cell r="W119" t="str">
            <v>66F2</v>
          </cell>
          <cell r="X119">
            <v>180</v>
          </cell>
          <cell r="Y119">
            <v>315</v>
          </cell>
          <cell r="Z119">
            <v>0</v>
          </cell>
          <cell r="AA119">
            <v>0</v>
          </cell>
          <cell r="AB119">
            <v>0</v>
          </cell>
          <cell r="AC119">
            <v>0</v>
          </cell>
          <cell r="AD119">
            <v>0</v>
          </cell>
          <cell r="AE119">
            <v>238</v>
          </cell>
          <cell r="AF119">
            <v>0</v>
          </cell>
        </row>
        <row r="120">
          <cell r="H120">
            <v>0</v>
          </cell>
          <cell r="M120">
            <v>0</v>
          </cell>
          <cell r="N120" t="str">
            <v>66F2</v>
          </cell>
          <cell r="O120">
            <v>180</v>
          </cell>
          <cell r="P120">
            <v>0</v>
          </cell>
          <cell r="Q120">
            <v>4.16</v>
          </cell>
          <cell r="R120">
            <v>2</v>
          </cell>
          <cell r="S120">
            <v>13.456834559999999</v>
          </cell>
          <cell r="T120">
            <v>45681.582551334912</v>
          </cell>
          <cell r="U120">
            <v>4</v>
          </cell>
          <cell r="V120">
            <v>4021.0856100967217</v>
          </cell>
          <cell r="W120" t="str">
            <v>26F1</v>
          </cell>
          <cell r="X120">
            <v>75</v>
          </cell>
          <cell r="Y120">
            <v>255</v>
          </cell>
          <cell r="Z120">
            <v>0</v>
          </cell>
          <cell r="AA120">
            <v>0</v>
          </cell>
          <cell r="AB120">
            <v>0</v>
          </cell>
          <cell r="AC120">
            <v>0</v>
          </cell>
          <cell r="AD120">
            <v>0</v>
          </cell>
          <cell r="AE120">
            <v>170</v>
          </cell>
          <cell r="AF120">
            <v>0</v>
          </cell>
        </row>
        <row r="121">
          <cell r="H121">
            <v>0</v>
          </cell>
          <cell r="M121">
            <v>0</v>
          </cell>
          <cell r="N121" t="str">
            <v>66F3</v>
          </cell>
          <cell r="O121">
            <v>180</v>
          </cell>
          <cell r="P121">
            <v>0</v>
          </cell>
          <cell r="Q121">
            <v>4.16</v>
          </cell>
          <cell r="R121">
            <v>2</v>
          </cell>
          <cell r="S121">
            <v>13.456834559999999</v>
          </cell>
          <cell r="T121">
            <v>45681.582551334912</v>
          </cell>
          <cell r="U121">
            <v>4</v>
          </cell>
          <cell r="V121">
            <v>4021.0856100967217</v>
          </cell>
          <cell r="W121" t="str">
            <v>8F3</v>
          </cell>
          <cell r="X121">
            <v>330</v>
          </cell>
          <cell r="Y121">
            <v>510</v>
          </cell>
          <cell r="Z121">
            <v>1</v>
          </cell>
          <cell r="AA121">
            <v>0</v>
          </cell>
          <cell r="AB121">
            <v>0</v>
          </cell>
          <cell r="AC121">
            <v>0</v>
          </cell>
          <cell r="AD121">
            <v>0</v>
          </cell>
          <cell r="AE121">
            <v>214</v>
          </cell>
          <cell r="AF121">
            <v>0</v>
          </cell>
        </row>
        <row r="122">
          <cell r="H122">
            <v>1</v>
          </cell>
          <cell r="I122">
            <v>1.1599999999999999</v>
          </cell>
          <cell r="J122">
            <v>32</v>
          </cell>
          <cell r="K122">
            <v>43.059199999999997</v>
          </cell>
          <cell r="L122">
            <v>146171.99837183999</v>
          </cell>
          <cell r="M122">
            <v>12866.675943014399</v>
          </cell>
          <cell r="N122" t="str">
            <v>67F1</v>
          </cell>
          <cell r="O122">
            <v>75</v>
          </cell>
          <cell r="P122">
            <v>0</v>
          </cell>
          <cell r="Q122">
            <v>4.16</v>
          </cell>
          <cell r="R122">
            <v>2.5</v>
          </cell>
          <cell r="S122">
            <v>2.9203200000000007</v>
          </cell>
          <cell r="T122">
            <v>9913.5378800640028</v>
          </cell>
          <cell r="U122">
            <v>4</v>
          </cell>
          <cell r="V122">
            <v>872.6314258022403</v>
          </cell>
          <cell r="W122" t="str">
            <v>25F3</v>
          </cell>
          <cell r="X122">
            <v>350</v>
          </cell>
          <cell r="Y122">
            <v>425</v>
          </cell>
          <cell r="Z122">
            <v>0</v>
          </cell>
          <cell r="AA122">
            <v>0</v>
          </cell>
          <cell r="AB122">
            <v>0</v>
          </cell>
          <cell r="AC122">
            <v>0</v>
          </cell>
          <cell r="AD122">
            <v>0</v>
          </cell>
          <cell r="AE122">
            <v>2</v>
          </cell>
          <cell r="AF122">
            <v>0</v>
          </cell>
        </row>
        <row r="123">
          <cell r="H123">
            <v>0</v>
          </cell>
          <cell r="M123">
            <v>0</v>
          </cell>
          <cell r="N123" t="str">
            <v>67F2</v>
          </cell>
          <cell r="O123">
            <v>250</v>
          </cell>
          <cell r="P123">
            <v>0</v>
          </cell>
          <cell r="Q123">
            <v>4.16</v>
          </cell>
          <cell r="R123">
            <v>2.5</v>
          </cell>
          <cell r="S123">
            <v>32.448</v>
          </cell>
          <cell r="T123">
            <v>110150.42088960001</v>
          </cell>
          <cell r="U123">
            <v>4</v>
          </cell>
          <cell r="V123">
            <v>9695.9047311360009</v>
          </cell>
          <cell r="W123" t="str">
            <v>23F2</v>
          </cell>
          <cell r="X123">
            <v>90</v>
          </cell>
          <cell r="Y123">
            <v>340</v>
          </cell>
          <cell r="Z123">
            <v>0</v>
          </cell>
          <cell r="AA123">
            <v>0</v>
          </cell>
          <cell r="AB123">
            <v>0</v>
          </cell>
          <cell r="AC123">
            <v>1</v>
          </cell>
          <cell r="AD123">
            <v>1</v>
          </cell>
          <cell r="AE123">
            <v>383</v>
          </cell>
          <cell r="AF123">
            <v>0</v>
          </cell>
        </row>
        <row r="124">
          <cell r="H124">
            <v>0</v>
          </cell>
          <cell r="M124">
            <v>0</v>
          </cell>
          <cell r="N124" t="str">
            <v>67F3</v>
          </cell>
          <cell r="O124">
            <v>250</v>
          </cell>
          <cell r="P124">
            <v>0</v>
          </cell>
          <cell r="Q124">
            <v>4.16</v>
          </cell>
          <cell r="R124">
            <v>2.5</v>
          </cell>
          <cell r="S124">
            <v>32.448</v>
          </cell>
          <cell r="T124">
            <v>110150.42088960001</v>
          </cell>
          <cell r="U124">
            <v>4</v>
          </cell>
          <cell r="V124">
            <v>9695.9047311360009</v>
          </cell>
          <cell r="W124" t="str">
            <v>5F3</v>
          </cell>
          <cell r="X124">
            <v>260</v>
          </cell>
          <cell r="Y124">
            <v>510</v>
          </cell>
          <cell r="Z124">
            <v>1</v>
          </cell>
          <cell r="AA124">
            <v>1.33</v>
          </cell>
          <cell r="AB124">
            <v>1.1200000000000001</v>
          </cell>
          <cell r="AC124">
            <v>1</v>
          </cell>
          <cell r="AD124">
            <v>2.12</v>
          </cell>
          <cell r="AE124">
            <v>351</v>
          </cell>
          <cell r="AF124">
            <v>28009.800000000003</v>
          </cell>
        </row>
        <row r="125">
          <cell r="H125">
            <v>0</v>
          </cell>
          <cell r="M125">
            <v>0</v>
          </cell>
          <cell r="N125" t="str">
            <v>67F4</v>
          </cell>
          <cell r="O125">
            <v>310</v>
          </cell>
          <cell r="P125">
            <v>1</v>
          </cell>
          <cell r="Q125">
            <v>4.16</v>
          </cell>
          <cell r="R125">
            <v>2.5</v>
          </cell>
          <cell r="S125">
            <v>49.892044799999994</v>
          </cell>
          <cell r="T125">
            <v>169367.28715984896</v>
          </cell>
          <cell r="U125">
            <v>4</v>
          </cell>
          <cell r="V125">
            <v>14908.423114594712</v>
          </cell>
          <cell r="W125" t="str">
            <v>23F1</v>
          </cell>
          <cell r="X125">
            <v>390</v>
          </cell>
          <cell r="Y125">
            <v>700</v>
          </cell>
          <cell r="Z125">
            <v>1</v>
          </cell>
          <cell r="AA125">
            <v>0.36</v>
          </cell>
          <cell r="AB125">
            <v>0.21</v>
          </cell>
          <cell r="AC125">
            <v>2</v>
          </cell>
          <cell r="AD125">
            <v>2.21</v>
          </cell>
          <cell r="AE125">
            <v>295</v>
          </cell>
          <cell r="AF125">
            <v>6372</v>
          </cell>
        </row>
        <row r="126">
          <cell r="H126">
            <v>0</v>
          </cell>
          <cell r="I126">
            <v>0.98000000000000009</v>
          </cell>
          <cell r="J126">
            <v>32</v>
          </cell>
          <cell r="K126">
            <v>30.732800000000005</v>
          </cell>
          <cell r="L126">
            <v>104327.87398656002</v>
          </cell>
          <cell r="M126">
            <v>9183.3795895296025</v>
          </cell>
          <cell r="N126" t="str">
            <v>79F1</v>
          </cell>
          <cell r="O126">
            <v>320</v>
          </cell>
          <cell r="P126">
            <v>1</v>
          </cell>
          <cell r="Q126">
            <v>4.16</v>
          </cell>
          <cell r="R126">
            <v>1.5</v>
          </cell>
          <cell r="S126">
            <v>31.897681920000011</v>
          </cell>
          <cell r="T126">
            <v>108282.26975131243</v>
          </cell>
          <cell r="U126">
            <v>4</v>
          </cell>
          <cell r="V126">
            <v>9531.4621868959366</v>
          </cell>
          <cell r="W126" t="str">
            <v>65F1</v>
          </cell>
          <cell r="X126">
            <v>0</v>
          </cell>
          <cell r="Y126">
            <v>320</v>
          </cell>
          <cell r="Z126">
            <v>0</v>
          </cell>
          <cell r="AA126">
            <v>0.18</v>
          </cell>
          <cell r="AB126">
            <v>0.12</v>
          </cell>
          <cell r="AC126">
            <v>2</v>
          </cell>
          <cell r="AD126">
            <v>2.12</v>
          </cell>
          <cell r="AE126">
            <v>410</v>
          </cell>
          <cell r="AF126">
            <v>4428</v>
          </cell>
        </row>
        <row r="127">
          <cell r="H127">
            <v>0</v>
          </cell>
          <cell r="M127">
            <v>0</v>
          </cell>
          <cell r="N127" t="str">
            <v>79F2</v>
          </cell>
          <cell r="O127">
            <v>250</v>
          </cell>
          <cell r="P127">
            <v>0</v>
          </cell>
          <cell r="Q127">
            <v>4.16</v>
          </cell>
          <cell r="R127">
            <v>1.5</v>
          </cell>
          <cell r="S127">
            <v>19.468800000000002</v>
          </cell>
          <cell r="T127">
            <v>66090.252533760009</v>
          </cell>
          <cell r="U127">
            <v>4</v>
          </cell>
          <cell r="V127">
            <v>5817.5428386816011</v>
          </cell>
          <cell r="W127" t="str">
            <v>5F1</v>
          </cell>
          <cell r="X127">
            <v>80</v>
          </cell>
          <cell r="Y127">
            <v>330</v>
          </cell>
          <cell r="Z127">
            <v>0</v>
          </cell>
          <cell r="AA127">
            <v>0.22</v>
          </cell>
          <cell r="AB127">
            <v>0.05</v>
          </cell>
          <cell r="AC127">
            <v>2</v>
          </cell>
          <cell r="AD127">
            <v>2.0499999999999998</v>
          </cell>
          <cell r="AE127">
            <v>439</v>
          </cell>
          <cell r="AF127">
            <v>5794.8</v>
          </cell>
        </row>
        <row r="128">
          <cell r="H128">
            <v>0</v>
          </cell>
          <cell r="M128">
            <v>0</v>
          </cell>
          <cell r="N128" t="str">
            <v>79F3</v>
          </cell>
          <cell r="O128">
            <v>190</v>
          </cell>
          <cell r="P128">
            <v>0</v>
          </cell>
          <cell r="Q128">
            <v>4.16</v>
          </cell>
          <cell r="R128">
            <v>1.5</v>
          </cell>
          <cell r="S128">
            <v>11.245178879999999</v>
          </cell>
          <cell r="T128">
            <v>38173.729863499779</v>
          </cell>
          <cell r="U128">
            <v>4</v>
          </cell>
          <cell r="V128">
            <v>3360.2127436224923</v>
          </cell>
          <cell r="W128" t="str">
            <v>26F3</v>
          </cell>
          <cell r="X128">
            <v>220</v>
          </cell>
          <cell r="Y128">
            <v>410</v>
          </cell>
          <cell r="Z128">
            <v>0</v>
          </cell>
          <cell r="AA128">
            <v>0</v>
          </cell>
          <cell r="AB128">
            <v>0</v>
          </cell>
          <cell r="AC128">
            <v>0</v>
          </cell>
          <cell r="AD128">
            <v>0</v>
          </cell>
          <cell r="AE128">
            <v>432</v>
          </cell>
          <cell r="AF128">
            <v>0</v>
          </cell>
        </row>
        <row r="129">
          <cell r="H129">
            <v>2</v>
          </cell>
          <cell r="J129">
            <v>32</v>
          </cell>
          <cell r="K129">
            <v>292.85759999999999</v>
          </cell>
          <cell r="L129">
            <v>994156.43185151997</v>
          </cell>
          <cell r="M129">
            <v>87509.84311480321</v>
          </cell>
          <cell r="N129">
            <v>43</v>
          </cell>
          <cell r="O129">
            <v>9188</v>
          </cell>
          <cell r="P129">
            <v>15</v>
          </cell>
          <cell r="R129">
            <v>1.6674418604651164</v>
          </cell>
          <cell r="S129">
            <v>830.30808207359985</v>
          </cell>
          <cell r="T129">
            <v>2818626.2545748157</v>
          </cell>
          <cell r="U129">
            <v>4</v>
          </cell>
          <cell r="V129">
            <v>248107.37368336652</v>
          </cell>
          <cell r="X129">
            <v>9545</v>
          </cell>
          <cell r="Y129">
            <v>18733</v>
          </cell>
          <cell r="Z129">
            <v>17</v>
          </cell>
          <cell r="AA129">
            <v>0.20778017427314294</v>
          </cell>
          <cell r="AB129">
            <v>0.14477353118799069</v>
          </cell>
          <cell r="AD129">
            <v>0.73945906306617204</v>
          </cell>
          <cell r="AE129">
            <v>11591</v>
          </cell>
          <cell r="AF129">
            <v>144502.79999999999</v>
          </cell>
        </row>
        <row r="130">
          <cell r="H130">
            <v>0</v>
          </cell>
          <cell r="I130">
            <v>0</v>
          </cell>
          <cell r="J130">
            <v>32</v>
          </cell>
          <cell r="K130">
            <v>0</v>
          </cell>
          <cell r="L130">
            <v>0</v>
          </cell>
          <cell r="M130">
            <v>0</v>
          </cell>
          <cell r="N130" t="str">
            <v>44F1</v>
          </cell>
          <cell r="O130">
            <v>0</v>
          </cell>
          <cell r="P130">
            <v>0</v>
          </cell>
          <cell r="Q130">
            <v>4.16</v>
          </cell>
          <cell r="R130">
            <v>2</v>
          </cell>
          <cell r="S130">
            <v>0</v>
          </cell>
          <cell r="T130">
            <v>0</v>
          </cell>
          <cell r="U130">
            <v>4</v>
          </cell>
          <cell r="V130">
            <v>0</v>
          </cell>
          <cell r="W130" t="str">
            <v>44F2</v>
          </cell>
          <cell r="Y130">
            <v>0</v>
          </cell>
          <cell r="Z130">
            <v>0</v>
          </cell>
          <cell r="AA130">
            <v>0</v>
          </cell>
          <cell r="AB130">
            <v>0</v>
          </cell>
          <cell r="AC130">
            <v>0</v>
          </cell>
          <cell r="AD130">
            <v>0</v>
          </cell>
          <cell r="AE130">
            <v>0</v>
          </cell>
          <cell r="AF130">
            <v>0</v>
          </cell>
        </row>
        <row r="131">
          <cell r="H131">
            <v>0</v>
          </cell>
          <cell r="M131">
            <v>0</v>
          </cell>
          <cell r="N131" t="str">
            <v>44F2</v>
          </cell>
          <cell r="O131">
            <v>0</v>
          </cell>
          <cell r="P131">
            <v>0</v>
          </cell>
          <cell r="Q131">
            <v>4.16</v>
          </cell>
          <cell r="R131">
            <v>2</v>
          </cell>
          <cell r="S131">
            <v>0</v>
          </cell>
          <cell r="T131">
            <v>0</v>
          </cell>
          <cell r="U131">
            <v>4</v>
          </cell>
          <cell r="V131">
            <v>0</v>
          </cell>
          <cell r="W131" t="str">
            <v>44F1</v>
          </cell>
          <cell r="Y131">
            <v>0</v>
          </cell>
          <cell r="Z131">
            <v>0</v>
          </cell>
          <cell r="AA131">
            <v>0</v>
          </cell>
          <cell r="AB131">
            <v>0</v>
          </cell>
          <cell r="AC131">
            <v>0</v>
          </cell>
          <cell r="AD131">
            <v>0</v>
          </cell>
          <cell r="AE131">
            <v>0</v>
          </cell>
          <cell r="AF131">
            <v>0</v>
          </cell>
        </row>
        <row r="132">
          <cell r="H132">
            <v>0</v>
          </cell>
          <cell r="I132">
            <v>0.16</v>
          </cell>
          <cell r="J132">
            <v>32</v>
          </cell>
          <cell r="K132">
            <v>0.81920000000000004</v>
          </cell>
          <cell r="L132">
            <v>2780.9179238400002</v>
          </cell>
          <cell r="M132">
            <v>244.78812733440003</v>
          </cell>
          <cell r="N132" t="str">
            <v>80F1</v>
          </cell>
          <cell r="O132">
            <v>0</v>
          </cell>
          <cell r="P132">
            <v>0</v>
          </cell>
          <cell r="Q132">
            <v>4.16</v>
          </cell>
          <cell r="R132">
            <v>2</v>
          </cell>
          <cell r="S132">
            <v>0</v>
          </cell>
          <cell r="T132">
            <v>0</v>
          </cell>
          <cell r="U132">
            <v>4</v>
          </cell>
          <cell r="V132">
            <v>0</v>
          </cell>
          <cell r="W132" t="str">
            <v>81F1</v>
          </cell>
          <cell r="X132">
            <v>280</v>
          </cell>
          <cell r="Y132">
            <v>280</v>
          </cell>
          <cell r="Z132">
            <v>0</v>
          </cell>
          <cell r="AA132">
            <v>0</v>
          </cell>
          <cell r="AB132">
            <v>0</v>
          </cell>
          <cell r="AC132">
            <v>0</v>
          </cell>
          <cell r="AD132">
            <v>0</v>
          </cell>
          <cell r="AE132">
            <v>0</v>
          </cell>
          <cell r="AF132">
            <v>0</v>
          </cell>
        </row>
        <row r="133">
          <cell r="H133">
            <v>0</v>
          </cell>
          <cell r="M133">
            <v>0</v>
          </cell>
          <cell r="N133" t="str">
            <v>80F2</v>
          </cell>
          <cell r="O133">
            <v>200</v>
          </cell>
          <cell r="P133">
            <v>0</v>
          </cell>
          <cell r="Q133">
            <v>4.16</v>
          </cell>
          <cell r="R133">
            <v>2</v>
          </cell>
          <cell r="S133">
            <v>16.613376000000002</v>
          </cell>
          <cell r="T133">
            <v>56397.015495475214</v>
          </cell>
          <cell r="U133">
            <v>4</v>
          </cell>
          <cell r="V133">
            <v>4964.303222341633</v>
          </cell>
          <cell r="W133" t="str">
            <v>81F1</v>
          </cell>
          <cell r="X133">
            <v>280</v>
          </cell>
          <cell r="Y133">
            <v>480</v>
          </cell>
          <cell r="Z133">
            <v>0</v>
          </cell>
          <cell r="AA133">
            <v>2.5499999999999998</v>
          </cell>
          <cell r="AB133">
            <v>0.4</v>
          </cell>
          <cell r="AC133">
            <v>0</v>
          </cell>
          <cell r="AD133">
            <v>0.4</v>
          </cell>
          <cell r="AE133">
            <v>50</v>
          </cell>
          <cell r="AF133">
            <v>7649.9999999999991</v>
          </cell>
        </row>
        <row r="134">
          <cell r="H134">
            <v>0</v>
          </cell>
          <cell r="M134">
            <v>0</v>
          </cell>
          <cell r="N134" t="str">
            <v>80F3</v>
          </cell>
          <cell r="O134">
            <v>120</v>
          </cell>
          <cell r="P134">
            <v>0</v>
          </cell>
          <cell r="Q134">
            <v>4.16</v>
          </cell>
          <cell r="R134">
            <v>2</v>
          </cell>
          <cell r="S134">
            <v>5.9808153600000002</v>
          </cell>
          <cell r="T134">
            <v>20302.925578371076</v>
          </cell>
          <cell r="U134">
            <v>4</v>
          </cell>
          <cell r="V134">
            <v>1787.1491600429879</v>
          </cell>
          <cell r="W134" t="str">
            <v>81F3</v>
          </cell>
          <cell r="X134">
            <v>400</v>
          </cell>
          <cell r="Y134">
            <v>520</v>
          </cell>
          <cell r="Z134">
            <v>1</v>
          </cell>
          <cell r="AA134">
            <v>2.42</v>
          </cell>
          <cell r="AB134">
            <v>0.33</v>
          </cell>
          <cell r="AC134">
            <v>0</v>
          </cell>
          <cell r="AD134">
            <v>0.33</v>
          </cell>
          <cell r="AE134">
            <v>52</v>
          </cell>
          <cell r="AF134">
            <v>7550.4000000000005</v>
          </cell>
        </row>
        <row r="135">
          <cell r="H135">
            <v>0</v>
          </cell>
          <cell r="I135">
            <v>0.33999999999999997</v>
          </cell>
          <cell r="J135">
            <v>32</v>
          </cell>
          <cell r="K135">
            <v>3.6991999999999994</v>
          </cell>
          <cell r="L135">
            <v>12557.582499839998</v>
          </cell>
          <cell r="M135">
            <v>1105.3713874943999</v>
          </cell>
          <cell r="N135" t="str">
            <v>81F1</v>
          </cell>
          <cell r="O135">
            <v>280</v>
          </cell>
          <cell r="P135">
            <v>1</v>
          </cell>
          <cell r="Q135">
            <v>4.16</v>
          </cell>
          <cell r="R135">
            <v>2</v>
          </cell>
          <cell r="S135">
            <v>32.562216960000001</v>
          </cell>
          <cell r="T135">
            <v>110538.1503711314</v>
          </cell>
          <cell r="U135">
            <v>4</v>
          </cell>
          <cell r="V135">
            <v>9730.0343157896004</v>
          </cell>
          <cell r="W135" t="str">
            <v>80F2</v>
          </cell>
          <cell r="X135">
            <v>200</v>
          </cell>
          <cell r="Y135">
            <v>480</v>
          </cell>
          <cell r="Z135">
            <v>0</v>
          </cell>
          <cell r="AA135">
            <v>0.03</v>
          </cell>
          <cell r="AB135">
            <v>0.03</v>
          </cell>
          <cell r="AC135">
            <v>0</v>
          </cell>
          <cell r="AD135">
            <v>0.03</v>
          </cell>
          <cell r="AE135">
            <v>444</v>
          </cell>
          <cell r="AF135">
            <v>799.2</v>
          </cell>
        </row>
        <row r="136">
          <cell r="H136">
            <v>0</v>
          </cell>
          <cell r="M136">
            <v>0</v>
          </cell>
          <cell r="N136" t="str">
            <v>81F2</v>
          </cell>
          <cell r="O136">
            <v>0</v>
          </cell>
          <cell r="P136">
            <v>0</v>
          </cell>
          <cell r="Q136">
            <v>4.16</v>
          </cell>
          <cell r="R136">
            <v>2</v>
          </cell>
          <cell r="S136">
            <v>0</v>
          </cell>
          <cell r="T136">
            <v>0</v>
          </cell>
          <cell r="U136">
            <v>4</v>
          </cell>
          <cell r="V136">
            <v>0</v>
          </cell>
          <cell r="W136" t="str">
            <v>81F3</v>
          </cell>
          <cell r="X136">
            <v>200</v>
          </cell>
          <cell r="Y136">
            <v>200</v>
          </cell>
          <cell r="Z136">
            <v>0</v>
          </cell>
          <cell r="AA136">
            <v>0</v>
          </cell>
          <cell r="AB136">
            <v>0</v>
          </cell>
          <cell r="AC136">
            <v>0</v>
          </cell>
          <cell r="AD136">
            <v>0</v>
          </cell>
          <cell r="AE136">
            <v>0</v>
          </cell>
          <cell r="AF136">
            <v>0</v>
          </cell>
        </row>
        <row r="137">
          <cell r="H137">
            <v>0</v>
          </cell>
          <cell r="M137">
            <v>0</v>
          </cell>
          <cell r="N137" t="str">
            <v>81F3</v>
          </cell>
          <cell r="O137">
            <v>200</v>
          </cell>
          <cell r="P137">
            <v>0</v>
          </cell>
          <cell r="Q137">
            <v>4.16</v>
          </cell>
          <cell r="R137">
            <v>2</v>
          </cell>
          <cell r="S137">
            <v>16.613376000000002</v>
          </cell>
          <cell r="T137">
            <v>56397.015495475214</v>
          </cell>
          <cell r="U137">
            <v>4</v>
          </cell>
          <cell r="V137">
            <v>4964.303222341633</v>
          </cell>
          <cell r="W137" t="str">
            <v>80F3</v>
          </cell>
          <cell r="X137">
            <v>120</v>
          </cell>
          <cell r="Y137">
            <v>320</v>
          </cell>
          <cell r="Z137">
            <v>0</v>
          </cell>
          <cell r="AA137">
            <v>0</v>
          </cell>
          <cell r="AB137">
            <v>0</v>
          </cell>
          <cell r="AC137">
            <v>0</v>
          </cell>
          <cell r="AD137">
            <v>0</v>
          </cell>
          <cell r="AE137">
            <v>147</v>
          </cell>
          <cell r="AF137">
            <v>0</v>
          </cell>
        </row>
        <row r="138">
          <cell r="H138">
            <v>0</v>
          </cell>
          <cell r="J138">
            <v>32</v>
          </cell>
          <cell r="K138">
            <v>4.5183999999999997</v>
          </cell>
          <cell r="L138">
            <v>15338.500423679998</v>
          </cell>
          <cell r="M138">
            <v>1350.1595148288</v>
          </cell>
          <cell r="N138">
            <v>8</v>
          </cell>
          <cell r="O138">
            <v>800</v>
          </cell>
          <cell r="P138">
            <v>1</v>
          </cell>
          <cell r="R138">
            <v>2</v>
          </cell>
          <cell r="S138">
            <v>71.769784320000014</v>
          </cell>
          <cell r="T138">
            <v>243635.10694045288</v>
          </cell>
          <cell r="U138">
            <v>4</v>
          </cell>
          <cell r="V138">
            <v>21445.789920515857</v>
          </cell>
          <cell r="X138">
            <v>1480</v>
          </cell>
          <cell r="Y138">
            <v>2280</v>
          </cell>
          <cell r="Z138">
            <v>1</v>
          </cell>
          <cell r="AA138">
            <v>0.38479076479076479</v>
          </cell>
          <cell r="AB138">
            <v>7.2842712842712834E-2</v>
          </cell>
          <cell r="AD138">
            <v>7.2842712842712834E-2</v>
          </cell>
          <cell r="AE138">
            <v>693</v>
          </cell>
          <cell r="AF138">
            <v>15999.6</v>
          </cell>
        </row>
        <row r="139">
          <cell r="H139">
            <v>0</v>
          </cell>
          <cell r="I139">
            <v>0.26</v>
          </cell>
          <cell r="J139">
            <v>67</v>
          </cell>
          <cell r="K139">
            <v>4.5292000000000003</v>
          </cell>
          <cell r="L139">
            <v>15375.162915840001</v>
          </cell>
          <cell r="M139">
            <v>1353.3867020544003</v>
          </cell>
          <cell r="N139" t="str">
            <v>10F1</v>
          </cell>
          <cell r="O139">
            <v>0</v>
          </cell>
          <cell r="P139">
            <v>0</v>
          </cell>
          <cell r="Q139">
            <v>13.8</v>
          </cell>
          <cell r="R139">
            <v>3.4</v>
          </cell>
          <cell r="S139">
            <v>0</v>
          </cell>
          <cell r="T139">
            <v>0</v>
          </cell>
          <cell r="U139">
            <v>0.2</v>
          </cell>
          <cell r="V139">
            <v>0</v>
          </cell>
          <cell r="W139" t="str">
            <v>68F4</v>
          </cell>
          <cell r="X139">
            <v>150</v>
          </cell>
          <cell r="Y139">
            <v>150</v>
          </cell>
          <cell r="Z139">
            <v>0</v>
          </cell>
          <cell r="AA139">
            <v>0</v>
          </cell>
          <cell r="AB139">
            <v>0</v>
          </cell>
          <cell r="AC139">
            <v>0</v>
          </cell>
          <cell r="AD139">
            <v>0</v>
          </cell>
          <cell r="AE139">
            <v>0</v>
          </cell>
          <cell r="AF139">
            <v>0</v>
          </cell>
        </row>
        <row r="140">
          <cell r="H140">
            <v>0</v>
          </cell>
          <cell r="M140">
            <v>0</v>
          </cell>
          <cell r="N140" t="str">
            <v>10F2</v>
          </cell>
          <cell r="O140">
            <v>300</v>
          </cell>
          <cell r="P140">
            <v>1</v>
          </cell>
          <cell r="Q140">
            <v>13.8</v>
          </cell>
          <cell r="R140">
            <v>3.4</v>
          </cell>
          <cell r="S140">
            <v>34.964784000000002</v>
          </cell>
          <cell r="T140">
            <v>118694.08511815683</v>
          </cell>
          <cell r="U140">
            <v>0.2</v>
          </cell>
          <cell r="V140">
            <v>10447.95409913549</v>
          </cell>
          <cell r="W140" t="str">
            <v>61F4</v>
          </cell>
          <cell r="X140">
            <v>190</v>
          </cell>
          <cell r="Y140">
            <v>490</v>
          </cell>
          <cell r="Z140">
            <v>0</v>
          </cell>
          <cell r="AA140">
            <v>0.41</v>
          </cell>
          <cell r="AB140">
            <v>1.1100000000000001</v>
          </cell>
          <cell r="AC140">
            <v>0</v>
          </cell>
          <cell r="AD140">
            <v>1.1100000000000001</v>
          </cell>
          <cell r="AE140">
            <v>9</v>
          </cell>
          <cell r="AF140">
            <v>221.4</v>
          </cell>
        </row>
        <row r="141">
          <cell r="H141">
            <v>0</v>
          </cell>
          <cell r="I141">
            <v>0.86</v>
          </cell>
          <cell r="J141">
            <v>67</v>
          </cell>
          <cell r="K141">
            <v>49.553199999999997</v>
          </cell>
          <cell r="L141">
            <v>168217.01912064</v>
          </cell>
          <cell r="M141">
            <v>14807.1716692224</v>
          </cell>
          <cell r="N141" t="str">
            <v>10F4</v>
          </cell>
          <cell r="O141">
            <v>310</v>
          </cell>
          <cell r="P141">
            <v>1</v>
          </cell>
          <cell r="Q141">
            <v>13.8</v>
          </cell>
          <cell r="R141">
            <v>3.4</v>
          </cell>
          <cell r="S141">
            <v>37.334619360000005</v>
          </cell>
          <cell r="T141">
            <v>126738.9064428319</v>
          </cell>
          <cell r="U141">
            <v>0.2</v>
          </cell>
          <cell r="V141">
            <v>11156.093210299117</v>
          </cell>
          <cell r="W141" t="str">
            <v>39F4</v>
          </cell>
          <cell r="X141">
            <v>340</v>
          </cell>
          <cell r="Y141">
            <v>650</v>
          </cell>
          <cell r="Z141">
            <v>1</v>
          </cell>
          <cell r="AA141">
            <v>0</v>
          </cell>
          <cell r="AB141">
            <v>0</v>
          </cell>
          <cell r="AC141">
            <v>0</v>
          </cell>
          <cell r="AD141">
            <v>0</v>
          </cell>
          <cell r="AE141">
            <v>354</v>
          </cell>
          <cell r="AF141">
            <v>0</v>
          </cell>
        </row>
        <row r="142">
          <cell r="H142">
            <v>0</v>
          </cell>
          <cell r="M142">
            <v>0</v>
          </cell>
          <cell r="N142" t="str">
            <v>10F5</v>
          </cell>
          <cell r="O142">
            <v>50</v>
          </cell>
          <cell r="P142">
            <v>0</v>
          </cell>
          <cell r="Q142">
            <v>13.8</v>
          </cell>
          <cell r="R142">
            <v>3.4</v>
          </cell>
          <cell r="S142">
            <v>0.971244</v>
          </cell>
          <cell r="T142">
            <v>3297.0579199488002</v>
          </cell>
          <cell r="U142">
            <v>0.2</v>
          </cell>
          <cell r="V142">
            <v>290.22094719820802</v>
          </cell>
          <cell r="W142" t="str">
            <v>68F1</v>
          </cell>
          <cell r="X142">
            <v>360</v>
          </cell>
          <cell r="Y142">
            <v>410</v>
          </cell>
          <cell r="Z142">
            <v>0</v>
          </cell>
          <cell r="AA142">
            <v>0</v>
          </cell>
          <cell r="AB142">
            <v>0</v>
          </cell>
          <cell r="AC142">
            <v>0</v>
          </cell>
          <cell r="AD142">
            <v>0</v>
          </cell>
          <cell r="AE142">
            <v>0</v>
          </cell>
          <cell r="AF142">
            <v>0</v>
          </cell>
        </row>
        <row r="143">
          <cell r="H143">
            <v>0</v>
          </cell>
          <cell r="I143">
            <v>0.69000000000000006</v>
          </cell>
          <cell r="J143">
            <v>67</v>
          </cell>
          <cell r="K143">
            <v>31.898700000000005</v>
          </cell>
          <cell r="L143">
            <v>108285.72580224002</v>
          </cell>
          <cell r="M143">
            <v>9531.7664030784017</v>
          </cell>
          <cell r="N143" t="str">
            <v>15F1</v>
          </cell>
          <cell r="O143">
            <v>340</v>
          </cell>
          <cell r="P143">
            <v>1</v>
          </cell>
          <cell r="Q143">
            <v>13.8</v>
          </cell>
          <cell r="R143">
            <v>3.4</v>
          </cell>
          <cell r="S143">
            <v>44.910322559999997</v>
          </cell>
          <cell r="T143">
            <v>152455.95821843253</v>
          </cell>
          <cell r="U143">
            <v>0.2</v>
          </cell>
          <cell r="V143">
            <v>13419.816598445137</v>
          </cell>
          <cell r="W143" t="str">
            <v>15F4</v>
          </cell>
          <cell r="X143">
            <v>100</v>
          </cell>
          <cell r="Y143">
            <v>440</v>
          </cell>
          <cell r="Z143">
            <v>0</v>
          </cell>
          <cell r="AA143">
            <v>0.46</v>
          </cell>
          <cell r="AB143">
            <v>0.16</v>
          </cell>
          <cell r="AC143">
            <v>3</v>
          </cell>
          <cell r="AD143">
            <v>3.16</v>
          </cell>
          <cell r="AE143">
            <v>200</v>
          </cell>
          <cell r="AF143">
            <v>5520</v>
          </cell>
        </row>
        <row r="144">
          <cell r="H144">
            <v>0</v>
          </cell>
          <cell r="M144">
            <v>0</v>
          </cell>
          <cell r="N144" t="str">
            <v>15F2</v>
          </cell>
          <cell r="O144">
            <v>170</v>
          </cell>
          <cell r="P144">
            <v>0</v>
          </cell>
          <cell r="Q144">
            <v>13.8</v>
          </cell>
          <cell r="R144">
            <v>3.4</v>
          </cell>
          <cell r="S144">
            <v>11.227580639999999</v>
          </cell>
          <cell r="T144">
            <v>38113.989554608132</v>
          </cell>
          <cell r="U144">
            <v>0.2</v>
          </cell>
          <cell r="V144">
            <v>3354.9541496112843</v>
          </cell>
          <cell r="W144" t="str">
            <v>19F1</v>
          </cell>
          <cell r="X144">
            <v>210</v>
          </cell>
          <cell r="Y144">
            <v>380</v>
          </cell>
          <cell r="Z144">
            <v>0</v>
          </cell>
          <cell r="AA144">
            <v>0.02</v>
          </cell>
          <cell r="AB144">
            <v>0.01</v>
          </cell>
          <cell r="AC144">
            <v>0</v>
          </cell>
          <cell r="AD144">
            <v>0.01</v>
          </cell>
          <cell r="AE144">
            <v>79</v>
          </cell>
          <cell r="AF144">
            <v>94.800000000000011</v>
          </cell>
        </row>
        <row r="145">
          <cell r="H145">
            <v>0</v>
          </cell>
          <cell r="I145">
            <v>0.65</v>
          </cell>
          <cell r="J145">
            <v>67</v>
          </cell>
          <cell r="K145">
            <v>28.307500000000005</v>
          </cell>
          <cell r="L145">
            <v>96094.768224000029</v>
          </cell>
          <cell r="M145">
            <v>8458.6668878400014</v>
          </cell>
          <cell r="N145" t="str">
            <v>15F4</v>
          </cell>
          <cell r="O145">
            <v>100</v>
          </cell>
          <cell r="P145">
            <v>0</v>
          </cell>
          <cell r="Q145">
            <v>13.8</v>
          </cell>
          <cell r="R145">
            <v>3.4</v>
          </cell>
          <cell r="S145">
            <v>3.884976</v>
          </cell>
          <cell r="T145">
            <v>13188.231679795201</v>
          </cell>
          <cell r="U145">
            <v>0.2</v>
          </cell>
          <cell r="V145">
            <v>1160.8837887928321</v>
          </cell>
          <cell r="W145" t="str">
            <v>15F1</v>
          </cell>
          <cell r="X145">
            <v>340</v>
          </cell>
          <cell r="Y145">
            <v>440</v>
          </cell>
          <cell r="Z145">
            <v>0</v>
          </cell>
          <cell r="AA145">
            <v>0</v>
          </cell>
          <cell r="AB145">
            <v>0</v>
          </cell>
          <cell r="AC145">
            <v>0</v>
          </cell>
          <cell r="AD145">
            <v>0</v>
          </cell>
          <cell r="AE145">
            <v>89</v>
          </cell>
          <cell r="AF145">
            <v>0</v>
          </cell>
        </row>
        <row r="146">
          <cell r="H146">
            <v>0</v>
          </cell>
          <cell r="M146">
            <v>0</v>
          </cell>
          <cell r="N146" t="str">
            <v>15F5</v>
          </cell>
          <cell r="O146">
            <v>175</v>
          </cell>
          <cell r="P146">
            <v>0</v>
          </cell>
          <cell r="Q146">
            <v>13.8</v>
          </cell>
          <cell r="R146">
            <v>3.4</v>
          </cell>
          <cell r="S146">
            <v>11.897739000000001</v>
          </cell>
          <cell r="T146">
            <v>40388.959519372809</v>
          </cell>
          <cell r="U146">
            <v>0.2</v>
          </cell>
          <cell r="V146">
            <v>3555.2066031780487</v>
          </cell>
          <cell r="W146" t="str">
            <v>45F4</v>
          </cell>
          <cell r="X146">
            <v>250</v>
          </cell>
          <cell r="Y146">
            <v>425</v>
          </cell>
          <cell r="Z146">
            <v>0</v>
          </cell>
          <cell r="AA146">
            <v>0</v>
          </cell>
          <cell r="AB146">
            <v>0</v>
          </cell>
          <cell r="AC146">
            <v>0</v>
          </cell>
          <cell r="AD146">
            <v>0</v>
          </cell>
          <cell r="AE146">
            <v>315</v>
          </cell>
          <cell r="AF146">
            <v>0</v>
          </cell>
        </row>
        <row r="147">
          <cell r="H147">
            <v>1</v>
          </cell>
          <cell r="I147">
            <v>1.0249999999999999</v>
          </cell>
          <cell r="J147">
            <v>67</v>
          </cell>
          <cell r="K147">
            <v>70.391874999999999</v>
          </cell>
          <cell r="L147">
            <v>238957.552344</v>
          </cell>
          <cell r="M147">
            <v>21034.051832040001</v>
          </cell>
          <cell r="N147" t="str">
            <v>17F1</v>
          </cell>
          <cell r="O147">
            <v>270</v>
          </cell>
          <cell r="P147">
            <v>1</v>
          </cell>
          <cell r="Q147">
            <v>13.8</v>
          </cell>
          <cell r="R147">
            <v>4</v>
          </cell>
          <cell r="S147">
            <v>33.319382400000002</v>
          </cell>
          <cell r="T147">
            <v>113108.48111259651</v>
          </cell>
          <cell r="U147">
            <v>0.2</v>
          </cell>
          <cell r="V147">
            <v>9956.285670940877</v>
          </cell>
          <cell r="W147" t="str">
            <v>27F2</v>
          </cell>
          <cell r="X147">
            <v>140</v>
          </cell>
          <cell r="Y147">
            <v>410</v>
          </cell>
          <cell r="Z147">
            <v>0</v>
          </cell>
          <cell r="AA147">
            <v>0</v>
          </cell>
          <cell r="AB147">
            <v>0</v>
          </cell>
          <cell r="AC147">
            <v>3</v>
          </cell>
          <cell r="AD147">
            <v>3</v>
          </cell>
          <cell r="AE147">
            <v>172</v>
          </cell>
          <cell r="AF147">
            <v>0</v>
          </cell>
        </row>
        <row r="148">
          <cell r="H148">
            <v>0</v>
          </cell>
          <cell r="M148">
            <v>0</v>
          </cell>
          <cell r="N148" t="str">
            <v>17F2</v>
          </cell>
          <cell r="O148">
            <v>250</v>
          </cell>
          <cell r="P148">
            <v>0</v>
          </cell>
          <cell r="Q148">
            <v>13.8</v>
          </cell>
          <cell r="R148">
            <v>4</v>
          </cell>
          <cell r="S148">
            <v>28.566000000000003</v>
          </cell>
          <cell r="T148">
            <v>96972.291763200017</v>
          </cell>
          <cell r="U148">
            <v>0.2</v>
          </cell>
          <cell r="V148">
            <v>8535.9102117120019</v>
          </cell>
          <cell r="W148" t="str">
            <v>34F3</v>
          </cell>
          <cell r="X148">
            <v>0</v>
          </cell>
          <cell r="Y148">
            <v>250</v>
          </cell>
          <cell r="Z148">
            <v>0</v>
          </cell>
          <cell r="AA148">
            <v>1.8</v>
          </cell>
          <cell r="AB148">
            <v>3.25</v>
          </cell>
          <cell r="AC148">
            <v>6</v>
          </cell>
          <cell r="AD148">
            <v>9.25</v>
          </cell>
          <cell r="AE148">
            <v>44</v>
          </cell>
          <cell r="AF148">
            <v>4752</v>
          </cell>
        </row>
        <row r="149">
          <cell r="H149">
            <v>0</v>
          </cell>
          <cell r="M149">
            <v>0</v>
          </cell>
          <cell r="N149" t="str">
            <v>17F3</v>
          </cell>
          <cell r="O149">
            <v>130</v>
          </cell>
          <cell r="P149">
            <v>0</v>
          </cell>
          <cell r="Q149">
            <v>13.8</v>
          </cell>
          <cell r="R149">
            <v>4</v>
          </cell>
          <cell r="S149">
            <v>7.724246400000002</v>
          </cell>
          <cell r="T149">
            <v>26221.307692769285</v>
          </cell>
          <cell r="U149">
            <v>0.2</v>
          </cell>
          <cell r="V149">
            <v>2308.1101212469252</v>
          </cell>
          <cell r="W149" t="str">
            <v>27F6</v>
          </cell>
          <cell r="X149">
            <v>310</v>
          </cell>
          <cell r="Y149">
            <v>440</v>
          </cell>
          <cell r="Z149">
            <v>0</v>
          </cell>
          <cell r="AA149">
            <v>0</v>
          </cell>
          <cell r="AB149">
            <v>0</v>
          </cell>
          <cell r="AC149">
            <v>0</v>
          </cell>
          <cell r="AD149">
            <v>0</v>
          </cell>
          <cell r="AE149">
            <v>22</v>
          </cell>
          <cell r="AF149">
            <v>0</v>
          </cell>
        </row>
        <row r="150">
          <cell r="H150">
            <v>0</v>
          </cell>
          <cell r="M150">
            <v>0</v>
          </cell>
          <cell r="N150" t="str">
            <v>17F4</v>
          </cell>
          <cell r="O150">
            <v>460</v>
          </cell>
          <cell r="P150">
            <v>1</v>
          </cell>
          <cell r="Q150">
            <v>13.8</v>
          </cell>
          <cell r="R150">
            <v>4</v>
          </cell>
          <cell r="S150">
            <v>96.713049599999991</v>
          </cell>
          <cell r="T150">
            <v>328309.39099348994</v>
          </cell>
          <cell r="U150">
            <v>0.2</v>
          </cell>
          <cell r="V150">
            <v>28899.177612772146</v>
          </cell>
          <cell r="W150" t="str">
            <v>43F6</v>
          </cell>
          <cell r="X150">
            <v>270</v>
          </cell>
          <cell r="Y150">
            <v>730</v>
          </cell>
          <cell r="Z150">
            <v>1</v>
          </cell>
          <cell r="AA150">
            <v>0.4</v>
          </cell>
          <cell r="AB150">
            <v>0.06</v>
          </cell>
          <cell r="AC150">
            <v>5</v>
          </cell>
          <cell r="AD150">
            <v>5.0599999999999996</v>
          </cell>
          <cell r="AE150">
            <v>36</v>
          </cell>
          <cell r="AF150">
            <v>864</v>
          </cell>
        </row>
        <row r="151">
          <cell r="H151">
            <v>0</v>
          </cell>
          <cell r="I151">
            <v>0.94000000000000006</v>
          </cell>
          <cell r="J151">
            <v>67</v>
          </cell>
          <cell r="K151">
            <v>59.201200000000014</v>
          </cell>
          <cell r="L151">
            <v>200968.84545024007</v>
          </cell>
          <cell r="M151">
            <v>17690.125590758405</v>
          </cell>
          <cell r="N151" t="str">
            <v>19F1</v>
          </cell>
          <cell r="O151">
            <v>120</v>
          </cell>
          <cell r="P151">
            <v>0</v>
          </cell>
          <cell r="Q151">
            <v>13.8</v>
          </cell>
          <cell r="R151">
            <v>3.8</v>
          </cell>
          <cell r="S151">
            <v>6.25252608</v>
          </cell>
          <cell r="T151">
            <v>21225.295221129218</v>
          </cell>
          <cell r="U151">
            <v>0.2</v>
          </cell>
          <cell r="V151">
            <v>1868.3400271395228</v>
          </cell>
          <cell r="W151" t="str">
            <v>19F2</v>
          </cell>
          <cell r="X151">
            <v>350</v>
          </cell>
          <cell r="Y151">
            <v>470</v>
          </cell>
          <cell r="Z151">
            <v>0</v>
          </cell>
          <cell r="AA151">
            <v>0.41</v>
          </cell>
          <cell r="AB151">
            <v>0.11</v>
          </cell>
          <cell r="AC151">
            <v>2</v>
          </cell>
          <cell r="AD151">
            <v>2.11</v>
          </cell>
          <cell r="AE151">
            <v>872</v>
          </cell>
          <cell r="AF151">
            <v>21451.199999999997</v>
          </cell>
        </row>
        <row r="152">
          <cell r="H152">
            <v>0</v>
          </cell>
          <cell r="M152">
            <v>0</v>
          </cell>
          <cell r="N152" t="str">
            <v>19F2</v>
          </cell>
          <cell r="O152">
            <v>350</v>
          </cell>
          <cell r="P152">
            <v>1</v>
          </cell>
          <cell r="Q152">
            <v>13.8</v>
          </cell>
          <cell r="R152">
            <v>3.8</v>
          </cell>
          <cell r="S152">
            <v>53.189892</v>
          </cell>
          <cell r="T152">
            <v>180562.40726307841</v>
          </cell>
          <cell r="U152">
            <v>0.2</v>
          </cell>
          <cell r="V152">
            <v>15893.864814207745</v>
          </cell>
          <cell r="W152" t="str">
            <v>19F5</v>
          </cell>
          <cell r="X152">
            <v>280</v>
          </cell>
          <cell r="Y152">
            <v>630</v>
          </cell>
          <cell r="Z152">
            <v>1</v>
          </cell>
          <cell r="AA152">
            <v>0</v>
          </cell>
          <cell r="AB152">
            <v>0</v>
          </cell>
          <cell r="AC152">
            <v>0</v>
          </cell>
          <cell r="AD152">
            <v>0</v>
          </cell>
          <cell r="AE152">
            <v>706</v>
          </cell>
          <cell r="AF152">
            <v>0</v>
          </cell>
        </row>
        <row r="153">
          <cell r="H153">
            <v>0</v>
          </cell>
          <cell r="I153">
            <v>0.83000000000000007</v>
          </cell>
          <cell r="J153">
            <v>67</v>
          </cell>
          <cell r="K153">
            <v>46.156300000000002</v>
          </cell>
          <cell r="L153">
            <v>156685.64693376003</v>
          </cell>
          <cell r="M153">
            <v>13792.131642681601</v>
          </cell>
          <cell r="N153" t="str">
            <v>19F4</v>
          </cell>
          <cell r="O153">
            <v>360</v>
          </cell>
          <cell r="P153">
            <v>1</v>
          </cell>
          <cell r="Q153">
            <v>13.8</v>
          </cell>
          <cell r="R153">
            <v>3.8</v>
          </cell>
          <cell r="S153">
            <v>56.27273472000001</v>
          </cell>
          <cell r="T153">
            <v>191027.656990163</v>
          </cell>
          <cell r="U153">
            <v>0.2</v>
          </cell>
          <cell r="V153">
            <v>16815.060244255706</v>
          </cell>
          <cell r="W153" t="str">
            <v>69F3</v>
          </cell>
          <cell r="X153">
            <v>250</v>
          </cell>
          <cell r="Y153">
            <v>610</v>
          </cell>
          <cell r="Z153">
            <v>1</v>
          </cell>
          <cell r="AA153">
            <v>1.04</v>
          </cell>
          <cell r="AB153">
            <v>1.46</v>
          </cell>
          <cell r="AC153">
            <v>4</v>
          </cell>
          <cell r="AD153">
            <v>5.46</v>
          </cell>
          <cell r="AE153">
            <v>692</v>
          </cell>
          <cell r="AF153">
            <v>43180.800000000003</v>
          </cell>
        </row>
        <row r="154">
          <cell r="H154">
            <v>0</v>
          </cell>
          <cell r="M154">
            <v>0</v>
          </cell>
          <cell r="N154" t="str">
            <v>19F5</v>
          </cell>
          <cell r="O154">
            <v>280</v>
          </cell>
          <cell r="P154">
            <v>1</v>
          </cell>
          <cell r="Q154">
            <v>13.8</v>
          </cell>
          <cell r="R154">
            <v>3.8</v>
          </cell>
          <cell r="S154">
            <v>34.041530880000003</v>
          </cell>
          <cell r="T154">
            <v>115559.9406483702</v>
          </cell>
          <cell r="U154">
            <v>0.2</v>
          </cell>
          <cell r="V154">
            <v>10172.073481092957</v>
          </cell>
          <cell r="W154" t="str">
            <v>45F4</v>
          </cell>
          <cell r="X154">
            <v>250</v>
          </cell>
          <cell r="Y154">
            <v>530</v>
          </cell>
          <cell r="Z154">
            <v>1</v>
          </cell>
          <cell r="AA154">
            <v>0.01</v>
          </cell>
          <cell r="AB154">
            <v>0.01</v>
          </cell>
          <cell r="AC154">
            <v>0</v>
          </cell>
          <cell r="AD154">
            <v>0.01</v>
          </cell>
          <cell r="AE154">
            <v>480</v>
          </cell>
          <cell r="AF154">
            <v>288</v>
          </cell>
        </row>
        <row r="155">
          <cell r="H155">
            <v>0</v>
          </cell>
          <cell r="I155">
            <v>0.56500000000000006</v>
          </cell>
          <cell r="J155">
            <v>67</v>
          </cell>
          <cell r="K155">
            <v>21.388075000000008</v>
          </cell>
          <cell r="L155">
            <v>72605.567778240031</v>
          </cell>
          <cell r="M155">
            <v>6391.0483722384033</v>
          </cell>
          <cell r="N155" t="str">
            <v>27F1</v>
          </cell>
          <cell r="O155">
            <v>270</v>
          </cell>
          <cell r="P155">
            <v>1</v>
          </cell>
          <cell r="Q155">
            <v>13.8</v>
          </cell>
          <cell r="R155">
            <v>3.2</v>
          </cell>
          <cell r="S155">
            <v>26.655505920000007</v>
          </cell>
          <cell r="T155">
            <v>90486.784890077208</v>
          </cell>
          <cell r="U155">
            <v>0.2</v>
          </cell>
          <cell r="V155">
            <v>7965.0285367527031</v>
          </cell>
          <cell r="W155" t="str">
            <v>69F4</v>
          </cell>
          <cell r="X155">
            <v>340</v>
          </cell>
          <cell r="Y155">
            <v>610</v>
          </cell>
          <cell r="Z155">
            <v>1</v>
          </cell>
          <cell r="AA155">
            <v>0.04</v>
          </cell>
          <cell r="AB155">
            <v>0.02</v>
          </cell>
          <cell r="AC155">
            <v>1</v>
          </cell>
          <cell r="AD155">
            <v>1.02</v>
          </cell>
          <cell r="AE155">
            <v>66</v>
          </cell>
          <cell r="AF155">
            <v>158.4</v>
          </cell>
        </row>
        <row r="156">
          <cell r="H156">
            <v>0</v>
          </cell>
          <cell r="M156">
            <v>0</v>
          </cell>
          <cell r="N156" t="str">
            <v>27F2</v>
          </cell>
          <cell r="O156">
            <v>140</v>
          </cell>
          <cell r="P156">
            <v>0</v>
          </cell>
          <cell r="Q156">
            <v>13.8</v>
          </cell>
          <cell r="R156">
            <v>3.2</v>
          </cell>
          <cell r="S156">
            <v>7.1666380800000011</v>
          </cell>
          <cell r="T156">
            <v>24328.408557551622</v>
          </cell>
          <cell r="U156">
            <v>0.2</v>
          </cell>
          <cell r="V156">
            <v>2141.4891539143068</v>
          </cell>
          <cell r="W156" t="str">
            <v>17F1</v>
          </cell>
          <cell r="X156">
            <v>270</v>
          </cell>
          <cell r="Y156">
            <v>410</v>
          </cell>
          <cell r="Z156">
            <v>0</v>
          </cell>
          <cell r="AA156">
            <v>0</v>
          </cell>
          <cell r="AB156">
            <v>0</v>
          </cell>
          <cell r="AC156">
            <v>0</v>
          </cell>
          <cell r="AD156">
            <v>0</v>
          </cell>
          <cell r="AE156">
            <v>13</v>
          </cell>
          <cell r="AF156">
            <v>0</v>
          </cell>
        </row>
        <row r="157">
          <cell r="H157">
            <v>0</v>
          </cell>
          <cell r="M157">
            <v>0</v>
          </cell>
          <cell r="N157" t="str">
            <v>27F3</v>
          </cell>
          <cell r="O157">
            <v>50</v>
          </cell>
          <cell r="P157">
            <v>0</v>
          </cell>
          <cell r="Q157">
            <v>13.8</v>
          </cell>
          <cell r="R157">
            <v>3.2</v>
          </cell>
          <cell r="S157">
            <v>0.91411200000000015</v>
          </cell>
          <cell r="T157">
            <v>3103.1133364224011</v>
          </cell>
          <cell r="U157">
            <v>0.2</v>
          </cell>
          <cell r="V157">
            <v>273.14912677478407</v>
          </cell>
          <cell r="W157" t="str">
            <v>71F3</v>
          </cell>
          <cell r="X157">
            <v>475</v>
          </cell>
          <cell r="Y157">
            <v>525</v>
          </cell>
          <cell r="Z157">
            <v>1</v>
          </cell>
          <cell r="AA157">
            <v>0</v>
          </cell>
          <cell r="AB157">
            <v>0</v>
          </cell>
          <cell r="AC157">
            <v>0</v>
          </cell>
          <cell r="AD157">
            <v>0</v>
          </cell>
          <cell r="AE157">
            <v>4</v>
          </cell>
          <cell r="AF157">
            <v>0</v>
          </cell>
        </row>
        <row r="158">
          <cell r="H158">
            <v>0</v>
          </cell>
          <cell r="I158">
            <v>0.8</v>
          </cell>
          <cell r="J158">
            <v>67</v>
          </cell>
          <cell r="K158">
            <v>42.88000000000001</v>
          </cell>
          <cell r="L158">
            <v>145563.67257600004</v>
          </cell>
          <cell r="M158">
            <v>12813.128540160003</v>
          </cell>
          <cell r="N158" t="str">
            <v>27F4</v>
          </cell>
          <cell r="O158">
            <v>270</v>
          </cell>
          <cell r="P158">
            <v>1</v>
          </cell>
          <cell r="Q158">
            <v>13.8</v>
          </cell>
          <cell r="R158">
            <v>3.2</v>
          </cell>
          <cell r="S158">
            <v>26.655505920000007</v>
          </cell>
          <cell r="T158">
            <v>90486.784890077208</v>
          </cell>
          <cell r="U158">
            <v>0.2</v>
          </cell>
          <cell r="V158">
            <v>7965.0285367527031</v>
          </cell>
          <cell r="W158" t="str">
            <v>27F2</v>
          </cell>
          <cell r="X158">
            <v>140</v>
          </cell>
          <cell r="Y158">
            <v>410</v>
          </cell>
          <cell r="Z158">
            <v>0</v>
          </cell>
          <cell r="AA158">
            <v>1.1399999999999999</v>
          </cell>
          <cell r="AB158">
            <v>2.04</v>
          </cell>
          <cell r="AC158">
            <v>2</v>
          </cell>
          <cell r="AD158">
            <v>4.04</v>
          </cell>
          <cell r="AE158">
            <v>99</v>
          </cell>
          <cell r="AF158">
            <v>6771.5999999999995</v>
          </cell>
        </row>
        <row r="159">
          <cell r="H159">
            <v>0</v>
          </cell>
          <cell r="M159">
            <v>0</v>
          </cell>
          <cell r="N159" t="str">
            <v>27F5</v>
          </cell>
          <cell r="O159">
            <v>370</v>
          </cell>
          <cell r="P159">
            <v>1</v>
          </cell>
          <cell r="Q159">
            <v>13.8</v>
          </cell>
          <cell r="R159">
            <v>3.2</v>
          </cell>
          <cell r="S159">
            <v>50.056773120000017</v>
          </cell>
          <cell r="T159">
            <v>169926.4863024907</v>
          </cell>
          <cell r="U159">
            <v>0.2</v>
          </cell>
          <cell r="V159">
            <v>14957.646182187178</v>
          </cell>
          <cell r="W159" t="str">
            <v>43F1</v>
          </cell>
          <cell r="X159">
            <v>0</v>
          </cell>
          <cell r="Y159">
            <v>370</v>
          </cell>
          <cell r="Z159">
            <v>0</v>
          </cell>
          <cell r="AA159">
            <v>0.04</v>
          </cell>
          <cell r="AB159">
            <v>0.02</v>
          </cell>
          <cell r="AC159">
            <v>5</v>
          </cell>
          <cell r="AD159">
            <v>5.0199999999999996</v>
          </cell>
          <cell r="AE159">
            <v>160</v>
          </cell>
          <cell r="AF159">
            <v>384</v>
          </cell>
        </row>
        <row r="160">
          <cell r="H160">
            <v>0</v>
          </cell>
          <cell r="M160">
            <v>0</v>
          </cell>
          <cell r="N160" t="str">
            <v>27F6</v>
          </cell>
          <cell r="O160">
            <v>310</v>
          </cell>
          <cell r="P160">
            <v>1</v>
          </cell>
          <cell r="Q160">
            <v>13.8</v>
          </cell>
          <cell r="R160">
            <v>3.2</v>
          </cell>
          <cell r="S160">
            <v>35.138465280000005</v>
          </cell>
          <cell r="T160">
            <v>119283.67665207709</v>
          </cell>
          <cell r="U160">
            <v>0.2</v>
          </cell>
          <cell r="V160">
            <v>10499.852433222699</v>
          </cell>
          <cell r="W160" t="str">
            <v>17F3</v>
          </cell>
          <cell r="X160">
            <v>130</v>
          </cell>
          <cell r="Y160">
            <v>440</v>
          </cell>
          <cell r="Z160">
            <v>0</v>
          </cell>
          <cell r="AA160">
            <v>0.35</v>
          </cell>
          <cell r="AB160">
            <v>1.06</v>
          </cell>
          <cell r="AC160">
            <v>4</v>
          </cell>
          <cell r="AD160">
            <v>5.0600000000000005</v>
          </cell>
          <cell r="AE160">
            <v>70</v>
          </cell>
          <cell r="AF160">
            <v>1470</v>
          </cell>
        </row>
        <row r="161">
          <cell r="H161">
            <v>0</v>
          </cell>
          <cell r="I161">
            <v>0.45</v>
          </cell>
          <cell r="J161">
            <v>67</v>
          </cell>
          <cell r="K161">
            <v>13.567500000000001</v>
          </cell>
          <cell r="L161">
            <v>46057.255776000005</v>
          </cell>
          <cell r="M161">
            <v>4054.1539521600007</v>
          </cell>
          <cell r="N161" t="str">
            <v>38F1</v>
          </cell>
          <cell r="O161">
            <v>80</v>
          </cell>
          <cell r="P161">
            <v>0</v>
          </cell>
          <cell r="Q161">
            <v>13.8</v>
          </cell>
          <cell r="R161">
            <v>3.6</v>
          </cell>
          <cell r="S161">
            <v>2.6326425600000007</v>
          </cell>
          <cell r="T161">
            <v>8936.9664088965164</v>
          </cell>
          <cell r="U161">
            <v>0.2</v>
          </cell>
          <cell r="V161">
            <v>786.66948511137821</v>
          </cell>
          <cell r="W161" t="str">
            <v>39F1</v>
          </cell>
          <cell r="X161">
            <v>170</v>
          </cell>
          <cell r="Y161">
            <v>250</v>
          </cell>
          <cell r="Z161">
            <v>0</v>
          </cell>
          <cell r="AA161">
            <v>0.23</v>
          </cell>
          <cell r="AB161">
            <v>0.28999999999999998</v>
          </cell>
          <cell r="AC161">
            <v>2</v>
          </cell>
          <cell r="AD161">
            <v>2.29</v>
          </cell>
          <cell r="AE161">
            <v>582</v>
          </cell>
          <cell r="AF161">
            <v>8031.6</v>
          </cell>
        </row>
        <row r="162">
          <cell r="H162">
            <v>0</v>
          </cell>
          <cell r="M162">
            <v>0</v>
          </cell>
          <cell r="N162" t="str">
            <v>38F2</v>
          </cell>
          <cell r="O162">
            <v>66</v>
          </cell>
          <cell r="P162">
            <v>0</v>
          </cell>
          <cell r="Q162">
            <v>13.8</v>
          </cell>
          <cell r="R162">
            <v>3.6</v>
          </cell>
          <cell r="S162">
            <v>1.7918423424000003</v>
          </cell>
          <cell r="T162">
            <v>6082.7227620551903</v>
          </cell>
          <cell r="U162">
            <v>0.2</v>
          </cell>
          <cell r="V162">
            <v>535.42691830393176</v>
          </cell>
          <cell r="W162" t="str">
            <v>47F6</v>
          </cell>
          <cell r="X162">
            <v>285</v>
          </cell>
          <cell r="Y162">
            <v>351</v>
          </cell>
          <cell r="Z162">
            <v>0</v>
          </cell>
          <cell r="AA162">
            <v>0</v>
          </cell>
          <cell r="AB162">
            <v>0</v>
          </cell>
          <cell r="AC162">
            <v>4</v>
          </cell>
          <cell r="AD162">
            <v>4</v>
          </cell>
          <cell r="AE162">
            <v>172</v>
          </cell>
          <cell r="AF162">
            <v>0</v>
          </cell>
        </row>
        <row r="163">
          <cell r="H163">
            <v>0</v>
          </cell>
          <cell r="M163">
            <v>0</v>
          </cell>
          <cell r="N163" t="str">
            <v>38F3</v>
          </cell>
          <cell r="O163">
            <v>330</v>
          </cell>
          <cell r="P163">
            <v>1</v>
          </cell>
          <cell r="Q163">
            <v>13.8</v>
          </cell>
          <cell r="R163">
            <v>3.6</v>
          </cell>
          <cell r="S163">
            <v>44.796058560000013</v>
          </cell>
          <cell r="T163">
            <v>152068.06905137977</v>
          </cell>
          <cell r="U163">
            <v>0.2</v>
          </cell>
          <cell r="V163">
            <v>13385.672957598295</v>
          </cell>
          <cell r="W163" t="str">
            <v>71F1</v>
          </cell>
          <cell r="X163">
            <v>280</v>
          </cell>
          <cell r="Y163">
            <v>610</v>
          </cell>
          <cell r="Z163">
            <v>1</v>
          </cell>
          <cell r="AA163">
            <v>3.54</v>
          </cell>
          <cell r="AB163">
            <v>3.84</v>
          </cell>
          <cell r="AC163">
            <v>4</v>
          </cell>
          <cell r="AD163">
            <v>7.84</v>
          </cell>
          <cell r="AE163">
            <v>444</v>
          </cell>
          <cell r="AF163">
            <v>94305.600000000006</v>
          </cell>
        </row>
        <row r="164">
          <cell r="H164">
            <v>0</v>
          </cell>
          <cell r="I164">
            <v>0.45</v>
          </cell>
          <cell r="J164">
            <v>67</v>
          </cell>
          <cell r="K164">
            <v>13.567500000000001</v>
          </cell>
          <cell r="L164">
            <v>46057.255776000005</v>
          </cell>
          <cell r="M164">
            <v>4054.1539521600007</v>
          </cell>
          <cell r="N164" t="str">
            <v>38F4</v>
          </cell>
          <cell r="O164">
            <v>100</v>
          </cell>
          <cell r="P164">
            <v>0</v>
          </cell>
          <cell r="Q164">
            <v>13.8</v>
          </cell>
          <cell r="R164">
            <v>3.6</v>
          </cell>
          <cell r="S164">
            <v>4.1135039999999998</v>
          </cell>
          <cell r="T164">
            <v>13964.010013900801</v>
          </cell>
          <cell r="U164">
            <v>0.2</v>
          </cell>
          <cell r="V164">
            <v>1229.1710704865282</v>
          </cell>
          <cell r="W164" t="str">
            <v>45F2</v>
          </cell>
          <cell r="X164">
            <v>400</v>
          </cell>
          <cell r="Y164">
            <v>500</v>
          </cell>
          <cell r="Z164">
            <v>0</v>
          </cell>
          <cell r="AA164">
            <v>0.59</v>
          </cell>
          <cell r="AB164">
            <v>0.48</v>
          </cell>
          <cell r="AC164">
            <v>3</v>
          </cell>
          <cell r="AD164">
            <v>3.48</v>
          </cell>
          <cell r="AE164">
            <v>385</v>
          </cell>
          <cell r="AF164">
            <v>13628.999999999998</v>
          </cell>
        </row>
        <row r="165">
          <cell r="H165">
            <v>0</v>
          </cell>
          <cell r="M165">
            <v>0</v>
          </cell>
          <cell r="N165" t="str">
            <v>38F5</v>
          </cell>
          <cell r="O165">
            <v>290</v>
          </cell>
          <cell r="P165">
            <v>1</v>
          </cell>
          <cell r="Q165">
            <v>13.8</v>
          </cell>
          <cell r="R165">
            <v>3.6</v>
          </cell>
          <cell r="S165">
            <v>34.594568640000006</v>
          </cell>
          <cell r="T165">
            <v>117437.32421690576</v>
          </cell>
          <cell r="U165">
            <v>0.2</v>
          </cell>
          <cell r="V165">
            <v>10337.328702791703</v>
          </cell>
          <cell r="W165" t="str">
            <v>38F2</v>
          </cell>
          <cell r="X165">
            <v>66</v>
          </cell>
          <cell r="Y165">
            <v>356</v>
          </cell>
          <cell r="Z165">
            <v>0</v>
          </cell>
          <cell r="AA165">
            <v>0.64</v>
          </cell>
          <cell r="AB165">
            <v>1.2</v>
          </cell>
          <cell r="AC165">
            <v>1</v>
          </cell>
          <cell r="AD165">
            <v>2.2000000000000002</v>
          </cell>
          <cell r="AE165">
            <v>611</v>
          </cell>
          <cell r="AF165">
            <v>23462.400000000001</v>
          </cell>
        </row>
        <row r="166">
          <cell r="H166">
            <v>0</v>
          </cell>
          <cell r="M166">
            <v>0</v>
          </cell>
          <cell r="N166" t="str">
            <v>38F6</v>
          </cell>
          <cell r="O166">
            <v>0</v>
          </cell>
          <cell r="P166">
            <v>0</v>
          </cell>
          <cell r="Q166">
            <v>13.8</v>
          </cell>
          <cell r="R166">
            <v>3.6</v>
          </cell>
          <cell r="S166">
            <v>0</v>
          </cell>
          <cell r="T166">
            <v>0</v>
          </cell>
          <cell r="U166">
            <v>0.2</v>
          </cell>
          <cell r="V166">
            <v>0</v>
          </cell>
          <cell r="W166" t="str">
            <v>39F3</v>
          </cell>
          <cell r="X166">
            <v>420</v>
          </cell>
          <cell r="Y166">
            <v>420</v>
          </cell>
          <cell r="Z166">
            <v>0</v>
          </cell>
          <cell r="AA166">
            <v>0</v>
          </cell>
          <cell r="AB166">
            <v>0</v>
          </cell>
          <cell r="AC166">
            <v>0</v>
          </cell>
          <cell r="AD166">
            <v>0</v>
          </cell>
          <cell r="AE166">
            <v>376</v>
          </cell>
          <cell r="AF166">
            <v>0</v>
          </cell>
        </row>
        <row r="167">
          <cell r="H167">
            <v>1</v>
          </cell>
          <cell r="I167">
            <v>1.335</v>
          </cell>
          <cell r="J167">
            <v>67</v>
          </cell>
          <cell r="K167">
            <v>119.409075</v>
          </cell>
          <cell r="L167">
            <v>405355.02555744001</v>
          </cell>
          <cell r="M167">
            <v>35681.059394510405</v>
          </cell>
          <cell r="N167" t="str">
            <v>39F1</v>
          </cell>
          <cell r="O167">
            <v>170</v>
          </cell>
          <cell r="P167">
            <v>0</v>
          </cell>
          <cell r="Q167">
            <v>13.8</v>
          </cell>
          <cell r="R167">
            <v>3.3</v>
          </cell>
          <cell r="S167">
            <v>10.897357679999999</v>
          </cell>
          <cell r="T167">
            <v>36992.989861825532</v>
          </cell>
          <cell r="U167">
            <v>0.2</v>
          </cell>
          <cell r="V167">
            <v>3256.2790275638936</v>
          </cell>
          <cell r="W167" t="str">
            <v>38F1</v>
          </cell>
          <cell r="X167">
            <v>80</v>
          </cell>
          <cell r="Y167">
            <v>250</v>
          </cell>
          <cell r="Z167">
            <v>0</v>
          </cell>
          <cell r="AA167">
            <v>0</v>
          </cell>
          <cell r="AB167">
            <v>0</v>
          </cell>
          <cell r="AC167">
            <v>0</v>
          </cell>
          <cell r="AD167">
            <v>0</v>
          </cell>
          <cell r="AE167">
            <v>760</v>
          </cell>
          <cell r="AF167">
            <v>0</v>
          </cell>
        </row>
        <row r="168">
          <cell r="H168">
            <v>0</v>
          </cell>
          <cell r="M168">
            <v>0</v>
          </cell>
          <cell r="N168" t="str">
            <v>39F2</v>
          </cell>
          <cell r="O168">
            <v>315</v>
          </cell>
          <cell r="P168">
            <v>1</v>
          </cell>
          <cell r="Q168">
            <v>13.8</v>
          </cell>
          <cell r="R168">
            <v>3.3</v>
          </cell>
          <cell r="S168">
            <v>37.414889820000006</v>
          </cell>
          <cell r="T168">
            <v>127011.3985826865</v>
          </cell>
          <cell r="U168">
            <v>0.2</v>
          </cell>
          <cell r="V168">
            <v>11180.079117994028</v>
          </cell>
          <cell r="W168" t="str">
            <v>38F4</v>
          </cell>
          <cell r="X168">
            <v>100</v>
          </cell>
          <cell r="Y168">
            <v>415</v>
          </cell>
          <cell r="Z168">
            <v>0</v>
          </cell>
          <cell r="AA168">
            <v>0</v>
          </cell>
          <cell r="AB168">
            <v>0</v>
          </cell>
          <cell r="AC168">
            <v>0</v>
          </cell>
          <cell r="AD168">
            <v>0</v>
          </cell>
          <cell r="AE168">
            <v>230</v>
          </cell>
          <cell r="AF168">
            <v>0</v>
          </cell>
        </row>
        <row r="169">
          <cell r="H169">
            <v>0</v>
          </cell>
          <cell r="M169">
            <v>0</v>
          </cell>
          <cell r="N169" t="str">
            <v>39F3</v>
          </cell>
          <cell r="O169">
            <v>420</v>
          </cell>
          <cell r="P169">
            <v>1</v>
          </cell>
          <cell r="Q169">
            <v>13.8</v>
          </cell>
          <cell r="R169">
            <v>3.3</v>
          </cell>
          <cell r="S169">
            <v>66.515359680000003</v>
          </cell>
          <cell r="T169">
            <v>225798.04192477599</v>
          </cell>
          <cell r="U169">
            <v>0.2</v>
          </cell>
          <cell r="V169">
            <v>19875.69620976716</v>
          </cell>
          <cell r="W169" t="str">
            <v>38F6</v>
          </cell>
          <cell r="X169">
            <v>0</v>
          </cell>
          <cell r="Y169">
            <v>420</v>
          </cell>
          <cell r="Z169">
            <v>0</v>
          </cell>
          <cell r="AA169">
            <v>0.33</v>
          </cell>
          <cell r="AB169">
            <v>0.2</v>
          </cell>
          <cell r="AC169">
            <v>2</v>
          </cell>
          <cell r="AD169">
            <v>2.2000000000000002</v>
          </cell>
          <cell r="AE169">
            <v>806</v>
          </cell>
          <cell r="AF169">
            <v>15958.800000000001</v>
          </cell>
        </row>
        <row r="170">
          <cell r="H170">
            <v>0</v>
          </cell>
          <cell r="M170">
            <v>0</v>
          </cell>
          <cell r="N170" t="str">
            <v>39F4</v>
          </cell>
          <cell r="O170">
            <v>340</v>
          </cell>
          <cell r="P170">
            <v>1</v>
          </cell>
          <cell r="Q170">
            <v>13.8</v>
          </cell>
          <cell r="R170">
            <v>3.3</v>
          </cell>
          <cell r="S170">
            <v>43.589430719999996</v>
          </cell>
          <cell r="T170">
            <v>147971.95944730213</v>
          </cell>
          <cell r="U170">
            <v>0.2</v>
          </cell>
          <cell r="V170">
            <v>13025.116110255574</v>
          </cell>
          <cell r="W170" t="str">
            <v>68F2</v>
          </cell>
          <cell r="X170">
            <v>200</v>
          </cell>
          <cell r="Y170">
            <v>540</v>
          </cell>
          <cell r="Z170">
            <v>1</v>
          </cell>
          <cell r="AA170">
            <v>0.28000000000000003</v>
          </cell>
          <cell r="AB170">
            <v>0.19</v>
          </cell>
          <cell r="AC170">
            <v>0</v>
          </cell>
          <cell r="AD170">
            <v>0.19</v>
          </cell>
          <cell r="AE170">
            <v>499</v>
          </cell>
          <cell r="AF170">
            <v>8383.2000000000007</v>
          </cell>
        </row>
        <row r="171">
          <cell r="H171">
            <v>0</v>
          </cell>
          <cell r="I171">
            <v>0.85</v>
          </cell>
          <cell r="J171">
            <v>67</v>
          </cell>
          <cell r="K171">
            <v>48.407499999999992</v>
          </cell>
          <cell r="L171">
            <v>164327.73974399999</v>
          </cell>
          <cell r="M171">
            <v>14464.820891039999</v>
          </cell>
          <cell r="N171" t="str">
            <v>43F1</v>
          </cell>
          <cell r="O171">
            <v>0</v>
          </cell>
          <cell r="P171">
            <v>0</v>
          </cell>
          <cell r="Q171">
            <v>13.8</v>
          </cell>
          <cell r="R171">
            <v>3.8</v>
          </cell>
          <cell r="S171">
            <v>0</v>
          </cell>
          <cell r="T171">
            <v>0</v>
          </cell>
          <cell r="U171">
            <v>0.2</v>
          </cell>
          <cell r="V171">
            <v>0</v>
          </cell>
          <cell r="W171" t="str">
            <v>89F1</v>
          </cell>
          <cell r="X171">
            <v>230</v>
          </cell>
          <cell r="Y171">
            <v>230</v>
          </cell>
          <cell r="Z171">
            <v>0</v>
          </cell>
          <cell r="AA171">
            <v>0</v>
          </cell>
          <cell r="AB171">
            <v>0</v>
          </cell>
          <cell r="AC171">
            <v>0</v>
          </cell>
          <cell r="AD171">
            <v>0</v>
          </cell>
          <cell r="AE171">
            <v>30</v>
          </cell>
          <cell r="AF171">
            <v>0</v>
          </cell>
        </row>
        <row r="172">
          <cell r="H172">
            <v>0</v>
          </cell>
          <cell r="M172">
            <v>0</v>
          </cell>
          <cell r="N172" t="str">
            <v>43F2</v>
          </cell>
          <cell r="O172">
            <v>460</v>
          </cell>
          <cell r="P172">
            <v>1</v>
          </cell>
          <cell r="Q172">
            <v>13.8</v>
          </cell>
          <cell r="R172">
            <v>3.8</v>
          </cell>
          <cell r="S172">
            <v>91.877397119999983</v>
          </cell>
          <cell r="T172">
            <v>311893.9214438154</v>
          </cell>
          <cell r="U172">
            <v>0.2</v>
          </cell>
          <cell r="V172">
            <v>27454.218732133537</v>
          </cell>
          <cell r="W172" t="str">
            <v>43F1</v>
          </cell>
          <cell r="X172">
            <v>0</v>
          </cell>
          <cell r="Y172">
            <v>460</v>
          </cell>
          <cell r="Z172">
            <v>0</v>
          </cell>
          <cell r="AA172">
            <v>0.2</v>
          </cell>
          <cell r="AB172">
            <v>1</v>
          </cell>
          <cell r="AC172">
            <v>4</v>
          </cell>
          <cell r="AD172">
            <v>5</v>
          </cell>
          <cell r="AE172">
            <v>106</v>
          </cell>
          <cell r="AF172">
            <v>1272.0000000000002</v>
          </cell>
        </row>
        <row r="173">
          <cell r="H173">
            <v>0</v>
          </cell>
          <cell r="M173">
            <v>0</v>
          </cell>
          <cell r="N173" t="str">
            <v>43F3</v>
          </cell>
          <cell r="O173">
            <v>430</v>
          </cell>
          <cell r="P173">
            <v>1</v>
          </cell>
          <cell r="Q173">
            <v>13.8</v>
          </cell>
          <cell r="R173">
            <v>3.8</v>
          </cell>
          <cell r="S173">
            <v>80.284171680000014</v>
          </cell>
          <cell r="T173">
            <v>272538.68655463838</v>
          </cell>
          <cell r="U173">
            <v>0.2</v>
          </cell>
          <cell r="V173">
            <v>23990.004931812349</v>
          </cell>
          <cell r="W173" t="str">
            <v>46F6</v>
          </cell>
          <cell r="X173">
            <v>270</v>
          </cell>
          <cell r="Y173">
            <v>700</v>
          </cell>
          <cell r="Z173">
            <v>1</v>
          </cell>
          <cell r="AA173">
            <v>0.06</v>
          </cell>
          <cell r="AB173">
            <v>0.01</v>
          </cell>
          <cell r="AC173">
            <v>2</v>
          </cell>
          <cell r="AD173">
            <v>2.0099999999999998</v>
          </cell>
          <cell r="AE173">
            <v>96</v>
          </cell>
          <cell r="AF173">
            <v>345.59999999999997</v>
          </cell>
        </row>
        <row r="174">
          <cell r="H174">
            <v>0</v>
          </cell>
          <cell r="I174">
            <v>0.77500000000000002</v>
          </cell>
          <cell r="J174">
            <v>67</v>
          </cell>
          <cell r="K174">
            <v>40.241875000000007</v>
          </cell>
          <cell r="L174">
            <v>136608.09506400005</v>
          </cell>
          <cell r="M174">
            <v>12024.820827240004</v>
          </cell>
          <cell r="N174" t="str">
            <v>43F4</v>
          </cell>
          <cell r="O174">
            <v>230</v>
          </cell>
          <cell r="P174">
            <v>0</v>
          </cell>
          <cell r="Q174">
            <v>13.8</v>
          </cell>
          <cell r="R174">
            <v>3.8</v>
          </cell>
          <cell r="S174">
            <v>22.969349279999996</v>
          </cell>
          <cell r="T174">
            <v>77973.48036095385</v>
          </cell>
          <cell r="U174">
            <v>0.2</v>
          </cell>
          <cell r="V174">
            <v>6863.5546830333842</v>
          </cell>
          <cell r="W174" t="str">
            <v>17F1</v>
          </cell>
          <cell r="X174">
            <v>270</v>
          </cell>
          <cell r="Y174">
            <v>500</v>
          </cell>
          <cell r="Z174">
            <v>0</v>
          </cell>
          <cell r="AA174">
            <v>0.01</v>
          </cell>
          <cell r="AB174">
            <v>0.01</v>
          </cell>
          <cell r="AC174">
            <v>0</v>
          </cell>
          <cell r="AD174">
            <v>0.01</v>
          </cell>
          <cell r="AE174">
            <v>132</v>
          </cell>
          <cell r="AF174">
            <v>79.2</v>
          </cell>
        </row>
        <row r="175">
          <cell r="H175">
            <v>0</v>
          </cell>
          <cell r="M175">
            <v>0</v>
          </cell>
          <cell r="N175" t="str">
            <v>43F5</v>
          </cell>
          <cell r="O175">
            <v>250</v>
          </cell>
          <cell r="P175">
            <v>0</v>
          </cell>
          <cell r="Q175">
            <v>13.8</v>
          </cell>
          <cell r="R175">
            <v>3.8</v>
          </cell>
          <cell r="S175">
            <v>27.137700000000002</v>
          </cell>
          <cell r="T175">
            <v>92123.677175040008</v>
          </cell>
          <cell r="U175">
            <v>0.2</v>
          </cell>
          <cell r="V175">
            <v>8109.1147011264002</v>
          </cell>
          <cell r="W175" t="str">
            <v>43F2</v>
          </cell>
          <cell r="X175">
            <v>460</v>
          </cell>
          <cell r="Y175">
            <v>710</v>
          </cell>
          <cell r="Z175">
            <v>1</v>
          </cell>
          <cell r="AA175">
            <v>0.18</v>
          </cell>
          <cell r="AB175">
            <v>0.08</v>
          </cell>
          <cell r="AC175">
            <v>4</v>
          </cell>
          <cell r="AD175">
            <v>4.08</v>
          </cell>
          <cell r="AE175">
            <v>51</v>
          </cell>
          <cell r="AF175">
            <v>550.79999999999995</v>
          </cell>
        </row>
        <row r="176">
          <cell r="H176">
            <v>0</v>
          </cell>
          <cell r="M176">
            <v>0</v>
          </cell>
          <cell r="N176" t="str">
            <v>43F6</v>
          </cell>
          <cell r="O176">
            <v>270</v>
          </cell>
          <cell r="P176">
            <v>1</v>
          </cell>
          <cell r="Q176">
            <v>13.8</v>
          </cell>
          <cell r="R176">
            <v>3.8</v>
          </cell>
          <cell r="S176">
            <v>31.653413280000002</v>
          </cell>
          <cell r="T176">
            <v>107453.05705696666</v>
          </cell>
          <cell r="U176">
            <v>0.2</v>
          </cell>
          <cell r="V176">
            <v>9458.4713873938344</v>
          </cell>
          <cell r="W176" t="str">
            <v>89F6</v>
          </cell>
          <cell r="X176">
            <v>100</v>
          </cell>
          <cell r="Y176">
            <v>370</v>
          </cell>
          <cell r="Z176">
            <v>0</v>
          </cell>
          <cell r="AA176">
            <v>4.12</v>
          </cell>
          <cell r="AB176">
            <v>1</v>
          </cell>
          <cell r="AC176">
            <v>0</v>
          </cell>
          <cell r="AD176">
            <v>1</v>
          </cell>
          <cell r="AE176">
            <v>1</v>
          </cell>
          <cell r="AF176">
            <v>247.20000000000002</v>
          </cell>
        </row>
        <row r="177">
          <cell r="H177">
            <v>0</v>
          </cell>
          <cell r="I177">
            <v>0.65</v>
          </cell>
          <cell r="J177">
            <v>67</v>
          </cell>
          <cell r="K177">
            <v>28.307500000000005</v>
          </cell>
          <cell r="L177">
            <v>96094.768224000029</v>
          </cell>
          <cell r="M177">
            <v>8458.6668878400014</v>
          </cell>
          <cell r="N177" t="str">
            <v>45F1</v>
          </cell>
          <cell r="O177">
            <v>350</v>
          </cell>
          <cell r="P177">
            <v>1</v>
          </cell>
          <cell r="Q177">
            <v>13.8</v>
          </cell>
          <cell r="R177">
            <v>3.6</v>
          </cell>
          <cell r="S177">
            <v>50.390424000000003</v>
          </cell>
          <cell r="T177">
            <v>171059.12267028482</v>
          </cell>
          <cell r="U177">
            <v>0.2</v>
          </cell>
          <cell r="V177">
            <v>15057.345613459969</v>
          </cell>
          <cell r="W177" t="str">
            <v>19F4</v>
          </cell>
          <cell r="X177">
            <v>360</v>
          </cell>
          <cell r="Y177">
            <v>710</v>
          </cell>
          <cell r="Z177">
            <v>1</v>
          </cell>
          <cell r="AA177">
            <v>3.99</v>
          </cell>
          <cell r="AB177">
            <v>4.38</v>
          </cell>
          <cell r="AC177">
            <v>0</v>
          </cell>
          <cell r="AD177">
            <v>4.38</v>
          </cell>
          <cell r="AE177">
            <v>814</v>
          </cell>
          <cell r="AF177">
            <v>194871.6</v>
          </cell>
        </row>
        <row r="178">
          <cell r="H178">
            <v>0</v>
          </cell>
          <cell r="M178">
            <v>0</v>
          </cell>
          <cell r="N178" t="str">
            <v>45F2</v>
          </cell>
          <cell r="O178">
            <v>400</v>
          </cell>
          <cell r="P178">
            <v>1</v>
          </cell>
          <cell r="Q178">
            <v>13.8</v>
          </cell>
          <cell r="R178">
            <v>3.6</v>
          </cell>
          <cell r="S178">
            <v>65.816063999999997</v>
          </cell>
          <cell r="T178">
            <v>223424.16022241281</v>
          </cell>
          <cell r="U178">
            <v>0.2</v>
          </cell>
          <cell r="V178">
            <v>19666.73712778445</v>
          </cell>
          <cell r="W178" t="str">
            <v>38F4</v>
          </cell>
          <cell r="X178">
            <v>100</v>
          </cell>
          <cell r="Y178">
            <v>500</v>
          </cell>
          <cell r="Z178">
            <v>0</v>
          </cell>
          <cell r="AA178">
            <v>0.89</v>
          </cell>
          <cell r="AB178">
            <v>1.79</v>
          </cell>
          <cell r="AC178">
            <v>0</v>
          </cell>
          <cell r="AD178">
            <v>1.79</v>
          </cell>
          <cell r="AE178">
            <v>38</v>
          </cell>
          <cell r="AF178">
            <v>2029.2</v>
          </cell>
        </row>
        <row r="179">
          <cell r="H179">
            <v>0</v>
          </cell>
          <cell r="M179">
            <v>0</v>
          </cell>
          <cell r="N179" t="str">
            <v>45F3</v>
          </cell>
          <cell r="O179">
            <v>400</v>
          </cell>
          <cell r="P179">
            <v>1</v>
          </cell>
          <cell r="Q179">
            <v>13.8</v>
          </cell>
          <cell r="R179">
            <v>3.6</v>
          </cell>
          <cell r="S179">
            <v>65.816063999999997</v>
          </cell>
          <cell r="T179">
            <v>223424.16022241281</v>
          </cell>
          <cell r="U179">
            <v>0.2</v>
          </cell>
          <cell r="V179">
            <v>19666.73712778445</v>
          </cell>
          <cell r="W179" t="str">
            <v>15F2</v>
          </cell>
          <cell r="X179">
            <v>170</v>
          </cell>
          <cell r="Y179">
            <v>570</v>
          </cell>
          <cell r="Z179">
            <v>1</v>
          </cell>
          <cell r="AA179">
            <v>0.18</v>
          </cell>
          <cell r="AB179">
            <v>1.1100000000000001</v>
          </cell>
          <cell r="AC179">
            <v>4</v>
          </cell>
          <cell r="AD179">
            <v>5.1100000000000003</v>
          </cell>
          <cell r="AE179">
            <v>1354</v>
          </cell>
          <cell r="AF179">
            <v>14623.2</v>
          </cell>
        </row>
        <row r="180">
          <cell r="H180">
            <v>0</v>
          </cell>
          <cell r="I180">
            <v>0.55000000000000004</v>
          </cell>
          <cell r="J180">
            <v>67</v>
          </cell>
          <cell r="K180">
            <v>20.267500000000002</v>
          </cell>
          <cell r="L180">
            <v>68801.579616000017</v>
          </cell>
          <cell r="M180">
            <v>6056.2052865600017</v>
          </cell>
          <cell r="N180" t="str">
            <v>45F4</v>
          </cell>
          <cell r="O180">
            <v>250</v>
          </cell>
          <cell r="P180">
            <v>0</v>
          </cell>
          <cell r="Q180">
            <v>13.8</v>
          </cell>
          <cell r="R180">
            <v>3.6</v>
          </cell>
          <cell r="S180">
            <v>25.709400000000006</v>
          </cell>
          <cell r="T180">
            <v>87275.062586880027</v>
          </cell>
          <cell r="U180">
            <v>0.2</v>
          </cell>
          <cell r="V180">
            <v>7682.3191905408021</v>
          </cell>
          <cell r="W180" t="str">
            <v>19F5</v>
          </cell>
          <cell r="X180">
            <v>280</v>
          </cell>
          <cell r="Y180">
            <v>530</v>
          </cell>
          <cell r="Z180">
            <v>1</v>
          </cell>
          <cell r="AA180">
            <v>0.08</v>
          </cell>
          <cell r="AB180">
            <v>2.02</v>
          </cell>
          <cell r="AC180">
            <v>0</v>
          </cell>
          <cell r="AD180">
            <v>2.02</v>
          </cell>
          <cell r="AE180">
            <v>563</v>
          </cell>
          <cell r="AF180">
            <v>2702.4</v>
          </cell>
        </row>
        <row r="181">
          <cell r="H181">
            <v>0</v>
          </cell>
          <cell r="M181">
            <v>0</v>
          </cell>
          <cell r="N181" t="str">
            <v>45F5</v>
          </cell>
          <cell r="O181">
            <v>450</v>
          </cell>
          <cell r="P181">
            <v>1</v>
          </cell>
          <cell r="Q181">
            <v>13.8</v>
          </cell>
          <cell r="R181">
            <v>3.6</v>
          </cell>
          <cell r="S181">
            <v>83.29845600000003</v>
          </cell>
          <cell r="T181">
            <v>282771.20278149133</v>
          </cell>
          <cell r="U181">
            <v>0.2</v>
          </cell>
          <cell r="V181">
            <v>24890.714177352202</v>
          </cell>
          <cell r="W181" t="str">
            <v>71F3</v>
          </cell>
          <cell r="X181">
            <v>475</v>
          </cell>
          <cell r="Y181">
            <v>925</v>
          </cell>
          <cell r="Z181">
            <v>1</v>
          </cell>
          <cell r="AA181">
            <v>0.09</v>
          </cell>
          <cell r="AB181">
            <v>0.01</v>
          </cell>
          <cell r="AC181">
            <v>1</v>
          </cell>
          <cell r="AD181">
            <v>1.01</v>
          </cell>
          <cell r="AE181">
            <v>779</v>
          </cell>
          <cell r="AF181">
            <v>4206.6000000000004</v>
          </cell>
        </row>
        <row r="182">
          <cell r="H182">
            <v>0</v>
          </cell>
          <cell r="M182">
            <v>0</v>
          </cell>
          <cell r="N182" t="str">
            <v>45F6</v>
          </cell>
          <cell r="O182">
            <v>80</v>
          </cell>
          <cell r="P182">
            <v>0</v>
          </cell>
          <cell r="Q182">
            <v>13.8</v>
          </cell>
          <cell r="R182">
            <v>3.6</v>
          </cell>
          <cell r="S182">
            <v>2.6326425600000007</v>
          </cell>
          <cell r="T182">
            <v>8936.9664088965164</v>
          </cell>
          <cell r="U182">
            <v>0.2</v>
          </cell>
          <cell r="V182">
            <v>786.66948511137821</v>
          </cell>
          <cell r="W182" t="str">
            <v>45F4</v>
          </cell>
          <cell r="X182">
            <v>250</v>
          </cell>
          <cell r="Y182">
            <v>330</v>
          </cell>
          <cell r="Z182">
            <v>0</v>
          </cell>
          <cell r="AA182">
            <v>0</v>
          </cell>
          <cell r="AB182">
            <v>0</v>
          </cell>
          <cell r="AC182">
            <v>0</v>
          </cell>
          <cell r="AD182">
            <v>0</v>
          </cell>
          <cell r="AE182">
            <v>0</v>
          </cell>
          <cell r="AF182">
            <v>0</v>
          </cell>
        </row>
        <row r="183">
          <cell r="H183">
            <v>1</v>
          </cell>
          <cell r="I183">
            <v>1.0649999999999999</v>
          </cell>
          <cell r="J183">
            <v>67</v>
          </cell>
          <cell r="K183">
            <v>75.99307499999999</v>
          </cell>
          <cell r="L183">
            <v>257971.80707424</v>
          </cell>
          <cell r="M183">
            <v>22707.766747598398</v>
          </cell>
          <cell r="N183" t="str">
            <v>68F1</v>
          </cell>
          <cell r="O183">
            <v>360</v>
          </cell>
          <cell r="P183">
            <v>1</v>
          </cell>
          <cell r="Q183">
            <v>13.8</v>
          </cell>
          <cell r="R183">
            <v>3.9</v>
          </cell>
          <cell r="S183">
            <v>57.753596160000008</v>
          </cell>
          <cell r="T183">
            <v>196054.70059516726</v>
          </cell>
          <cell r="U183">
            <v>0.2</v>
          </cell>
          <cell r="V183">
            <v>17257.561829630857</v>
          </cell>
          <cell r="W183" t="str">
            <v>10F4</v>
          </cell>
          <cell r="X183">
            <v>310</v>
          </cell>
          <cell r="Y183">
            <v>670</v>
          </cell>
          <cell r="Z183">
            <v>1</v>
          </cell>
          <cell r="AA183">
            <v>0</v>
          </cell>
          <cell r="AB183">
            <v>0</v>
          </cell>
          <cell r="AC183">
            <v>0</v>
          </cell>
          <cell r="AD183">
            <v>0</v>
          </cell>
          <cell r="AE183">
            <v>415</v>
          </cell>
          <cell r="AF183">
            <v>0</v>
          </cell>
        </row>
        <row r="184">
          <cell r="H184">
            <v>0</v>
          </cell>
          <cell r="M184">
            <v>0</v>
          </cell>
          <cell r="N184" t="str">
            <v>68F2</v>
          </cell>
          <cell r="O184">
            <v>200</v>
          </cell>
          <cell r="P184">
            <v>0</v>
          </cell>
          <cell r="Q184">
            <v>13.8</v>
          </cell>
          <cell r="R184">
            <v>3.9</v>
          </cell>
          <cell r="S184">
            <v>17.825184</v>
          </cell>
          <cell r="T184">
            <v>60510.710060236801</v>
          </cell>
          <cell r="U184">
            <v>0.2</v>
          </cell>
          <cell r="V184">
            <v>5326.407972108289</v>
          </cell>
          <cell r="W184" t="str">
            <v>10F4</v>
          </cell>
          <cell r="X184">
            <v>310</v>
          </cell>
          <cell r="Y184">
            <v>510</v>
          </cell>
          <cell r="Z184">
            <v>1</v>
          </cell>
          <cell r="AA184">
            <v>0.59</v>
          </cell>
          <cell r="AB184">
            <v>0.31</v>
          </cell>
          <cell r="AC184">
            <v>2</v>
          </cell>
          <cell r="AD184">
            <v>2.31</v>
          </cell>
          <cell r="AE184">
            <v>392</v>
          </cell>
          <cell r="AF184">
            <v>13876.8</v>
          </cell>
        </row>
        <row r="185">
          <cell r="H185">
            <v>0</v>
          </cell>
          <cell r="M185">
            <v>0</v>
          </cell>
          <cell r="N185" t="str">
            <v>68F3</v>
          </cell>
          <cell r="O185">
            <v>300</v>
          </cell>
          <cell r="P185">
            <v>1</v>
          </cell>
          <cell r="Q185">
            <v>13.8</v>
          </cell>
          <cell r="R185">
            <v>3.9</v>
          </cell>
          <cell r="S185">
            <v>40.106664000000002</v>
          </cell>
          <cell r="T185">
            <v>136149.09763553282</v>
          </cell>
          <cell r="U185">
            <v>0.2</v>
          </cell>
          <cell r="V185">
            <v>11984.417937243648</v>
          </cell>
          <cell r="W185" t="str">
            <v>13F5</v>
          </cell>
          <cell r="X185">
            <v>330</v>
          </cell>
          <cell r="Y185">
            <v>630</v>
          </cell>
          <cell r="Z185">
            <v>1</v>
          </cell>
          <cell r="AA185">
            <v>0.06</v>
          </cell>
          <cell r="AB185">
            <v>2E-3</v>
          </cell>
          <cell r="AC185">
            <v>0</v>
          </cell>
          <cell r="AD185">
            <v>2E-3</v>
          </cell>
          <cell r="AE185">
            <v>1853</v>
          </cell>
          <cell r="AF185">
            <v>6670.7999999999993</v>
          </cell>
        </row>
        <row r="186">
          <cell r="H186">
            <v>0</v>
          </cell>
          <cell r="M186">
            <v>0</v>
          </cell>
          <cell r="N186" t="str">
            <v>68F4</v>
          </cell>
          <cell r="O186">
            <v>150</v>
          </cell>
          <cell r="P186">
            <v>0</v>
          </cell>
          <cell r="Q186">
            <v>13.8</v>
          </cell>
          <cell r="R186">
            <v>3.9</v>
          </cell>
          <cell r="S186">
            <v>10.026666000000001</v>
          </cell>
          <cell r="T186">
            <v>34037.274408883204</v>
          </cell>
          <cell r="U186">
            <v>0.2</v>
          </cell>
          <cell r="V186">
            <v>2996.1044843109121</v>
          </cell>
          <cell r="W186" t="str">
            <v>13F5</v>
          </cell>
          <cell r="X186">
            <v>330</v>
          </cell>
          <cell r="Y186">
            <v>480</v>
          </cell>
          <cell r="Z186">
            <v>0</v>
          </cell>
          <cell r="AA186">
            <v>0</v>
          </cell>
          <cell r="AB186">
            <v>0</v>
          </cell>
          <cell r="AC186">
            <v>1</v>
          </cell>
          <cell r="AD186">
            <v>1</v>
          </cell>
          <cell r="AE186">
            <v>22</v>
          </cell>
          <cell r="AF186">
            <v>0</v>
          </cell>
        </row>
        <row r="187">
          <cell r="H187">
            <v>1</v>
          </cell>
          <cell r="I187">
            <v>1.125</v>
          </cell>
          <cell r="J187">
            <v>67</v>
          </cell>
          <cell r="K187">
            <v>84.796875</v>
          </cell>
          <cell r="L187">
            <v>287857.84860000003</v>
          </cell>
          <cell r="M187">
            <v>25338.462201000002</v>
          </cell>
          <cell r="N187" t="str">
            <v>69F1</v>
          </cell>
          <cell r="O187">
            <v>350</v>
          </cell>
          <cell r="P187">
            <v>1</v>
          </cell>
          <cell r="Q187">
            <v>13.8</v>
          </cell>
          <cell r="R187">
            <v>4</v>
          </cell>
          <cell r="S187">
            <v>55.989360000000005</v>
          </cell>
          <cell r="T187">
            <v>190065.69185587202</v>
          </cell>
          <cell r="U187">
            <v>0.2</v>
          </cell>
          <cell r="V187">
            <v>16730.384014955522</v>
          </cell>
          <cell r="W187" t="str">
            <v>71F4</v>
          </cell>
          <cell r="X187">
            <v>300</v>
          </cell>
          <cell r="Y187">
            <v>650</v>
          </cell>
          <cell r="Z187">
            <v>1</v>
          </cell>
          <cell r="AA187">
            <v>1.8</v>
          </cell>
          <cell r="AB187">
            <v>3</v>
          </cell>
          <cell r="AC187">
            <v>1</v>
          </cell>
          <cell r="AD187">
            <v>4</v>
          </cell>
          <cell r="AE187">
            <v>1350</v>
          </cell>
          <cell r="AF187">
            <v>145800</v>
          </cell>
        </row>
        <row r="188">
          <cell r="H188">
            <v>0</v>
          </cell>
          <cell r="M188">
            <v>0</v>
          </cell>
          <cell r="N188" t="str">
            <v>69F2</v>
          </cell>
          <cell r="O188">
            <v>360</v>
          </cell>
          <cell r="P188">
            <v>1</v>
          </cell>
          <cell r="Q188">
            <v>13.8</v>
          </cell>
          <cell r="R188">
            <v>4</v>
          </cell>
          <cell r="S188">
            <v>59.234457600000013</v>
          </cell>
          <cell r="T188">
            <v>201081.74420017158</v>
          </cell>
          <cell r="U188">
            <v>0.2</v>
          </cell>
          <cell r="V188">
            <v>17700.063415006007</v>
          </cell>
          <cell r="W188" t="str">
            <v>19F2</v>
          </cell>
          <cell r="X188">
            <v>350</v>
          </cell>
          <cell r="Y188">
            <v>710</v>
          </cell>
          <cell r="Z188">
            <v>1</v>
          </cell>
          <cell r="AA188">
            <v>0.57999999999999996</v>
          </cell>
          <cell r="AB188">
            <v>1</v>
          </cell>
          <cell r="AC188">
            <v>0</v>
          </cell>
          <cell r="AD188">
            <v>1</v>
          </cell>
          <cell r="AE188">
            <v>31</v>
          </cell>
          <cell r="AF188">
            <v>1078.8</v>
          </cell>
        </row>
        <row r="189">
          <cell r="H189">
            <v>0</v>
          </cell>
          <cell r="M189">
            <v>0</v>
          </cell>
          <cell r="N189" t="str">
            <v>69F3</v>
          </cell>
          <cell r="O189">
            <v>250</v>
          </cell>
          <cell r="P189">
            <v>0</v>
          </cell>
          <cell r="Q189">
            <v>13.8</v>
          </cell>
          <cell r="R189">
            <v>4</v>
          </cell>
          <cell r="S189">
            <v>28.566000000000003</v>
          </cell>
          <cell r="T189">
            <v>96972.291763200017</v>
          </cell>
          <cell r="U189">
            <v>0.2</v>
          </cell>
          <cell r="V189">
            <v>8535.9102117120019</v>
          </cell>
          <cell r="W189" t="str">
            <v>19F4</v>
          </cell>
          <cell r="X189">
            <v>360</v>
          </cell>
          <cell r="Y189">
            <v>610</v>
          </cell>
          <cell r="Z189">
            <v>1</v>
          </cell>
          <cell r="AA189">
            <v>0.78</v>
          </cell>
          <cell r="AB189">
            <v>0.38</v>
          </cell>
          <cell r="AC189">
            <v>4</v>
          </cell>
          <cell r="AD189">
            <v>4.38</v>
          </cell>
          <cell r="AE189">
            <v>1787</v>
          </cell>
          <cell r="AF189">
            <v>83631.600000000006</v>
          </cell>
        </row>
        <row r="190">
          <cell r="H190">
            <v>0</v>
          </cell>
          <cell r="M190">
            <v>0</v>
          </cell>
          <cell r="N190" t="str">
            <v>69F4</v>
          </cell>
          <cell r="O190">
            <v>340</v>
          </cell>
          <cell r="P190">
            <v>1</v>
          </cell>
          <cell r="Q190">
            <v>13.8</v>
          </cell>
          <cell r="R190">
            <v>4</v>
          </cell>
          <cell r="S190">
            <v>52.8356736</v>
          </cell>
          <cell r="T190">
            <v>179359.95084521474</v>
          </cell>
          <cell r="U190">
            <v>0.2</v>
          </cell>
          <cell r="V190">
            <v>15788.019527582517</v>
          </cell>
          <cell r="W190" t="str">
            <v>89F6</v>
          </cell>
          <cell r="X190">
            <v>100</v>
          </cell>
          <cell r="Y190">
            <v>440</v>
          </cell>
          <cell r="Z190">
            <v>0</v>
          </cell>
          <cell r="AA190">
            <v>0.79</v>
          </cell>
          <cell r="AB190">
            <v>0.72</v>
          </cell>
          <cell r="AC190">
            <v>3</v>
          </cell>
          <cell r="AD190">
            <v>3.7199999999999998</v>
          </cell>
          <cell r="AE190">
            <v>110</v>
          </cell>
          <cell r="AF190">
            <v>5214</v>
          </cell>
        </row>
        <row r="191">
          <cell r="H191">
            <v>1</v>
          </cell>
          <cell r="I191">
            <v>1.0550000000000002</v>
          </cell>
          <cell r="J191">
            <v>67</v>
          </cell>
          <cell r="K191">
            <v>74.572675000000032</v>
          </cell>
          <cell r="L191">
            <v>253150.01042016014</v>
          </cell>
          <cell r="M191">
            <v>22283.331864705611</v>
          </cell>
          <cell r="N191" t="str">
            <v>71F1</v>
          </cell>
          <cell r="O191">
            <v>280</v>
          </cell>
          <cell r="P191">
            <v>1</v>
          </cell>
          <cell r="Q191">
            <v>13.8</v>
          </cell>
          <cell r="R191">
            <v>4</v>
          </cell>
          <cell r="S191">
            <v>35.833190399999999</v>
          </cell>
          <cell r="T191">
            <v>121642.04278775808</v>
          </cell>
          <cell r="U191">
            <v>0.2</v>
          </cell>
          <cell r="V191">
            <v>10707.445769571532</v>
          </cell>
          <cell r="W191" t="str">
            <v>10F2</v>
          </cell>
          <cell r="X191">
            <v>300</v>
          </cell>
          <cell r="Y191">
            <v>580</v>
          </cell>
          <cell r="Z191">
            <v>1</v>
          </cell>
          <cell r="AA191">
            <v>0.22</v>
          </cell>
          <cell r="AB191">
            <v>0.21</v>
          </cell>
          <cell r="AC191">
            <v>3</v>
          </cell>
          <cell r="AD191">
            <v>3.21</v>
          </cell>
          <cell r="AE191">
            <v>857</v>
          </cell>
          <cell r="AF191">
            <v>11312.4</v>
          </cell>
        </row>
        <row r="192">
          <cell r="H192">
            <v>0</v>
          </cell>
          <cell r="M192">
            <v>0</v>
          </cell>
          <cell r="N192" t="str">
            <v>71F2</v>
          </cell>
          <cell r="O192">
            <v>270</v>
          </cell>
          <cell r="P192">
            <v>1</v>
          </cell>
          <cell r="Q192">
            <v>13.8</v>
          </cell>
          <cell r="R192">
            <v>4</v>
          </cell>
          <cell r="S192">
            <v>33.319382400000002</v>
          </cell>
          <cell r="T192">
            <v>113108.48111259651</v>
          </cell>
          <cell r="U192">
            <v>0.2</v>
          </cell>
          <cell r="V192">
            <v>9956.285670940877</v>
          </cell>
          <cell r="W192" t="str">
            <v>71F1</v>
          </cell>
          <cell r="X192">
            <v>280</v>
          </cell>
          <cell r="Y192">
            <v>550</v>
          </cell>
          <cell r="Z192">
            <v>1</v>
          </cell>
          <cell r="AA192">
            <v>0</v>
          </cell>
          <cell r="AB192">
            <v>0</v>
          </cell>
          <cell r="AC192">
            <v>0</v>
          </cell>
          <cell r="AD192">
            <v>0</v>
          </cell>
          <cell r="AE192">
            <v>1196</v>
          </cell>
          <cell r="AF192">
            <v>0</v>
          </cell>
        </row>
        <row r="193">
          <cell r="H193">
            <v>0</v>
          </cell>
          <cell r="M193">
            <v>0</v>
          </cell>
          <cell r="N193" t="str">
            <v>71F3</v>
          </cell>
          <cell r="O193">
            <v>475</v>
          </cell>
          <cell r="P193">
            <v>1</v>
          </cell>
          <cell r="Q193">
            <v>13.8</v>
          </cell>
          <cell r="R193">
            <v>4</v>
          </cell>
          <cell r="S193">
            <v>103.12326000000002</v>
          </cell>
          <cell r="T193">
            <v>350069.97326515208</v>
          </cell>
          <cell r="U193">
            <v>0.2</v>
          </cell>
          <cell r="V193">
            <v>30814.635864280324</v>
          </cell>
          <cell r="W193" t="str">
            <v>27F3</v>
          </cell>
          <cell r="X193">
            <v>50</v>
          </cell>
          <cell r="Y193">
            <v>525</v>
          </cell>
          <cell r="Z193">
            <v>1</v>
          </cell>
          <cell r="AA193">
            <v>0.84</v>
          </cell>
          <cell r="AB193">
            <v>1.21</v>
          </cell>
          <cell r="AC193">
            <v>3</v>
          </cell>
          <cell r="AD193">
            <v>4.21</v>
          </cell>
          <cell r="AE193">
            <v>1240</v>
          </cell>
          <cell r="AF193">
            <v>62495.999999999993</v>
          </cell>
        </row>
        <row r="194">
          <cell r="H194">
            <v>0</v>
          </cell>
          <cell r="M194">
            <v>0</v>
          </cell>
          <cell r="N194" t="str">
            <v>71F4</v>
          </cell>
          <cell r="O194">
            <v>300</v>
          </cell>
          <cell r="P194">
            <v>1</v>
          </cell>
          <cell r="Q194">
            <v>13.8</v>
          </cell>
          <cell r="R194">
            <v>4</v>
          </cell>
          <cell r="S194">
            <v>41.135040000000004</v>
          </cell>
          <cell r="T194">
            <v>139640.10013900802</v>
          </cell>
          <cell r="U194">
            <v>0.2</v>
          </cell>
          <cell r="V194">
            <v>12291.710704865283</v>
          </cell>
          <cell r="W194" t="str">
            <v>69F1</v>
          </cell>
          <cell r="X194">
            <v>350</v>
          </cell>
          <cell r="Y194">
            <v>650</v>
          </cell>
          <cell r="Z194">
            <v>1</v>
          </cell>
          <cell r="AA194">
            <v>0</v>
          </cell>
          <cell r="AB194">
            <v>0</v>
          </cell>
          <cell r="AC194">
            <v>1</v>
          </cell>
          <cell r="AD194">
            <v>1</v>
          </cell>
          <cell r="AE194">
            <v>0</v>
          </cell>
          <cell r="AF194">
            <v>0</v>
          </cell>
        </row>
        <row r="195">
          <cell r="H195">
            <v>0</v>
          </cell>
          <cell r="I195">
            <v>0.67500000000000004</v>
          </cell>
          <cell r="J195">
            <v>67</v>
          </cell>
          <cell r="K195">
            <v>30.526875000000004</v>
          </cell>
          <cell r="L195">
            <v>103628.82549600002</v>
          </cell>
          <cell r="M195">
            <v>9121.8463923600011</v>
          </cell>
          <cell r="N195" t="str">
            <v>89F1</v>
          </cell>
          <cell r="O195">
            <v>230</v>
          </cell>
          <cell r="P195">
            <v>0</v>
          </cell>
          <cell r="Q195">
            <v>13.8</v>
          </cell>
          <cell r="R195">
            <v>4</v>
          </cell>
          <cell r="S195">
            <v>24.178262399999998</v>
          </cell>
          <cell r="T195">
            <v>82077.347748372486</v>
          </cell>
          <cell r="U195">
            <v>0.2</v>
          </cell>
          <cell r="V195">
            <v>7224.7944031930365</v>
          </cell>
          <cell r="W195" t="str">
            <v>27F1</v>
          </cell>
          <cell r="X195">
            <v>270</v>
          </cell>
          <cell r="Y195">
            <v>500</v>
          </cell>
          <cell r="Z195">
            <v>0</v>
          </cell>
          <cell r="AA195">
            <v>0</v>
          </cell>
          <cell r="AB195">
            <v>0</v>
          </cell>
          <cell r="AC195">
            <v>0</v>
          </cell>
          <cell r="AD195">
            <v>0</v>
          </cell>
          <cell r="AE195">
            <v>52</v>
          </cell>
          <cell r="AF195">
            <v>0</v>
          </cell>
        </row>
        <row r="196">
          <cell r="H196">
            <v>0</v>
          </cell>
          <cell r="M196">
            <v>0</v>
          </cell>
          <cell r="N196" t="str">
            <v>89F2</v>
          </cell>
          <cell r="O196">
            <v>65</v>
          </cell>
          <cell r="P196">
            <v>0</v>
          </cell>
          <cell r="Q196">
            <v>13.8</v>
          </cell>
          <cell r="R196">
            <v>4</v>
          </cell>
          <cell r="S196">
            <v>1.9310616000000005</v>
          </cell>
          <cell r="T196">
            <v>6555.3269231923214</v>
          </cell>
          <cell r="U196">
            <v>0.2</v>
          </cell>
          <cell r="V196">
            <v>577.02753031173131</v>
          </cell>
          <cell r="W196" t="str">
            <v>89F5</v>
          </cell>
          <cell r="X196">
            <v>430</v>
          </cell>
          <cell r="Y196">
            <v>495</v>
          </cell>
          <cell r="Z196">
            <v>0</v>
          </cell>
          <cell r="AA196">
            <v>0</v>
          </cell>
          <cell r="AB196">
            <v>0</v>
          </cell>
          <cell r="AC196">
            <v>0</v>
          </cell>
          <cell r="AD196">
            <v>0</v>
          </cell>
          <cell r="AE196">
            <v>39</v>
          </cell>
          <cell r="AF196">
            <v>0</v>
          </cell>
        </row>
        <row r="197">
          <cell r="H197">
            <v>0</v>
          </cell>
          <cell r="M197">
            <v>0</v>
          </cell>
          <cell r="N197" t="str">
            <v>89F3</v>
          </cell>
          <cell r="O197">
            <v>350</v>
          </cell>
          <cell r="P197">
            <v>1</v>
          </cell>
          <cell r="Q197">
            <v>13.8</v>
          </cell>
          <cell r="R197">
            <v>4</v>
          </cell>
          <cell r="S197">
            <v>55.989360000000005</v>
          </cell>
          <cell r="T197">
            <v>190065.69185587202</v>
          </cell>
          <cell r="U197">
            <v>0.2</v>
          </cell>
          <cell r="V197">
            <v>16730.384014955522</v>
          </cell>
          <cell r="W197" t="str">
            <v>89F5</v>
          </cell>
          <cell r="X197">
            <v>430</v>
          </cell>
          <cell r="Y197">
            <v>780</v>
          </cell>
          <cell r="Z197">
            <v>1</v>
          </cell>
          <cell r="AA197">
            <v>0</v>
          </cell>
          <cell r="AB197">
            <v>0</v>
          </cell>
          <cell r="AC197">
            <v>4</v>
          </cell>
          <cell r="AD197">
            <v>4</v>
          </cell>
          <cell r="AE197">
            <v>0</v>
          </cell>
          <cell r="AF197">
            <v>0</v>
          </cell>
        </row>
        <row r="198">
          <cell r="H198">
            <v>0</v>
          </cell>
          <cell r="I198">
            <v>0.6</v>
          </cell>
          <cell r="J198">
            <v>67</v>
          </cell>
          <cell r="K198">
            <v>24.119999999999997</v>
          </cell>
          <cell r="L198">
            <v>81879.565824000005</v>
          </cell>
          <cell r="M198">
            <v>7207.3848038399992</v>
          </cell>
          <cell r="N198" t="str">
            <v>89F4</v>
          </cell>
          <cell r="O198">
            <v>130</v>
          </cell>
          <cell r="P198">
            <v>0</v>
          </cell>
          <cell r="Q198">
            <v>13.8</v>
          </cell>
          <cell r="R198">
            <v>4</v>
          </cell>
          <cell r="S198">
            <v>7.724246400000002</v>
          </cell>
          <cell r="T198">
            <v>26221.307692769285</v>
          </cell>
          <cell r="U198">
            <v>0.2</v>
          </cell>
          <cell r="V198">
            <v>2308.1101212469252</v>
          </cell>
          <cell r="W198" t="str">
            <v>43F1</v>
          </cell>
          <cell r="X198">
            <v>0</v>
          </cell>
          <cell r="Y198">
            <v>130</v>
          </cell>
          <cell r="Z198">
            <v>0</v>
          </cell>
          <cell r="AA198">
            <v>0.48</v>
          </cell>
          <cell r="AB198">
            <v>0.37</v>
          </cell>
          <cell r="AC198">
            <v>0</v>
          </cell>
          <cell r="AD198">
            <v>0.37</v>
          </cell>
          <cell r="AE198">
            <v>30</v>
          </cell>
          <cell r="AF198">
            <v>863.99999999999989</v>
          </cell>
        </row>
        <row r="199">
          <cell r="H199">
            <v>0</v>
          </cell>
          <cell r="M199">
            <v>0</v>
          </cell>
          <cell r="N199" t="str">
            <v>89F5</v>
          </cell>
          <cell r="O199">
            <v>430</v>
          </cell>
          <cell r="P199">
            <v>1</v>
          </cell>
          <cell r="Q199">
            <v>13.8</v>
          </cell>
          <cell r="R199">
            <v>4</v>
          </cell>
          <cell r="S199">
            <v>84.509654400000016</v>
          </cell>
          <cell r="T199">
            <v>286882.82795225095</v>
          </cell>
          <cell r="U199">
            <v>0.2</v>
          </cell>
          <cell r="V199">
            <v>25252.636770328791</v>
          </cell>
          <cell r="W199" t="str">
            <v>27F1</v>
          </cell>
          <cell r="X199">
            <v>270</v>
          </cell>
          <cell r="Y199">
            <v>700</v>
          </cell>
          <cell r="Z199">
            <v>1</v>
          </cell>
          <cell r="AA199">
            <v>0</v>
          </cell>
          <cell r="AB199">
            <v>0</v>
          </cell>
          <cell r="AC199">
            <v>0</v>
          </cell>
          <cell r="AD199">
            <v>0</v>
          </cell>
          <cell r="AE199">
            <v>0</v>
          </cell>
          <cell r="AF199">
            <v>0</v>
          </cell>
        </row>
        <row r="200">
          <cell r="H200">
            <v>0</v>
          </cell>
          <cell r="M200">
            <v>0</v>
          </cell>
          <cell r="N200" t="str">
            <v>89F6</v>
          </cell>
          <cell r="O200">
            <v>100</v>
          </cell>
          <cell r="P200">
            <v>0</v>
          </cell>
          <cell r="Q200">
            <v>13.8</v>
          </cell>
          <cell r="R200">
            <v>4</v>
          </cell>
          <cell r="S200">
            <v>4.5705599999999995</v>
          </cell>
          <cell r="T200">
            <v>15515.566682111999</v>
          </cell>
          <cell r="U200">
            <v>0.2</v>
          </cell>
          <cell r="V200">
            <v>1365.74563387392</v>
          </cell>
          <cell r="W200" t="str">
            <v>69F4</v>
          </cell>
          <cell r="X200">
            <v>340</v>
          </cell>
          <cell r="Y200">
            <v>440</v>
          </cell>
          <cell r="Z200">
            <v>0</v>
          </cell>
          <cell r="AA200">
            <v>0.75</v>
          </cell>
          <cell r="AB200">
            <v>1</v>
          </cell>
          <cell r="AC200">
            <v>1</v>
          </cell>
          <cell r="AD200">
            <v>2</v>
          </cell>
          <cell r="AE200">
            <v>26</v>
          </cell>
          <cell r="AF200">
            <v>1170</v>
          </cell>
        </row>
        <row r="201">
          <cell r="H201">
            <v>5</v>
          </cell>
          <cell r="J201">
            <v>67</v>
          </cell>
          <cell r="K201">
            <v>928.08400000000017</v>
          </cell>
          <cell r="L201">
            <v>3150543.7383168004</v>
          </cell>
          <cell r="M201">
            <v>277324.15084108803</v>
          </cell>
          <cell r="N201">
            <v>62</v>
          </cell>
          <cell r="O201">
            <v>15696</v>
          </cell>
          <cell r="P201">
            <v>35</v>
          </cell>
          <cell r="R201">
            <v>3.6838709677419348</v>
          </cell>
          <cell r="S201">
            <v>2116.4399828424002</v>
          </cell>
          <cell r="T201">
            <v>7184626.3220435232</v>
          </cell>
          <cell r="U201">
            <v>0.19999999999999982</v>
          </cell>
          <cell r="V201">
            <v>632421.11818315531</v>
          </cell>
          <cell r="X201">
            <v>15221</v>
          </cell>
          <cell r="Y201">
            <v>30917</v>
          </cell>
          <cell r="Z201">
            <v>27</v>
          </cell>
          <cell r="AA201">
            <v>0.58853198890405534</v>
          </cell>
          <cell r="AB201">
            <v>0.77953661221434545</v>
          </cell>
          <cell r="AD201">
            <v>2.4257873277266522</v>
          </cell>
          <cell r="AE201">
            <v>22711</v>
          </cell>
          <cell r="AF201">
            <v>801969.00000000012</v>
          </cell>
        </row>
        <row r="202">
          <cell r="H202">
            <v>0</v>
          </cell>
          <cell r="I202">
            <v>0.52</v>
          </cell>
          <cell r="J202">
            <v>32</v>
          </cell>
          <cell r="K202">
            <v>8.6528000000000009</v>
          </cell>
          <cell r="L202">
            <v>29373.445570560005</v>
          </cell>
          <cell r="M202">
            <v>2585.5745949696002</v>
          </cell>
          <cell r="N202" t="str">
            <v>1F1</v>
          </cell>
          <cell r="O202">
            <v>140</v>
          </cell>
          <cell r="P202">
            <v>0</v>
          </cell>
          <cell r="Q202">
            <v>4.16</v>
          </cell>
          <cell r="R202">
            <v>1.6</v>
          </cell>
          <cell r="S202">
            <v>6.5124433920000007</v>
          </cell>
          <cell r="T202">
            <v>22107.630074226283</v>
          </cell>
          <cell r="U202">
            <v>4</v>
          </cell>
          <cell r="V202">
            <v>1946.00686315792</v>
          </cell>
          <cell r="W202" t="str">
            <v>25F2</v>
          </cell>
          <cell r="X202">
            <v>430</v>
          </cell>
          <cell r="Y202">
            <v>570</v>
          </cell>
          <cell r="Z202">
            <v>1</v>
          </cell>
          <cell r="AC202">
            <v>0</v>
          </cell>
          <cell r="AD202">
            <v>0</v>
          </cell>
          <cell r="AE202">
            <v>172</v>
          </cell>
          <cell r="AF202">
            <v>0</v>
          </cell>
        </row>
        <row r="203">
          <cell r="H203">
            <v>0</v>
          </cell>
          <cell r="M203">
            <v>0</v>
          </cell>
          <cell r="N203" t="str">
            <v>1F2</v>
          </cell>
          <cell r="O203">
            <v>100</v>
          </cell>
          <cell r="P203">
            <v>0</v>
          </cell>
          <cell r="Q203">
            <v>4.16</v>
          </cell>
          <cell r="R203">
            <v>1.6</v>
          </cell>
          <cell r="S203">
            <v>3.3226752000000008</v>
          </cell>
          <cell r="T203">
            <v>11279.403099095045</v>
          </cell>
          <cell r="U203">
            <v>4</v>
          </cell>
          <cell r="V203">
            <v>992.86064446832677</v>
          </cell>
          <cell r="W203" t="str">
            <v>42F3</v>
          </cell>
          <cell r="X203">
            <v>0</v>
          </cell>
          <cell r="Y203">
            <v>100</v>
          </cell>
          <cell r="Z203">
            <v>0</v>
          </cell>
          <cell r="AA203">
            <v>0.43</v>
          </cell>
          <cell r="AB203">
            <v>1</v>
          </cell>
          <cell r="AC203">
            <v>1</v>
          </cell>
          <cell r="AD203">
            <v>2</v>
          </cell>
          <cell r="AE203">
            <v>172</v>
          </cell>
          <cell r="AF203">
            <v>4437.5999999999995</v>
          </cell>
        </row>
        <row r="204">
          <cell r="H204">
            <v>0</v>
          </cell>
          <cell r="M204">
            <v>0</v>
          </cell>
          <cell r="N204" t="str">
            <v>1F3</v>
          </cell>
          <cell r="O204">
            <v>130</v>
          </cell>
          <cell r="P204">
            <v>0</v>
          </cell>
          <cell r="Q204">
            <v>4.16</v>
          </cell>
          <cell r="R204">
            <v>1.6</v>
          </cell>
          <cell r="S204">
            <v>5.6153210880000008</v>
          </cell>
          <cell r="T204">
            <v>19062.191237470623</v>
          </cell>
          <cell r="U204">
            <v>4</v>
          </cell>
          <cell r="V204">
            <v>1677.934489151472</v>
          </cell>
          <cell r="W204" t="str">
            <v>78F2</v>
          </cell>
          <cell r="X204">
            <v>170</v>
          </cell>
          <cell r="Y204">
            <v>300</v>
          </cell>
          <cell r="Z204">
            <v>0</v>
          </cell>
          <cell r="AA204">
            <v>2.58</v>
          </cell>
          <cell r="AB204">
            <v>1.41</v>
          </cell>
          <cell r="AC204">
            <v>0</v>
          </cell>
          <cell r="AD204">
            <v>1.41</v>
          </cell>
          <cell r="AE204">
            <v>238</v>
          </cell>
          <cell r="AF204">
            <v>36842.399999999994</v>
          </cell>
        </row>
        <row r="205">
          <cell r="H205">
            <v>0</v>
          </cell>
          <cell r="I205">
            <v>0.82</v>
          </cell>
          <cell r="J205">
            <v>32</v>
          </cell>
          <cell r="K205">
            <v>21.516799999999996</v>
          </cell>
          <cell r="L205">
            <v>73042.547343359998</v>
          </cell>
          <cell r="M205">
            <v>6429.5131570176</v>
          </cell>
          <cell r="N205" t="str">
            <v>1F4</v>
          </cell>
          <cell r="O205">
            <v>140</v>
          </cell>
          <cell r="P205">
            <v>0</v>
          </cell>
          <cell r="Q205">
            <v>4.16</v>
          </cell>
          <cell r="R205">
            <v>1.6</v>
          </cell>
          <cell r="S205">
            <v>6.5124433920000007</v>
          </cell>
          <cell r="T205">
            <v>22107.630074226283</v>
          </cell>
          <cell r="U205">
            <v>4</v>
          </cell>
          <cell r="V205">
            <v>1946.00686315792</v>
          </cell>
          <cell r="W205" t="str">
            <v>25F2</v>
          </cell>
          <cell r="X205">
            <v>430</v>
          </cell>
          <cell r="Y205">
            <v>570</v>
          </cell>
          <cell r="Z205">
            <v>1</v>
          </cell>
          <cell r="AA205">
            <v>0.11</v>
          </cell>
          <cell r="AB205">
            <v>1.08</v>
          </cell>
          <cell r="AC205">
            <v>0</v>
          </cell>
          <cell r="AD205">
            <v>1.08</v>
          </cell>
          <cell r="AE205">
            <v>150</v>
          </cell>
          <cell r="AF205">
            <v>990</v>
          </cell>
        </row>
        <row r="206">
          <cell r="H206">
            <v>0</v>
          </cell>
          <cell r="M206">
            <v>0</v>
          </cell>
          <cell r="N206" t="str">
            <v>1F5</v>
          </cell>
          <cell r="O206">
            <v>230</v>
          </cell>
          <cell r="P206">
            <v>0</v>
          </cell>
          <cell r="Q206">
            <v>4.16</v>
          </cell>
          <cell r="R206">
            <v>1.6</v>
          </cell>
          <cell r="S206">
            <v>17.576951808</v>
          </cell>
          <cell r="T206">
            <v>59668.042394212767</v>
          </cell>
          <cell r="U206">
            <v>4</v>
          </cell>
          <cell r="V206">
            <v>5252.2328092374464</v>
          </cell>
          <cell r="W206" t="str">
            <v>9F4</v>
          </cell>
          <cell r="X206">
            <v>286</v>
          </cell>
          <cell r="Y206">
            <v>516</v>
          </cell>
          <cell r="Z206">
            <v>1</v>
          </cell>
          <cell r="AA206">
            <v>0</v>
          </cell>
          <cell r="AB206">
            <v>0</v>
          </cell>
          <cell r="AC206">
            <v>1</v>
          </cell>
          <cell r="AD206">
            <v>1</v>
          </cell>
          <cell r="AE206">
            <v>346</v>
          </cell>
          <cell r="AF206">
            <v>0</v>
          </cell>
        </row>
        <row r="207">
          <cell r="H207">
            <v>0</v>
          </cell>
          <cell r="M207">
            <v>0</v>
          </cell>
          <cell r="N207" t="str">
            <v>1F6</v>
          </cell>
          <cell r="O207">
            <v>200</v>
          </cell>
          <cell r="P207">
            <v>0</v>
          </cell>
          <cell r="Q207">
            <v>4.16</v>
          </cell>
          <cell r="R207">
            <v>1.6</v>
          </cell>
          <cell r="S207">
            <v>13.290700800000003</v>
          </cell>
          <cell r="T207">
            <v>45117.61239638018</v>
          </cell>
          <cell r="U207">
            <v>4</v>
          </cell>
          <cell r="V207">
            <v>3971.4425778733071</v>
          </cell>
          <cell r="W207" t="str">
            <v>9F1</v>
          </cell>
          <cell r="X207">
            <v>320</v>
          </cell>
          <cell r="Y207">
            <v>520</v>
          </cell>
          <cell r="Z207">
            <v>1</v>
          </cell>
          <cell r="AA207">
            <v>0.46</v>
          </cell>
          <cell r="AB207">
            <v>0.14000000000000001</v>
          </cell>
          <cell r="AC207">
            <v>0</v>
          </cell>
          <cell r="AD207">
            <v>0.14000000000000001</v>
          </cell>
          <cell r="AE207">
            <v>139</v>
          </cell>
          <cell r="AF207">
            <v>3836.4</v>
          </cell>
        </row>
        <row r="208">
          <cell r="H208">
            <v>0</v>
          </cell>
          <cell r="M208">
            <v>0</v>
          </cell>
          <cell r="N208" t="str">
            <v>2F4</v>
          </cell>
          <cell r="O208">
            <v>260</v>
          </cell>
          <cell r="P208">
            <v>1</v>
          </cell>
          <cell r="Q208">
            <v>4.16</v>
          </cell>
          <cell r="R208">
            <v>2</v>
          </cell>
          <cell r="S208">
            <v>28.076605440000002</v>
          </cell>
          <cell r="T208">
            <v>95310.956187353091</v>
          </cell>
          <cell r="U208">
            <v>4</v>
          </cell>
          <cell r="V208">
            <v>8389.6724457573582</v>
          </cell>
          <cell r="W208" t="str">
            <v>7F3</v>
          </cell>
          <cell r="X208">
            <v>100</v>
          </cell>
          <cell r="Y208">
            <v>360</v>
          </cell>
          <cell r="Z208">
            <v>0</v>
          </cell>
          <cell r="AA208">
            <v>0.57999999999999996</v>
          </cell>
          <cell r="AB208">
            <v>0.17</v>
          </cell>
          <cell r="AC208">
            <v>0</v>
          </cell>
          <cell r="AD208">
            <v>0.17</v>
          </cell>
          <cell r="AE208">
            <v>433</v>
          </cell>
          <cell r="AF208">
            <v>15068.4</v>
          </cell>
        </row>
        <row r="209">
          <cell r="H209">
            <v>0</v>
          </cell>
          <cell r="I209">
            <v>0.78</v>
          </cell>
          <cell r="J209">
            <v>32</v>
          </cell>
          <cell r="K209">
            <v>19.468800000000002</v>
          </cell>
          <cell r="L209">
            <v>66090.252533760009</v>
          </cell>
          <cell r="M209">
            <v>5817.5428386816011</v>
          </cell>
          <cell r="N209" t="str">
            <v>3F2</v>
          </cell>
          <cell r="O209">
            <v>200</v>
          </cell>
          <cell r="P209">
            <v>0</v>
          </cell>
          <cell r="Q209">
            <v>4.16</v>
          </cell>
          <cell r="R209">
            <v>1.5</v>
          </cell>
          <cell r="S209">
            <v>12.460032000000002</v>
          </cell>
          <cell r="T209">
            <v>42297.761621606405</v>
          </cell>
          <cell r="U209">
            <v>4</v>
          </cell>
          <cell r="V209">
            <v>3723.2274167562246</v>
          </cell>
          <cell r="W209" t="str">
            <v>36F4</v>
          </cell>
          <cell r="X209">
            <v>158</v>
          </cell>
          <cell r="Y209">
            <v>358</v>
          </cell>
          <cell r="Z209">
            <v>0</v>
          </cell>
          <cell r="AA209">
            <v>0.52</v>
          </cell>
          <cell r="AB209">
            <v>0.14000000000000001</v>
          </cell>
          <cell r="AC209">
            <v>0</v>
          </cell>
          <cell r="AD209">
            <v>0.14000000000000001</v>
          </cell>
          <cell r="AE209">
            <v>14</v>
          </cell>
          <cell r="AF209">
            <v>436.8</v>
          </cell>
        </row>
        <row r="210">
          <cell r="H210">
            <v>0</v>
          </cell>
          <cell r="M210">
            <v>0</v>
          </cell>
          <cell r="N210" t="str">
            <v>3F3</v>
          </cell>
          <cell r="O210">
            <v>350</v>
          </cell>
          <cell r="P210">
            <v>1</v>
          </cell>
          <cell r="Q210">
            <v>4.16</v>
          </cell>
          <cell r="R210">
            <v>1.5</v>
          </cell>
          <cell r="S210">
            <v>38.158848000000006</v>
          </cell>
          <cell r="T210">
            <v>129536.89496616964</v>
          </cell>
          <cell r="U210">
            <v>4</v>
          </cell>
          <cell r="V210">
            <v>11402.383963815939</v>
          </cell>
          <cell r="W210" t="str">
            <v>25F3</v>
          </cell>
          <cell r="X210">
            <v>350</v>
          </cell>
          <cell r="Y210">
            <v>700</v>
          </cell>
          <cell r="Z210">
            <v>1</v>
          </cell>
          <cell r="AA210">
            <v>1.1499999999999999</v>
          </cell>
          <cell r="AB210">
            <v>0.92</v>
          </cell>
          <cell r="AC210">
            <v>0</v>
          </cell>
          <cell r="AD210">
            <v>0.92</v>
          </cell>
          <cell r="AE210">
            <v>12</v>
          </cell>
          <cell r="AF210">
            <v>827.99999999999989</v>
          </cell>
        </row>
        <row r="211">
          <cell r="H211">
            <v>0</v>
          </cell>
          <cell r="I211">
            <v>0.91999999999999993</v>
          </cell>
          <cell r="J211">
            <v>32</v>
          </cell>
          <cell r="K211">
            <v>27.084799999999994</v>
          </cell>
          <cell r="L211">
            <v>91944.098856959987</v>
          </cell>
          <cell r="M211">
            <v>8093.307459993599</v>
          </cell>
          <cell r="N211" t="str">
            <v>3F4</v>
          </cell>
          <cell r="O211">
            <v>330</v>
          </cell>
          <cell r="P211">
            <v>1</v>
          </cell>
          <cell r="Q211">
            <v>4.16</v>
          </cell>
          <cell r="R211">
            <v>1.5</v>
          </cell>
          <cell r="S211">
            <v>33.922437119999998</v>
          </cell>
          <cell r="T211">
            <v>115155.65601482341</v>
          </cell>
          <cell r="U211">
            <v>4</v>
          </cell>
          <cell r="V211">
            <v>10136.48664211882</v>
          </cell>
          <cell r="W211" t="str">
            <v>36F4</v>
          </cell>
          <cell r="X211">
            <v>158</v>
          </cell>
          <cell r="Y211">
            <v>488</v>
          </cell>
          <cell r="Z211">
            <v>0</v>
          </cell>
          <cell r="AA211">
            <v>0.17</v>
          </cell>
          <cell r="AB211">
            <v>7.0000000000000007E-2</v>
          </cell>
          <cell r="AC211">
            <v>1</v>
          </cell>
          <cell r="AD211">
            <v>1.07</v>
          </cell>
          <cell r="AE211">
            <v>319</v>
          </cell>
          <cell r="AF211">
            <v>3253.8</v>
          </cell>
        </row>
        <row r="212">
          <cell r="H212">
            <v>0</v>
          </cell>
          <cell r="M212">
            <v>0</v>
          </cell>
          <cell r="N212" t="str">
            <v>3F5</v>
          </cell>
          <cell r="O212">
            <v>270</v>
          </cell>
          <cell r="P212">
            <v>1</v>
          </cell>
          <cell r="Q212">
            <v>4.16</v>
          </cell>
          <cell r="R212">
            <v>1.5</v>
          </cell>
          <cell r="S212">
            <v>22.708408320000004</v>
          </cell>
          <cell r="T212">
            <v>77087.670555377685</v>
          </cell>
          <cell r="U212">
            <v>4</v>
          </cell>
          <cell r="V212">
            <v>6785.5819670382207</v>
          </cell>
          <cell r="W212" t="str">
            <v>35F2</v>
          </cell>
          <cell r="X212">
            <v>230</v>
          </cell>
          <cell r="Y212">
            <v>500</v>
          </cell>
          <cell r="Z212">
            <v>0</v>
          </cell>
          <cell r="AA212">
            <v>0.73</v>
          </cell>
          <cell r="AB212">
            <v>0.55000000000000004</v>
          </cell>
          <cell r="AC212">
            <v>1</v>
          </cell>
          <cell r="AD212">
            <v>1.55</v>
          </cell>
          <cell r="AE212">
            <v>251</v>
          </cell>
          <cell r="AF212">
            <v>10993.8</v>
          </cell>
        </row>
        <row r="213">
          <cell r="H213">
            <v>0</v>
          </cell>
          <cell r="M213">
            <v>0</v>
          </cell>
          <cell r="N213" t="str">
            <v>3F6</v>
          </cell>
          <cell r="O213">
            <v>40</v>
          </cell>
          <cell r="P213">
            <v>0</v>
          </cell>
          <cell r="Q213">
            <v>4.16</v>
          </cell>
          <cell r="R213">
            <v>1.5</v>
          </cell>
          <cell r="S213">
            <v>0.49840128000000017</v>
          </cell>
          <cell r="T213">
            <v>1691.9104648642567</v>
          </cell>
          <cell r="U213">
            <v>4</v>
          </cell>
          <cell r="V213">
            <v>148.92909667024901</v>
          </cell>
          <cell r="W213" t="str">
            <v>36F1</v>
          </cell>
          <cell r="X213">
            <v>123</v>
          </cell>
          <cell r="Y213">
            <v>163</v>
          </cell>
          <cell r="Z213">
            <v>0</v>
          </cell>
          <cell r="AA213">
            <v>0</v>
          </cell>
          <cell r="AB213">
            <v>0</v>
          </cell>
          <cell r="AC213">
            <v>0</v>
          </cell>
          <cell r="AD213">
            <v>0</v>
          </cell>
          <cell r="AE213">
            <v>3</v>
          </cell>
          <cell r="AF213">
            <v>0</v>
          </cell>
        </row>
        <row r="214">
          <cell r="H214">
            <v>0</v>
          </cell>
          <cell r="I214">
            <v>0.96</v>
          </cell>
          <cell r="J214">
            <v>32</v>
          </cell>
          <cell r="K214">
            <v>29.491199999999999</v>
          </cell>
          <cell r="L214">
            <v>100113.04525824</v>
          </cell>
          <cell r="M214">
            <v>8812.3725840383995</v>
          </cell>
          <cell r="N214" t="str">
            <v>4F1</v>
          </cell>
          <cell r="O214">
            <v>275</v>
          </cell>
          <cell r="P214">
            <v>1</v>
          </cell>
          <cell r="Q214">
            <v>4.16</v>
          </cell>
          <cell r="R214">
            <v>1.5</v>
          </cell>
          <cell r="S214">
            <v>23.557248000000001</v>
          </cell>
          <cell r="T214">
            <v>79969.20556584961</v>
          </cell>
          <cell r="U214">
            <v>4</v>
          </cell>
          <cell r="V214">
            <v>7039.2268348047364</v>
          </cell>
          <cell r="W214" t="str">
            <v>7F4</v>
          </cell>
          <cell r="X214">
            <v>0</v>
          </cell>
          <cell r="Y214">
            <v>275</v>
          </cell>
          <cell r="Z214">
            <v>0</v>
          </cell>
          <cell r="AA214">
            <v>0</v>
          </cell>
          <cell r="AB214">
            <v>0</v>
          </cell>
          <cell r="AC214">
            <v>0</v>
          </cell>
          <cell r="AD214">
            <v>0</v>
          </cell>
          <cell r="AE214">
            <v>416</v>
          </cell>
          <cell r="AF214">
            <v>0</v>
          </cell>
        </row>
        <row r="215">
          <cell r="H215">
            <v>0</v>
          </cell>
          <cell r="M215">
            <v>0</v>
          </cell>
          <cell r="N215" t="str">
            <v>4F2</v>
          </cell>
          <cell r="O215">
            <v>175</v>
          </cell>
          <cell r="P215">
            <v>0</v>
          </cell>
          <cell r="Q215">
            <v>4.16</v>
          </cell>
          <cell r="R215">
            <v>1.5</v>
          </cell>
          <cell r="S215">
            <v>9.5397120000000015</v>
          </cell>
          <cell r="T215">
            <v>32384.22374154241</v>
          </cell>
          <cell r="U215">
            <v>4</v>
          </cell>
          <cell r="V215">
            <v>2850.5959909539847</v>
          </cell>
          <cell r="W215" t="str">
            <v>7F1</v>
          </cell>
          <cell r="X215">
            <v>0</v>
          </cell>
          <cell r="Y215">
            <v>175</v>
          </cell>
          <cell r="Z215">
            <v>0</v>
          </cell>
          <cell r="AA215">
            <v>0</v>
          </cell>
          <cell r="AB215">
            <v>0</v>
          </cell>
          <cell r="AC215">
            <v>1</v>
          </cell>
          <cell r="AD215">
            <v>1</v>
          </cell>
          <cell r="AE215">
            <v>209</v>
          </cell>
          <cell r="AF215">
            <v>0</v>
          </cell>
        </row>
        <row r="216">
          <cell r="H216">
            <v>0</v>
          </cell>
          <cell r="M216">
            <v>0</v>
          </cell>
          <cell r="N216" t="str">
            <v>4F3</v>
          </cell>
          <cell r="O216">
            <v>220</v>
          </cell>
          <cell r="P216">
            <v>0</v>
          </cell>
          <cell r="Q216">
            <v>4.16</v>
          </cell>
          <cell r="R216">
            <v>1.5</v>
          </cell>
          <cell r="S216">
            <v>15.076638720000002</v>
          </cell>
          <cell r="T216">
            <v>51180.29156214375</v>
          </cell>
          <cell r="U216">
            <v>4</v>
          </cell>
          <cell r="V216">
            <v>4505.1051742750315</v>
          </cell>
          <cell r="W216" t="str">
            <v>9F3</v>
          </cell>
          <cell r="X216">
            <v>154</v>
          </cell>
          <cell r="Y216">
            <v>374</v>
          </cell>
          <cell r="Z216">
            <v>0</v>
          </cell>
          <cell r="AA216">
            <v>0.05</v>
          </cell>
          <cell r="AB216">
            <v>0.04</v>
          </cell>
          <cell r="AC216">
            <v>0</v>
          </cell>
          <cell r="AD216">
            <v>0.04</v>
          </cell>
          <cell r="AE216">
            <v>611</v>
          </cell>
          <cell r="AF216">
            <v>1833</v>
          </cell>
        </row>
        <row r="217">
          <cell r="H217">
            <v>0</v>
          </cell>
          <cell r="I217">
            <v>0.72</v>
          </cell>
          <cell r="J217">
            <v>32</v>
          </cell>
          <cell r="K217">
            <v>16.588799999999999</v>
          </cell>
          <cell r="L217">
            <v>56313.587957760006</v>
          </cell>
          <cell r="M217">
            <v>4956.9595785216006</v>
          </cell>
          <cell r="N217" t="str">
            <v>4F4</v>
          </cell>
          <cell r="O217">
            <v>220</v>
          </cell>
          <cell r="P217">
            <v>0</v>
          </cell>
          <cell r="Q217">
            <v>4.16</v>
          </cell>
          <cell r="R217">
            <v>1.5</v>
          </cell>
          <cell r="S217">
            <v>15.076638720000002</v>
          </cell>
          <cell r="T217">
            <v>51180.29156214375</v>
          </cell>
          <cell r="U217">
            <v>4</v>
          </cell>
          <cell r="V217">
            <v>4505.1051742750315</v>
          </cell>
          <cell r="W217" t="str">
            <v>4F5</v>
          </cell>
          <cell r="X217">
            <v>285</v>
          </cell>
          <cell r="Y217">
            <v>505</v>
          </cell>
          <cell r="Z217">
            <v>1</v>
          </cell>
          <cell r="AA217">
            <v>0</v>
          </cell>
          <cell r="AB217">
            <v>0</v>
          </cell>
          <cell r="AC217">
            <v>0</v>
          </cell>
          <cell r="AD217">
            <v>0</v>
          </cell>
          <cell r="AE217">
            <v>29</v>
          </cell>
          <cell r="AF217">
            <v>0</v>
          </cell>
        </row>
        <row r="218">
          <cell r="H218">
            <v>0</v>
          </cell>
          <cell r="M218">
            <v>0</v>
          </cell>
          <cell r="N218" t="str">
            <v>4F5</v>
          </cell>
          <cell r="O218">
            <v>285</v>
          </cell>
          <cell r="P218">
            <v>1</v>
          </cell>
          <cell r="Q218">
            <v>4.16</v>
          </cell>
          <cell r="R218">
            <v>1.5</v>
          </cell>
          <cell r="S218">
            <v>25.301652480000001</v>
          </cell>
          <cell r="T218">
            <v>85890.892192874511</v>
          </cell>
          <cell r="U218">
            <v>4</v>
          </cell>
          <cell r="V218">
            <v>7560.4786731506083</v>
          </cell>
          <cell r="W218" t="str">
            <v>9F2</v>
          </cell>
          <cell r="X218">
            <v>276</v>
          </cell>
          <cell r="Y218">
            <v>561</v>
          </cell>
          <cell r="Z218">
            <v>1</v>
          </cell>
          <cell r="AA218">
            <v>1.25</v>
          </cell>
          <cell r="AB218">
            <v>0.61</v>
          </cell>
          <cell r="AC218">
            <v>3</v>
          </cell>
          <cell r="AD218">
            <v>3.61</v>
          </cell>
          <cell r="AE218">
            <v>242</v>
          </cell>
          <cell r="AF218">
            <v>18150</v>
          </cell>
        </row>
        <row r="219">
          <cell r="H219">
            <v>0</v>
          </cell>
          <cell r="I219">
            <v>0.81333333333333324</v>
          </cell>
          <cell r="J219">
            <v>32</v>
          </cell>
          <cell r="K219">
            <v>21.16835555555555</v>
          </cell>
          <cell r="L219">
            <v>71859.691629226654</v>
          </cell>
          <cell r="M219">
            <v>6325.393207022933</v>
          </cell>
          <cell r="N219" t="str">
            <v>7F1</v>
          </cell>
          <cell r="O219">
            <v>0</v>
          </cell>
          <cell r="P219">
            <v>0</v>
          </cell>
          <cell r="Q219">
            <v>4.16</v>
          </cell>
          <cell r="R219">
            <v>3</v>
          </cell>
          <cell r="S219">
            <v>0</v>
          </cell>
          <cell r="T219">
            <v>0</v>
          </cell>
          <cell r="U219">
            <v>4</v>
          </cell>
          <cell r="V219">
            <v>0</v>
          </cell>
          <cell r="W219" t="str">
            <v>4F2</v>
          </cell>
          <cell r="X219">
            <v>175</v>
          </cell>
          <cell r="Y219">
            <v>175</v>
          </cell>
          <cell r="Z219">
            <v>0</v>
          </cell>
          <cell r="AA219">
            <v>0</v>
          </cell>
          <cell r="AB219">
            <v>0</v>
          </cell>
          <cell r="AC219">
            <v>0</v>
          </cell>
          <cell r="AD219">
            <v>0</v>
          </cell>
          <cell r="AE219">
            <v>0</v>
          </cell>
          <cell r="AF219">
            <v>0</v>
          </cell>
        </row>
        <row r="220">
          <cell r="H220">
            <v>0</v>
          </cell>
          <cell r="M220">
            <v>0</v>
          </cell>
          <cell r="N220" t="str">
            <v>7F2</v>
          </cell>
          <cell r="O220">
            <v>240</v>
          </cell>
          <cell r="P220">
            <v>0</v>
          </cell>
          <cell r="Q220">
            <v>4.16</v>
          </cell>
          <cell r="R220">
            <v>3</v>
          </cell>
          <cell r="S220">
            <v>35.88489216</v>
          </cell>
          <cell r="T220">
            <v>121817.55347022643</v>
          </cell>
          <cell r="U220">
            <v>4</v>
          </cell>
          <cell r="V220">
            <v>10722.894960257927</v>
          </cell>
          <cell r="W220" t="str">
            <v>9F5</v>
          </cell>
          <cell r="X220">
            <v>230</v>
          </cell>
          <cell r="Y220">
            <v>470</v>
          </cell>
          <cell r="Z220">
            <v>0</v>
          </cell>
          <cell r="AA220">
            <v>1.1599999999999999</v>
          </cell>
          <cell r="AB220">
            <v>2.12</v>
          </cell>
          <cell r="AC220">
            <v>1</v>
          </cell>
          <cell r="AD220">
            <v>3.12</v>
          </cell>
          <cell r="AE220">
            <v>611</v>
          </cell>
          <cell r="AF220">
            <v>42525.599999999999</v>
          </cell>
        </row>
        <row r="221">
          <cell r="H221">
            <v>0</v>
          </cell>
          <cell r="M221">
            <v>0</v>
          </cell>
          <cell r="N221" t="str">
            <v>7F3</v>
          </cell>
          <cell r="O221">
            <v>100</v>
          </cell>
          <cell r="P221">
            <v>0</v>
          </cell>
          <cell r="Q221">
            <v>4.16</v>
          </cell>
          <cell r="R221">
            <v>3</v>
          </cell>
          <cell r="S221">
            <v>6.2300160000000009</v>
          </cell>
          <cell r="T221">
            <v>21148.880810803203</v>
          </cell>
          <cell r="U221">
            <v>4</v>
          </cell>
          <cell r="V221">
            <v>1861.6137083781123</v>
          </cell>
          <cell r="W221" t="str">
            <v>4F2</v>
          </cell>
          <cell r="X221">
            <v>175</v>
          </cell>
          <cell r="Y221">
            <v>275</v>
          </cell>
          <cell r="Z221">
            <v>0</v>
          </cell>
          <cell r="AA221">
            <v>0.02</v>
          </cell>
          <cell r="AB221">
            <v>0.03</v>
          </cell>
          <cell r="AC221">
            <v>0</v>
          </cell>
          <cell r="AD221">
            <v>0.03</v>
          </cell>
          <cell r="AE221">
            <v>368</v>
          </cell>
          <cell r="AF221">
            <v>441.6</v>
          </cell>
        </row>
        <row r="222">
          <cell r="H222">
            <v>0</v>
          </cell>
          <cell r="M222">
            <v>0</v>
          </cell>
          <cell r="N222" t="str">
            <v>7F4</v>
          </cell>
          <cell r="O222">
            <v>0</v>
          </cell>
          <cell r="P222">
            <v>0</v>
          </cell>
          <cell r="Q222">
            <v>4.16</v>
          </cell>
          <cell r="R222">
            <v>3</v>
          </cell>
          <cell r="S222">
            <v>0</v>
          </cell>
          <cell r="T222">
            <v>0</v>
          </cell>
          <cell r="U222">
            <v>4</v>
          </cell>
          <cell r="V222">
            <v>0</v>
          </cell>
          <cell r="W222" t="str">
            <v>4F1</v>
          </cell>
          <cell r="X222">
            <v>275</v>
          </cell>
          <cell r="Y222">
            <v>275</v>
          </cell>
          <cell r="Z222">
            <v>0</v>
          </cell>
          <cell r="AA222">
            <v>0.02</v>
          </cell>
          <cell r="AB222">
            <v>1</v>
          </cell>
          <cell r="AC222">
            <v>0</v>
          </cell>
          <cell r="AD222">
            <v>1</v>
          </cell>
          <cell r="AE222">
            <v>2</v>
          </cell>
          <cell r="AF222">
            <v>2.4</v>
          </cell>
        </row>
        <row r="223">
          <cell r="H223">
            <v>0</v>
          </cell>
          <cell r="M223">
            <v>0</v>
          </cell>
          <cell r="N223" t="str">
            <v>7F5</v>
          </cell>
          <cell r="O223">
            <v>140</v>
          </cell>
          <cell r="P223">
            <v>0</v>
          </cell>
          <cell r="Q223">
            <v>4.16</v>
          </cell>
          <cell r="R223">
            <v>3</v>
          </cell>
          <cell r="S223">
            <v>12.21083136</v>
          </cell>
          <cell r="T223">
            <v>41451.806389174279</v>
          </cell>
          <cell r="U223">
            <v>4</v>
          </cell>
          <cell r="V223">
            <v>3648.7628684210999</v>
          </cell>
          <cell r="W223" t="str">
            <v>9F5</v>
          </cell>
          <cell r="X223">
            <v>230</v>
          </cell>
          <cell r="Y223">
            <v>370</v>
          </cell>
          <cell r="Z223">
            <v>0</v>
          </cell>
          <cell r="AA223">
            <v>2.59</v>
          </cell>
          <cell r="AB223">
            <v>2</v>
          </cell>
          <cell r="AC223">
            <v>0</v>
          </cell>
          <cell r="AD223">
            <v>2</v>
          </cell>
          <cell r="AE223">
            <v>217</v>
          </cell>
          <cell r="AF223">
            <v>33721.799999999996</v>
          </cell>
        </row>
        <row r="224">
          <cell r="H224">
            <v>0</v>
          </cell>
          <cell r="I224">
            <v>0</v>
          </cell>
          <cell r="J224">
            <v>32</v>
          </cell>
          <cell r="K224">
            <v>0</v>
          </cell>
          <cell r="L224">
            <v>0</v>
          </cell>
          <cell r="M224">
            <v>0</v>
          </cell>
          <cell r="N224" t="str">
            <v>7F6</v>
          </cell>
          <cell r="O224">
            <v>0</v>
          </cell>
          <cell r="P224">
            <v>0</v>
          </cell>
          <cell r="Q224">
            <v>4.16</v>
          </cell>
          <cell r="R224">
            <v>3</v>
          </cell>
          <cell r="S224">
            <v>0</v>
          </cell>
          <cell r="T224">
            <v>0</v>
          </cell>
          <cell r="U224">
            <v>4</v>
          </cell>
          <cell r="V224">
            <v>0</v>
          </cell>
          <cell r="W224" t="str">
            <v>2F4</v>
          </cell>
          <cell r="X224">
            <v>260</v>
          </cell>
          <cell r="Y224">
            <v>260</v>
          </cell>
          <cell r="Z224">
            <v>0</v>
          </cell>
          <cell r="AA224">
            <v>0</v>
          </cell>
          <cell r="AB224">
            <v>0</v>
          </cell>
          <cell r="AC224">
            <v>0</v>
          </cell>
          <cell r="AD224">
            <v>0</v>
          </cell>
          <cell r="AE224">
            <v>0</v>
          </cell>
          <cell r="AF224">
            <v>0</v>
          </cell>
        </row>
        <row r="225">
          <cell r="H225">
            <v>0</v>
          </cell>
          <cell r="M225">
            <v>0</v>
          </cell>
          <cell r="N225" t="str">
            <v>7F7</v>
          </cell>
          <cell r="O225">
            <v>0</v>
          </cell>
          <cell r="P225">
            <v>0</v>
          </cell>
          <cell r="Q225">
            <v>4.16</v>
          </cell>
          <cell r="R225">
            <v>3</v>
          </cell>
          <cell r="S225">
            <v>0</v>
          </cell>
          <cell r="T225">
            <v>0</v>
          </cell>
          <cell r="U225">
            <v>4</v>
          </cell>
          <cell r="V225">
            <v>0</v>
          </cell>
          <cell r="W225" t="str">
            <v>2F4</v>
          </cell>
          <cell r="X225">
            <v>260</v>
          </cell>
          <cell r="Y225">
            <v>260</v>
          </cell>
          <cell r="Z225">
            <v>0</v>
          </cell>
          <cell r="AA225">
            <v>0</v>
          </cell>
          <cell r="AB225">
            <v>0</v>
          </cell>
          <cell r="AC225">
            <v>0</v>
          </cell>
          <cell r="AD225">
            <v>0</v>
          </cell>
          <cell r="AE225">
            <v>0</v>
          </cell>
          <cell r="AF225">
            <v>0</v>
          </cell>
        </row>
        <row r="226">
          <cell r="H226">
            <v>0</v>
          </cell>
          <cell r="M226">
            <v>0</v>
          </cell>
          <cell r="N226" t="str">
            <v>7F8</v>
          </cell>
          <cell r="O226">
            <v>0</v>
          </cell>
          <cell r="P226">
            <v>0</v>
          </cell>
          <cell r="Q226">
            <v>4.16</v>
          </cell>
          <cell r="R226">
            <v>3</v>
          </cell>
          <cell r="S226">
            <v>0</v>
          </cell>
          <cell r="T226">
            <v>0</v>
          </cell>
          <cell r="U226">
            <v>4</v>
          </cell>
          <cell r="V226">
            <v>0</v>
          </cell>
          <cell r="W226" t="str">
            <v>7F5</v>
          </cell>
          <cell r="X226">
            <v>140</v>
          </cell>
          <cell r="Y226">
            <v>140</v>
          </cell>
          <cell r="Z226">
            <v>0</v>
          </cell>
          <cell r="AA226">
            <v>0</v>
          </cell>
          <cell r="AB226">
            <v>0</v>
          </cell>
          <cell r="AC226">
            <v>0</v>
          </cell>
          <cell r="AD226">
            <v>0</v>
          </cell>
          <cell r="AE226">
            <v>0</v>
          </cell>
          <cell r="AF226">
            <v>0</v>
          </cell>
        </row>
        <row r="227">
          <cell r="H227">
            <v>0</v>
          </cell>
          <cell r="I227">
            <v>0.82</v>
          </cell>
          <cell r="J227">
            <v>32</v>
          </cell>
          <cell r="K227">
            <v>21.516799999999996</v>
          </cell>
          <cell r="L227">
            <v>73042.547343359998</v>
          </cell>
          <cell r="M227">
            <v>6429.5131570176</v>
          </cell>
          <cell r="N227" t="str">
            <v>9F1</v>
          </cell>
          <cell r="O227">
            <v>145</v>
          </cell>
          <cell r="P227">
            <v>0</v>
          </cell>
          <cell r="Q227">
            <v>4.16</v>
          </cell>
          <cell r="R227">
            <v>2</v>
          </cell>
          <cell r="S227">
            <v>8.7324057599999989</v>
          </cell>
          <cell r="T227">
            <v>29643.681269809149</v>
          </cell>
          <cell r="U227">
            <v>4</v>
          </cell>
          <cell r="V227">
            <v>2609.3618812433201</v>
          </cell>
          <cell r="W227" t="str">
            <v>1F6</v>
          </cell>
          <cell r="X227">
            <v>200</v>
          </cell>
          <cell r="Y227">
            <v>345</v>
          </cell>
          <cell r="Z227">
            <v>0</v>
          </cell>
          <cell r="AA227">
            <v>0.16</v>
          </cell>
          <cell r="AB227">
            <v>0.03</v>
          </cell>
          <cell r="AC227">
            <v>1</v>
          </cell>
          <cell r="AD227">
            <v>1.03</v>
          </cell>
          <cell r="AE227">
            <v>328</v>
          </cell>
          <cell r="AF227">
            <v>3148.8</v>
          </cell>
        </row>
        <row r="228">
          <cell r="H228">
            <v>0</v>
          </cell>
          <cell r="M228">
            <v>0</v>
          </cell>
          <cell r="N228" t="str">
            <v>9F2</v>
          </cell>
          <cell r="O228">
            <v>276</v>
          </cell>
          <cell r="P228">
            <v>1</v>
          </cell>
          <cell r="Q228">
            <v>4.16</v>
          </cell>
          <cell r="R228">
            <v>2</v>
          </cell>
          <cell r="S228">
            <v>31.638513254400003</v>
          </cell>
          <cell r="T228">
            <v>107402.47630958298</v>
          </cell>
          <cell r="U228">
            <v>4</v>
          </cell>
          <cell r="V228">
            <v>9454.019056627405</v>
          </cell>
          <cell r="W228" t="str">
            <v>4F5</v>
          </cell>
          <cell r="X228">
            <v>285</v>
          </cell>
          <cell r="Y228">
            <v>561</v>
          </cell>
          <cell r="Z228">
            <v>1</v>
          </cell>
          <cell r="AA228">
            <v>0.31</v>
          </cell>
          <cell r="AB228">
            <v>0.41</v>
          </cell>
          <cell r="AC228">
            <v>0</v>
          </cell>
          <cell r="AD228">
            <v>0.41</v>
          </cell>
          <cell r="AE228">
            <v>74</v>
          </cell>
          <cell r="AF228">
            <v>1376.4</v>
          </cell>
        </row>
        <row r="229">
          <cell r="H229">
            <v>0</v>
          </cell>
          <cell r="M229">
            <v>0</v>
          </cell>
          <cell r="N229" t="str">
            <v>9F3</v>
          </cell>
          <cell r="O229">
            <v>154</v>
          </cell>
          <cell r="P229">
            <v>0</v>
          </cell>
          <cell r="Q229">
            <v>4.16</v>
          </cell>
          <cell r="R229">
            <v>2</v>
          </cell>
          <cell r="S229">
            <v>9.8500706304000012</v>
          </cell>
          <cell r="T229">
            <v>33437.790487267252</v>
          </cell>
          <cell r="U229">
            <v>4</v>
          </cell>
          <cell r="V229">
            <v>2943.3353805263541</v>
          </cell>
          <cell r="W229" t="str">
            <v>4F3</v>
          </cell>
          <cell r="X229">
            <v>220</v>
          </cell>
          <cell r="Y229">
            <v>374</v>
          </cell>
          <cell r="Z229">
            <v>0</v>
          </cell>
          <cell r="AA229">
            <v>0.11</v>
          </cell>
          <cell r="AB229">
            <v>0.12</v>
          </cell>
          <cell r="AC229">
            <v>0</v>
          </cell>
          <cell r="AD229">
            <v>0.12</v>
          </cell>
          <cell r="AE229">
            <v>346</v>
          </cell>
          <cell r="AF229">
            <v>2283.6000000000004</v>
          </cell>
        </row>
        <row r="230">
          <cell r="H230">
            <v>0</v>
          </cell>
          <cell r="I230">
            <v>0.86</v>
          </cell>
          <cell r="J230">
            <v>32</v>
          </cell>
          <cell r="K230">
            <v>23.667199999999998</v>
          </cell>
          <cell r="L230">
            <v>80342.456893440001</v>
          </cell>
          <cell r="M230">
            <v>7072.0819912704001</v>
          </cell>
          <cell r="N230" t="str">
            <v>9F4</v>
          </cell>
          <cell r="O230">
            <v>286</v>
          </cell>
          <cell r="P230">
            <v>1</v>
          </cell>
          <cell r="Q230">
            <v>4.16</v>
          </cell>
          <cell r="R230">
            <v>2</v>
          </cell>
          <cell r="S230">
            <v>33.972692582400001</v>
          </cell>
          <cell r="T230">
            <v>115326.25698669723</v>
          </cell>
          <cell r="U230">
            <v>4</v>
          </cell>
          <cell r="V230">
            <v>10151.503659366404</v>
          </cell>
          <cell r="W230" t="str">
            <v>35F2</v>
          </cell>
          <cell r="X230">
            <v>230</v>
          </cell>
          <cell r="Y230">
            <v>516</v>
          </cell>
          <cell r="Z230">
            <v>1</v>
          </cell>
          <cell r="AA230">
            <v>7.0000000000000007E-2</v>
          </cell>
          <cell r="AB230">
            <v>0.04</v>
          </cell>
          <cell r="AC230">
            <v>2</v>
          </cell>
          <cell r="AD230">
            <v>2.04</v>
          </cell>
          <cell r="AE230">
            <v>707</v>
          </cell>
          <cell r="AF230">
            <v>2969.4</v>
          </cell>
        </row>
        <row r="231">
          <cell r="H231">
            <v>0</v>
          </cell>
          <cell r="M231">
            <v>0</v>
          </cell>
          <cell r="N231" t="str">
            <v>9F5</v>
          </cell>
          <cell r="O231">
            <v>230</v>
          </cell>
          <cell r="P231">
            <v>0</v>
          </cell>
          <cell r="Q231">
            <v>4.16</v>
          </cell>
          <cell r="R231">
            <v>2</v>
          </cell>
          <cell r="S231">
            <v>21.971189759999998</v>
          </cell>
          <cell r="T231">
            <v>74585.052992765952</v>
          </cell>
          <cell r="U231">
            <v>4</v>
          </cell>
          <cell r="V231">
            <v>6565.2910115468076</v>
          </cell>
          <cell r="W231" t="str">
            <v>7F5</v>
          </cell>
          <cell r="X231">
            <v>140</v>
          </cell>
          <cell r="Y231">
            <v>370</v>
          </cell>
          <cell r="Z231">
            <v>0</v>
          </cell>
          <cell r="AA231">
            <v>0</v>
          </cell>
          <cell r="AB231">
            <v>0</v>
          </cell>
          <cell r="AC231">
            <v>0</v>
          </cell>
          <cell r="AD231">
            <v>0</v>
          </cell>
          <cell r="AE231">
            <v>606</v>
          </cell>
          <cell r="AF231">
            <v>0</v>
          </cell>
        </row>
        <row r="232">
          <cell r="H232">
            <v>0</v>
          </cell>
          <cell r="I232">
            <v>0.76</v>
          </cell>
          <cell r="J232">
            <v>32</v>
          </cell>
          <cell r="K232">
            <v>18.4832</v>
          </cell>
          <cell r="L232">
            <v>62744.460656640003</v>
          </cell>
          <cell r="M232">
            <v>5523.0321229824003</v>
          </cell>
          <cell r="N232" t="str">
            <v>11F1</v>
          </cell>
          <cell r="O232">
            <v>0</v>
          </cell>
          <cell r="P232">
            <v>0</v>
          </cell>
          <cell r="Q232">
            <v>4.16</v>
          </cell>
          <cell r="R232">
            <v>1.6</v>
          </cell>
          <cell r="S232">
            <v>0</v>
          </cell>
          <cell r="T232">
            <v>0</v>
          </cell>
          <cell r="U232">
            <v>4</v>
          </cell>
          <cell r="V232">
            <v>0</v>
          </cell>
          <cell r="W232" t="str">
            <v>11F5</v>
          </cell>
          <cell r="X232">
            <v>170</v>
          </cell>
          <cell r="Y232">
            <v>170</v>
          </cell>
          <cell r="Z232">
            <v>0</v>
          </cell>
          <cell r="AA232">
            <v>0</v>
          </cell>
          <cell r="AB232">
            <v>0</v>
          </cell>
          <cell r="AC232">
            <v>0</v>
          </cell>
          <cell r="AD232">
            <v>0</v>
          </cell>
          <cell r="AE232">
            <v>39</v>
          </cell>
          <cell r="AF232">
            <v>0</v>
          </cell>
        </row>
        <row r="233">
          <cell r="H233">
            <v>0</v>
          </cell>
          <cell r="M233">
            <v>0</v>
          </cell>
          <cell r="N233" t="str">
            <v>11F2</v>
          </cell>
          <cell r="O233">
            <v>290</v>
          </cell>
          <cell r="P233">
            <v>1</v>
          </cell>
          <cell r="Q233">
            <v>4.16</v>
          </cell>
          <cell r="R233">
            <v>1.6</v>
          </cell>
          <cell r="S233">
            <v>27.943698431999998</v>
          </cell>
          <cell r="T233">
            <v>94859.780063389291</v>
          </cell>
          <cell r="U233">
            <v>4</v>
          </cell>
          <cell r="V233">
            <v>8349.9580199786251</v>
          </cell>
          <cell r="W233" t="str">
            <v>3F4</v>
          </cell>
          <cell r="X233">
            <v>330</v>
          </cell>
          <cell r="Y233">
            <v>620</v>
          </cell>
          <cell r="Z233">
            <v>1</v>
          </cell>
          <cell r="AA233">
            <v>0</v>
          </cell>
          <cell r="AB233">
            <v>0</v>
          </cell>
          <cell r="AC233">
            <v>0</v>
          </cell>
          <cell r="AD233">
            <v>0</v>
          </cell>
          <cell r="AE233">
            <v>320</v>
          </cell>
          <cell r="AF233">
            <v>0</v>
          </cell>
        </row>
        <row r="234">
          <cell r="H234">
            <v>0</v>
          </cell>
          <cell r="M234">
            <v>0</v>
          </cell>
          <cell r="N234" t="str">
            <v>11F3</v>
          </cell>
          <cell r="O234">
            <v>220</v>
          </cell>
          <cell r="P234">
            <v>0</v>
          </cell>
          <cell r="Q234">
            <v>4.16</v>
          </cell>
          <cell r="R234">
            <v>1.6</v>
          </cell>
          <cell r="S234">
            <v>16.081747968000002</v>
          </cell>
          <cell r="T234">
            <v>54592.31099962</v>
          </cell>
          <cell r="U234">
            <v>4</v>
          </cell>
          <cell r="V234">
            <v>4805.4455192267005</v>
          </cell>
          <cell r="W234" t="str">
            <v>35F2</v>
          </cell>
          <cell r="X234">
            <v>230</v>
          </cell>
          <cell r="Y234">
            <v>450</v>
          </cell>
          <cell r="Z234">
            <v>0</v>
          </cell>
          <cell r="AA234">
            <v>0.9</v>
          </cell>
          <cell r="AB234">
            <v>0.34</v>
          </cell>
          <cell r="AC234">
            <v>1</v>
          </cell>
          <cell r="AD234">
            <v>1.34</v>
          </cell>
          <cell r="AE234">
            <v>424</v>
          </cell>
          <cell r="AF234">
            <v>22896</v>
          </cell>
        </row>
        <row r="235">
          <cell r="H235">
            <v>0</v>
          </cell>
          <cell r="I235">
            <v>0.86</v>
          </cell>
          <cell r="J235">
            <v>32</v>
          </cell>
          <cell r="K235">
            <v>23.667199999999998</v>
          </cell>
          <cell r="L235">
            <v>80342.456893440001</v>
          </cell>
          <cell r="M235">
            <v>7072.0819912704001</v>
          </cell>
          <cell r="N235" t="str">
            <v>11F4</v>
          </cell>
          <cell r="O235">
            <v>270</v>
          </cell>
          <cell r="P235">
            <v>1</v>
          </cell>
          <cell r="Q235">
            <v>4.16</v>
          </cell>
          <cell r="R235">
            <v>1.6</v>
          </cell>
          <cell r="S235">
            <v>24.222302208000002</v>
          </cell>
          <cell r="T235">
            <v>82226.84859240285</v>
          </cell>
          <cell r="U235">
            <v>4</v>
          </cell>
          <cell r="V235">
            <v>7237.9540981741011</v>
          </cell>
          <cell r="W235" t="str">
            <v>35F1</v>
          </cell>
          <cell r="X235">
            <v>175</v>
          </cell>
          <cell r="Y235">
            <v>445</v>
          </cell>
          <cell r="Z235">
            <v>0</v>
          </cell>
          <cell r="AA235">
            <v>0.01</v>
          </cell>
          <cell r="AB235">
            <v>0.02</v>
          </cell>
          <cell r="AC235">
            <v>0</v>
          </cell>
          <cell r="AD235">
            <v>0.02</v>
          </cell>
          <cell r="AE235">
            <v>383</v>
          </cell>
          <cell r="AF235">
            <v>229.8</v>
          </cell>
        </row>
        <row r="236">
          <cell r="H236">
            <v>0</v>
          </cell>
          <cell r="M236">
            <v>0</v>
          </cell>
          <cell r="N236" t="str">
            <v>11F5</v>
          </cell>
          <cell r="O236">
            <v>170</v>
          </cell>
          <cell r="P236">
            <v>0</v>
          </cell>
          <cell r="Q236">
            <v>4.16</v>
          </cell>
          <cell r="R236">
            <v>1.6</v>
          </cell>
          <cell r="S236">
            <v>9.6025313279999995</v>
          </cell>
          <cell r="T236">
            <v>32597.474956384667</v>
          </cell>
          <cell r="U236">
            <v>4</v>
          </cell>
          <cell r="V236">
            <v>2869.3672625134632</v>
          </cell>
          <cell r="W236" t="str">
            <v>11F1</v>
          </cell>
          <cell r="X236">
            <v>0</v>
          </cell>
          <cell r="Y236">
            <v>170</v>
          </cell>
          <cell r="Z236">
            <v>0</v>
          </cell>
          <cell r="AA236">
            <v>0.17</v>
          </cell>
          <cell r="AB236">
            <v>0.21</v>
          </cell>
          <cell r="AC236">
            <v>0</v>
          </cell>
          <cell r="AD236">
            <v>0.21</v>
          </cell>
          <cell r="AE236">
            <v>39</v>
          </cell>
          <cell r="AF236">
            <v>397.80000000000007</v>
          </cell>
        </row>
        <row r="237">
          <cell r="H237">
            <v>0</v>
          </cell>
          <cell r="I237">
            <v>0.78</v>
          </cell>
          <cell r="J237">
            <v>32</v>
          </cell>
          <cell r="K237">
            <v>19.468800000000002</v>
          </cell>
          <cell r="L237">
            <v>66090.252533760009</v>
          </cell>
          <cell r="M237">
            <v>5817.5428386816011</v>
          </cell>
          <cell r="N237" t="str">
            <v>25F1</v>
          </cell>
          <cell r="O237">
            <v>250</v>
          </cell>
          <cell r="P237">
            <v>0</v>
          </cell>
          <cell r="Q237">
            <v>4.16</v>
          </cell>
          <cell r="R237">
            <v>1.8</v>
          </cell>
          <cell r="S237">
            <v>23.362560000000002</v>
          </cell>
          <cell r="T237">
            <v>79308.303040512008</v>
          </cell>
          <cell r="U237">
            <v>4</v>
          </cell>
          <cell r="V237">
            <v>6981.0514064179206</v>
          </cell>
          <cell r="W237" t="str">
            <v>67F2</v>
          </cell>
          <cell r="X237">
            <v>250</v>
          </cell>
          <cell r="Y237">
            <v>500</v>
          </cell>
          <cell r="Z237">
            <v>0</v>
          </cell>
          <cell r="AA237">
            <v>0</v>
          </cell>
          <cell r="AB237">
            <v>0</v>
          </cell>
          <cell r="AC237">
            <v>1</v>
          </cell>
          <cell r="AD237">
            <v>1</v>
          </cell>
          <cell r="AE237">
            <v>194</v>
          </cell>
          <cell r="AF237">
            <v>0</v>
          </cell>
        </row>
        <row r="238">
          <cell r="H238">
            <v>0</v>
          </cell>
          <cell r="M238">
            <v>0</v>
          </cell>
          <cell r="N238" t="str">
            <v>25F2</v>
          </cell>
          <cell r="O238">
            <v>430</v>
          </cell>
          <cell r="P238">
            <v>1</v>
          </cell>
          <cell r="Q238">
            <v>4.16</v>
          </cell>
          <cell r="R238">
            <v>1.8</v>
          </cell>
          <cell r="S238">
            <v>69.115797504</v>
          </cell>
          <cell r="T238">
            <v>234625.68371505072</v>
          </cell>
          <cell r="U238">
            <v>4</v>
          </cell>
          <cell r="V238">
            <v>20652.742480746776</v>
          </cell>
          <cell r="W238" t="str">
            <v>1F4</v>
          </cell>
          <cell r="X238">
            <v>140</v>
          </cell>
          <cell r="Y238">
            <v>570</v>
          </cell>
          <cell r="Z238">
            <v>1</v>
          </cell>
          <cell r="AA238">
            <v>0.13</v>
          </cell>
          <cell r="AB238">
            <v>0.1</v>
          </cell>
          <cell r="AC238">
            <v>4</v>
          </cell>
          <cell r="AD238">
            <v>4.0999999999999996</v>
          </cell>
          <cell r="AE238">
            <v>326</v>
          </cell>
          <cell r="AF238">
            <v>2542.8000000000002</v>
          </cell>
        </row>
        <row r="239">
          <cell r="H239">
            <v>0</v>
          </cell>
          <cell r="M239">
            <v>0</v>
          </cell>
          <cell r="N239" t="str">
            <v>25F3</v>
          </cell>
          <cell r="O239">
            <v>350</v>
          </cell>
          <cell r="P239">
            <v>1</v>
          </cell>
          <cell r="Q239">
            <v>4.16</v>
          </cell>
          <cell r="R239">
            <v>1.8</v>
          </cell>
          <cell r="S239">
            <v>45.790617600000012</v>
          </cell>
          <cell r="T239">
            <v>155444.27395940357</v>
          </cell>
          <cell r="U239">
            <v>4</v>
          </cell>
          <cell r="V239">
            <v>13682.860756579128</v>
          </cell>
          <cell r="W239" t="str">
            <v>1F4</v>
          </cell>
          <cell r="X239">
            <v>140</v>
          </cell>
          <cell r="Y239">
            <v>490</v>
          </cell>
          <cell r="Z239">
            <v>0</v>
          </cell>
          <cell r="AA239">
            <v>0.02</v>
          </cell>
          <cell r="AB239">
            <v>0.05</v>
          </cell>
          <cell r="AC239">
            <v>0</v>
          </cell>
          <cell r="AD239">
            <v>0.05</v>
          </cell>
          <cell r="AE239">
            <v>346</v>
          </cell>
          <cell r="AF239">
            <v>415.2</v>
          </cell>
        </row>
        <row r="240">
          <cell r="H240">
            <v>0</v>
          </cell>
          <cell r="I240">
            <v>0.7</v>
          </cell>
          <cell r="J240">
            <v>32</v>
          </cell>
          <cell r="K240">
            <v>15.679999999999998</v>
          </cell>
          <cell r="L240">
            <v>53228.507136</v>
          </cell>
          <cell r="M240">
            <v>4685.3977497599999</v>
          </cell>
          <cell r="N240" t="str">
            <v>35F1</v>
          </cell>
          <cell r="O240">
            <v>175</v>
          </cell>
          <cell r="P240">
            <v>0</v>
          </cell>
          <cell r="Q240">
            <v>4.16</v>
          </cell>
          <cell r="R240">
            <v>2</v>
          </cell>
          <cell r="S240">
            <v>12.719616000000002</v>
          </cell>
          <cell r="T240">
            <v>43178.964988723208</v>
          </cell>
          <cell r="U240">
            <v>4</v>
          </cell>
          <cell r="V240">
            <v>3800.7946546053126</v>
          </cell>
          <cell r="W240" t="str">
            <v>11F4</v>
          </cell>
          <cell r="X240">
            <v>270</v>
          </cell>
          <cell r="Y240">
            <v>445</v>
          </cell>
          <cell r="Z240">
            <v>0</v>
          </cell>
          <cell r="AA240">
            <v>0.04</v>
          </cell>
          <cell r="AB240">
            <v>0.04</v>
          </cell>
          <cell r="AC240">
            <v>1</v>
          </cell>
          <cell r="AD240">
            <v>1.04</v>
          </cell>
          <cell r="AE240">
            <v>744</v>
          </cell>
          <cell r="AF240">
            <v>1785.6000000000001</v>
          </cell>
        </row>
        <row r="241">
          <cell r="H241">
            <v>0</v>
          </cell>
          <cell r="M241">
            <v>0</v>
          </cell>
          <cell r="N241" t="str">
            <v>35F2</v>
          </cell>
          <cell r="O241">
            <v>230</v>
          </cell>
          <cell r="P241">
            <v>0</v>
          </cell>
          <cell r="Q241">
            <v>4.16</v>
          </cell>
          <cell r="R241">
            <v>2</v>
          </cell>
          <cell r="S241">
            <v>21.971189759999998</v>
          </cell>
          <cell r="T241">
            <v>74585.052992765952</v>
          </cell>
          <cell r="U241">
            <v>4</v>
          </cell>
          <cell r="V241">
            <v>6565.2910115468076</v>
          </cell>
          <cell r="W241" t="str">
            <v>11F3</v>
          </cell>
          <cell r="X241">
            <v>220</v>
          </cell>
          <cell r="Y241">
            <v>450</v>
          </cell>
          <cell r="Z241">
            <v>0</v>
          </cell>
          <cell r="AA241">
            <v>0</v>
          </cell>
          <cell r="AB241">
            <v>0.01</v>
          </cell>
          <cell r="AC241">
            <v>0</v>
          </cell>
          <cell r="AD241">
            <v>0.01</v>
          </cell>
          <cell r="AE241">
            <v>184</v>
          </cell>
          <cell r="AF241">
            <v>0</v>
          </cell>
        </row>
        <row r="242">
          <cell r="H242">
            <v>0</v>
          </cell>
          <cell r="I242">
            <v>0.67</v>
          </cell>
          <cell r="J242">
            <v>32</v>
          </cell>
          <cell r="K242">
            <v>14.364800000000002</v>
          </cell>
          <cell r="L242">
            <v>48763.83031296001</v>
          </cell>
          <cell r="M242">
            <v>4292.3980609536011</v>
          </cell>
          <cell r="N242" t="str">
            <v>36F1</v>
          </cell>
          <cell r="O242">
            <v>123</v>
          </cell>
          <cell r="P242">
            <v>0</v>
          </cell>
          <cell r="Q242">
            <v>4.16</v>
          </cell>
          <cell r="R242">
            <v>2</v>
          </cell>
          <cell r="S242">
            <v>6.2835941375999997</v>
          </cell>
          <cell r="T242">
            <v>21330.761185776108</v>
          </cell>
          <cell r="U242">
            <v>4</v>
          </cell>
          <cell r="V242">
            <v>1877.6235862701637</v>
          </cell>
          <cell r="W242" t="str">
            <v>3F6</v>
          </cell>
          <cell r="X242">
            <v>40</v>
          </cell>
          <cell r="Y242">
            <v>163</v>
          </cell>
          <cell r="Z242">
            <v>0</v>
          </cell>
          <cell r="AA242">
            <v>0</v>
          </cell>
          <cell r="AB242">
            <v>0</v>
          </cell>
          <cell r="AC242">
            <v>0</v>
          </cell>
          <cell r="AD242">
            <v>0</v>
          </cell>
          <cell r="AE242">
            <v>23</v>
          </cell>
          <cell r="AF242">
            <v>0</v>
          </cell>
        </row>
        <row r="243">
          <cell r="H243">
            <v>0</v>
          </cell>
          <cell r="M243">
            <v>0</v>
          </cell>
          <cell r="N243" t="str">
            <v>36F2</v>
          </cell>
          <cell r="O243">
            <v>117</v>
          </cell>
          <cell r="P243">
            <v>0</v>
          </cell>
          <cell r="Q243">
            <v>4.16</v>
          </cell>
          <cell r="R243">
            <v>2</v>
          </cell>
          <cell r="S243">
            <v>5.6855126015999993</v>
          </cell>
          <cell r="T243">
            <v>19300.468627938997</v>
          </cell>
          <cell r="U243">
            <v>4</v>
          </cell>
          <cell r="V243">
            <v>1698.9086702658647</v>
          </cell>
          <cell r="W243" t="str">
            <v>36F1</v>
          </cell>
          <cell r="X243">
            <v>123</v>
          </cell>
          <cell r="Y243">
            <v>240</v>
          </cell>
          <cell r="Z243">
            <v>0</v>
          </cell>
          <cell r="AA243">
            <v>0</v>
          </cell>
          <cell r="AB243">
            <v>0</v>
          </cell>
          <cell r="AC243">
            <v>0</v>
          </cell>
          <cell r="AD243">
            <v>0</v>
          </cell>
          <cell r="AE243">
            <v>118</v>
          </cell>
          <cell r="AF243">
            <v>0</v>
          </cell>
        </row>
        <row r="244">
          <cell r="H244">
            <v>0</v>
          </cell>
          <cell r="M244">
            <v>0</v>
          </cell>
          <cell r="N244" t="str">
            <v>36F3</v>
          </cell>
          <cell r="O244">
            <v>280</v>
          </cell>
          <cell r="P244">
            <v>1</v>
          </cell>
          <cell r="Q244">
            <v>4.16</v>
          </cell>
          <cell r="R244">
            <v>2</v>
          </cell>
          <cell r="S244">
            <v>32.562216960000001</v>
          </cell>
          <cell r="T244">
            <v>110538.1503711314</v>
          </cell>
          <cell r="U244">
            <v>4</v>
          </cell>
          <cell r="V244">
            <v>9730.0343157896004</v>
          </cell>
          <cell r="W244" t="str">
            <v>36F2</v>
          </cell>
          <cell r="X244">
            <v>117</v>
          </cell>
          <cell r="Y244">
            <v>397</v>
          </cell>
          <cell r="Z244">
            <v>0</v>
          </cell>
          <cell r="AA244">
            <v>0.1</v>
          </cell>
          <cell r="AB244">
            <v>0.04</v>
          </cell>
          <cell r="AC244">
            <v>1</v>
          </cell>
          <cell r="AD244">
            <v>1.04</v>
          </cell>
          <cell r="AE244">
            <v>57</v>
          </cell>
          <cell r="AF244">
            <v>342</v>
          </cell>
        </row>
        <row r="245">
          <cell r="H245">
            <v>0</v>
          </cell>
          <cell r="M245">
            <v>0</v>
          </cell>
          <cell r="N245" t="str">
            <v>36F4</v>
          </cell>
          <cell r="O245">
            <v>158</v>
          </cell>
          <cell r="P245">
            <v>0</v>
          </cell>
          <cell r="Q245">
            <v>4.16</v>
          </cell>
          <cell r="R245">
            <v>2</v>
          </cell>
          <cell r="S245">
            <v>10.368407961600003</v>
          </cell>
          <cell r="T245">
            <v>35197.377370726084</v>
          </cell>
          <cell r="U245">
            <v>4</v>
          </cell>
          <cell r="V245">
            <v>3098.2216410634137</v>
          </cell>
          <cell r="W245" t="str">
            <v>3F2</v>
          </cell>
          <cell r="X245">
            <v>200</v>
          </cell>
          <cell r="Y245">
            <v>358</v>
          </cell>
          <cell r="Z245">
            <v>0</v>
          </cell>
          <cell r="AA245">
            <v>0</v>
          </cell>
          <cell r="AB245">
            <v>0</v>
          </cell>
          <cell r="AC245">
            <v>1</v>
          </cell>
          <cell r="AD245">
            <v>1</v>
          </cell>
          <cell r="AE245">
            <v>99</v>
          </cell>
          <cell r="AF245">
            <v>0</v>
          </cell>
        </row>
        <row r="246">
          <cell r="H246">
            <v>0</v>
          </cell>
          <cell r="I246">
            <v>0.8</v>
          </cell>
          <cell r="J246">
            <v>32</v>
          </cell>
          <cell r="K246">
            <v>20.480000000000004</v>
          </cell>
          <cell r="L246">
            <v>69522.948096000022</v>
          </cell>
          <cell r="M246">
            <v>6119.7031833600013</v>
          </cell>
          <cell r="N246" t="str">
            <v>42F1</v>
          </cell>
          <cell r="O246">
            <v>300</v>
          </cell>
          <cell r="P246">
            <v>1</v>
          </cell>
          <cell r="Q246">
            <v>4.16</v>
          </cell>
          <cell r="R246">
            <v>2</v>
          </cell>
          <cell r="S246">
            <v>37.380096000000009</v>
          </cell>
          <cell r="T246">
            <v>126893.28486481924</v>
          </cell>
          <cell r="U246">
            <v>4</v>
          </cell>
          <cell r="V246">
            <v>11169.682250268675</v>
          </cell>
          <cell r="W246" t="str">
            <v>78F5</v>
          </cell>
          <cell r="X246">
            <v>180</v>
          </cell>
          <cell r="Y246">
            <v>480</v>
          </cell>
          <cell r="Z246">
            <v>0</v>
          </cell>
          <cell r="AA246">
            <v>0</v>
          </cell>
          <cell r="AB246">
            <v>0</v>
          </cell>
          <cell r="AC246">
            <v>0</v>
          </cell>
          <cell r="AD246">
            <v>0</v>
          </cell>
          <cell r="AE246">
            <v>0</v>
          </cell>
          <cell r="AF246">
            <v>0</v>
          </cell>
        </row>
        <row r="247">
          <cell r="H247">
            <v>0</v>
          </cell>
          <cell r="M247">
            <v>0</v>
          </cell>
          <cell r="N247" t="str">
            <v>42F2</v>
          </cell>
          <cell r="O247">
            <v>360</v>
          </cell>
          <cell r="P247">
            <v>1</v>
          </cell>
          <cell r="Q247">
            <v>4.16</v>
          </cell>
          <cell r="R247">
            <v>2</v>
          </cell>
          <cell r="S247">
            <v>53.827338239999996</v>
          </cell>
          <cell r="T247">
            <v>182726.33020533965</v>
          </cell>
          <cell r="U247">
            <v>4</v>
          </cell>
          <cell r="V247">
            <v>16084.342440386887</v>
          </cell>
          <cell r="W247" t="str">
            <v>78F4</v>
          </cell>
          <cell r="X247">
            <v>390</v>
          </cell>
          <cell r="Y247">
            <v>750</v>
          </cell>
          <cell r="Z247">
            <v>1</v>
          </cell>
          <cell r="AA247">
            <v>0</v>
          </cell>
          <cell r="AB247">
            <v>0</v>
          </cell>
          <cell r="AC247">
            <v>0</v>
          </cell>
          <cell r="AD247">
            <v>0</v>
          </cell>
          <cell r="AE247">
            <v>0</v>
          </cell>
          <cell r="AF247">
            <v>0</v>
          </cell>
        </row>
        <row r="248">
          <cell r="H248">
            <v>0</v>
          </cell>
          <cell r="M248">
            <v>0</v>
          </cell>
          <cell r="N248" t="str">
            <v>42F3</v>
          </cell>
          <cell r="O248">
            <v>0</v>
          </cell>
          <cell r="P248">
            <v>0</v>
          </cell>
          <cell r="Q248">
            <v>4.16</v>
          </cell>
          <cell r="R248">
            <v>2</v>
          </cell>
          <cell r="S248">
            <v>0</v>
          </cell>
          <cell r="T248">
            <v>0</v>
          </cell>
          <cell r="U248">
            <v>4</v>
          </cell>
          <cell r="V248">
            <v>0</v>
          </cell>
          <cell r="W248" t="str">
            <v>1F2</v>
          </cell>
          <cell r="X248">
            <v>100</v>
          </cell>
          <cell r="Y248">
            <v>100</v>
          </cell>
          <cell r="Z248">
            <v>0</v>
          </cell>
          <cell r="AA248">
            <v>0</v>
          </cell>
          <cell r="AB248">
            <v>0</v>
          </cell>
          <cell r="AC248">
            <v>0</v>
          </cell>
          <cell r="AD248">
            <v>0</v>
          </cell>
          <cell r="AE248">
            <v>0</v>
          </cell>
          <cell r="AF248">
            <v>0</v>
          </cell>
        </row>
        <row r="249">
          <cell r="H249">
            <v>0</v>
          </cell>
          <cell r="I249">
            <v>1</v>
          </cell>
          <cell r="J249">
            <v>32</v>
          </cell>
          <cell r="K249">
            <v>32</v>
          </cell>
          <cell r="L249">
            <v>108629.6064</v>
          </cell>
          <cell r="M249">
            <v>9562.0362239999995</v>
          </cell>
          <cell r="N249" t="str">
            <v>65F1</v>
          </cell>
          <cell r="O249">
            <v>0</v>
          </cell>
          <cell r="P249">
            <v>0</v>
          </cell>
          <cell r="Q249">
            <v>4.16</v>
          </cell>
          <cell r="R249">
            <v>2</v>
          </cell>
          <cell r="S249">
            <v>0</v>
          </cell>
          <cell r="T249">
            <v>0</v>
          </cell>
          <cell r="U249">
            <v>4</v>
          </cell>
          <cell r="V249">
            <v>0</v>
          </cell>
          <cell r="W249" t="str">
            <v>79F1</v>
          </cell>
          <cell r="X249">
            <v>320</v>
          </cell>
          <cell r="Y249">
            <v>320</v>
          </cell>
          <cell r="Z249">
            <v>0</v>
          </cell>
          <cell r="AA249">
            <v>0</v>
          </cell>
          <cell r="AB249">
            <v>0</v>
          </cell>
          <cell r="AC249">
            <v>0</v>
          </cell>
          <cell r="AD249">
            <v>0</v>
          </cell>
          <cell r="AE249">
            <v>0</v>
          </cell>
          <cell r="AF249">
            <v>0</v>
          </cell>
        </row>
        <row r="250">
          <cell r="H250">
            <v>0</v>
          </cell>
          <cell r="M250">
            <v>0</v>
          </cell>
          <cell r="N250" t="str">
            <v>65F2</v>
          </cell>
          <cell r="O250">
            <v>250</v>
          </cell>
          <cell r="P250">
            <v>0</v>
          </cell>
          <cell r="Q250">
            <v>4.16</v>
          </cell>
          <cell r="R250">
            <v>2</v>
          </cell>
          <cell r="S250">
            <v>25.958400000000001</v>
          </cell>
          <cell r="T250">
            <v>88120.336711680007</v>
          </cell>
          <cell r="U250">
            <v>4</v>
          </cell>
          <cell r="V250">
            <v>7756.7237849088015</v>
          </cell>
          <cell r="W250" t="str">
            <v>78F1</v>
          </cell>
          <cell r="X250">
            <v>80</v>
          </cell>
          <cell r="Y250">
            <v>330</v>
          </cell>
          <cell r="Z250">
            <v>0</v>
          </cell>
          <cell r="AA250">
            <v>0.41</v>
          </cell>
          <cell r="AB250">
            <v>0.24</v>
          </cell>
          <cell r="AC250">
            <v>1</v>
          </cell>
          <cell r="AD250">
            <v>1.24</v>
          </cell>
          <cell r="AE250">
            <v>129</v>
          </cell>
          <cell r="AF250">
            <v>3173.3999999999996</v>
          </cell>
        </row>
        <row r="251">
          <cell r="H251">
            <v>0</v>
          </cell>
          <cell r="M251">
            <v>0</v>
          </cell>
          <cell r="N251" t="str">
            <v>65F3</v>
          </cell>
          <cell r="O251">
            <v>500</v>
          </cell>
          <cell r="P251">
            <v>1</v>
          </cell>
          <cell r="Q251">
            <v>4.16</v>
          </cell>
          <cell r="R251">
            <v>2</v>
          </cell>
          <cell r="S251">
            <v>103.8336</v>
          </cell>
          <cell r="T251">
            <v>352481.34684672003</v>
          </cell>
          <cell r="U251">
            <v>4</v>
          </cell>
          <cell r="V251">
            <v>31026.895139635206</v>
          </cell>
          <cell r="W251" t="str">
            <v>78F2</v>
          </cell>
          <cell r="X251">
            <v>170</v>
          </cell>
          <cell r="Y251">
            <v>670</v>
          </cell>
          <cell r="Z251">
            <v>1</v>
          </cell>
          <cell r="AA251">
            <v>0.39</v>
          </cell>
          <cell r="AB251">
            <v>0.08</v>
          </cell>
          <cell r="AC251">
            <v>1</v>
          </cell>
          <cell r="AD251">
            <v>1.08</v>
          </cell>
          <cell r="AE251">
            <v>52</v>
          </cell>
          <cell r="AF251">
            <v>1216.8000000000002</v>
          </cell>
        </row>
        <row r="252">
          <cell r="H252">
            <v>0</v>
          </cell>
          <cell r="I252">
            <v>0.78</v>
          </cell>
          <cell r="J252">
            <v>32</v>
          </cell>
          <cell r="K252">
            <v>19.468800000000002</v>
          </cell>
          <cell r="L252">
            <v>66090.252533760009</v>
          </cell>
          <cell r="M252">
            <v>5817.5428386816011</v>
          </cell>
          <cell r="N252" t="str">
            <v>78F1</v>
          </cell>
          <cell r="O252">
            <v>80</v>
          </cell>
          <cell r="P252">
            <v>0</v>
          </cell>
          <cell r="Q252">
            <v>4.16</v>
          </cell>
          <cell r="R252">
            <v>1.6</v>
          </cell>
          <cell r="S252">
            <v>2.1265121280000008</v>
          </cell>
          <cell r="T252">
            <v>7218.8179834208286</v>
          </cell>
          <cell r="U252">
            <v>4</v>
          </cell>
          <cell r="V252">
            <v>635.43081245972917</v>
          </cell>
          <cell r="W252" t="str">
            <v>65F2</v>
          </cell>
          <cell r="X252">
            <v>250</v>
          </cell>
          <cell r="Y252">
            <v>330</v>
          </cell>
          <cell r="Z252">
            <v>0</v>
          </cell>
          <cell r="AA252">
            <v>0.45</v>
          </cell>
          <cell r="AB252">
            <v>0.56000000000000005</v>
          </cell>
          <cell r="AC252">
            <v>3</v>
          </cell>
          <cell r="AD252">
            <v>3.56</v>
          </cell>
          <cell r="AE252">
            <v>498</v>
          </cell>
          <cell r="AF252">
            <v>13446</v>
          </cell>
        </row>
        <row r="253">
          <cell r="H253">
            <v>0</v>
          </cell>
          <cell r="M253">
            <v>0</v>
          </cell>
          <cell r="N253" t="str">
            <v>78F2</v>
          </cell>
          <cell r="O253">
            <v>170</v>
          </cell>
          <cell r="P253">
            <v>0</v>
          </cell>
          <cell r="Q253">
            <v>4.16</v>
          </cell>
          <cell r="R253">
            <v>1.6</v>
          </cell>
          <cell r="S253">
            <v>9.6025313279999995</v>
          </cell>
          <cell r="T253">
            <v>32597.474956384667</v>
          </cell>
          <cell r="U253">
            <v>4</v>
          </cell>
          <cell r="V253">
            <v>2869.3672625134632</v>
          </cell>
          <cell r="W253" t="str">
            <v>1F3</v>
          </cell>
          <cell r="X253">
            <v>130</v>
          </cell>
          <cell r="Y253">
            <v>300</v>
          </cell>
          <cell r="Z253">
            <v>0</v>
          </cell>
          <cell r="AA253">
            <v>0.66</v>
          </cell>
          <cell r="AB253">
            <v>0.45</v>
          </cell>
          <cell r="AC253">
            <v>2</v>
          </cell>
          <cell r="AD253">
            <v>2.4500000000000002</v>
          </cell>
          <cell r="AE253">
            <v>368</v>
          </cell>
          <cell r="AF253">
            <v>14572.800000000001</v>
          </cell>
        </row>
        <row r="254">
          <cell r="H254">
            <v>0</v>
          </cell>
          <cell r="I254">
            <v>0.82</v>
          </cell>
          <cell r="J254">
            <v>32</v>
          </cell>
          <cell r="K254">
            <v>21.516799999999996</v>
          </cell>
          <cell r="L254">
            <v>73042.547343359998</v>
          </cell>
          <cell r="M254">
            <v>6429.5131570176</v>
          </cell>
          <cell r="N254" t="str">
            <v>78F4</v>
          </cell>
          <cell r="O254">
            <v>390</v>
          </cell>
          <cell r="P254">
            <v>1</v>
          </cell>
          <cell r="Q254">
            <v>4.16</v>
          </cell>
          <cell r="R254">
            <v>1.6</v>
          </cell>
          <cell r="S254">
            <v>50.537889791999994</v>
          </cell>
          <cell r="T254">
            <v>171559.72113723555</v>
          </cell>
          <cell r="U254">
            <v>4</v>
          </cell>
          <cell r="V254">
            <v>15101.410402363244</v>
          </cell>
          <cell r="W254" t="str">
            <v>42F2</v>
          </cell>
          <cell r="X254">
            <v>360</v>
          </cell>
          <cell r="Y254">
            <v>750</v>
          </cell>
          <cell r="Z254">
            <v>1</v>
          </cell>
          <cell r="AA254">
            <v>0.18</v>
          </cell>
          <cell r="AB254">
            <v>1.1499999999999999</v>
          </cell>
          <cell r="AC254">
            <v>1</v>
          </cell>
          <cell r="AD254">
            <v>2.15</v>
          </cell>
          <cell r="AE254">
            <v>405</v>
          </cell>
          <cell r="AF254">
            <v>4373.9999999999991</v>
          </cell>
        </row>
        <row r="255">
          <cell r="H255">
            <v>0</v>
          </cell>
          <cell r="M255">
            <v>0</v>
          </cell>
          <cell r="N255" t="str">
            <v>78F5</v>
          </cell>
          <cell r="O255">
            <v>180</v>
          </cell>
          <cell r="P255">
            <v>0</v>
          </cell>
          <cell r="Q255">
            <v>4.16</v>
          </cell>
          <cell r="R255">
            <v>1.6</v>
          </cell>
          <cell r="S255">
            <v>10.765467648</v>
          </cell>
          <cell r="T255">
            <v>36545.266041067931</v>
          </cell>
          <cell r="U255">
            <v>4</v>
          </cell>
          <cell r="V255">
            <v>3216.8684880773776</v>
          </cell>
          <cell r="W255" t="str">
            <v>42F1</v>
          </cell>
          <cell r="X255">
            <v>300</v>
          </cell>
          <cell r="Y255">
            <v>480</v>
          </cell>
          <cell r="Z255">
            <v>0</v>
          </cell>
          <cell r="AA255">
            <v>0.95</v>
          </cell>
          <cell r="AB255">
            <v>0.4</v>
          </cell>
          <cell r="AC255">
            <v>1</v>
          </cell>
          <cell r="AD255">
            <v>1.4</v>
          </cell>
          <cell r="AE255">
            <v>139</v>
          </cell>
          <cell r="AF255">
            <v>7922.9999999999991</v>
          </cell>
        </row>
        <row r="256">
          <cell r="H256">
            <v>0</v>
          </cell>
          <cell r="J256">
            <v>32</v>
          </cell>
          <cell r="K256">
            <v>374.28515555555555</v>
          </cell>
          <cell r="L256">
            <v>1270576.5352925865</v>
          </cell>
          <cell r="M256">
            <v>111841.50673524056</v>
          </cell>
          <cell r="N256">
            <v>54</v>
          </cell>
          <cell r="O256">
            <v>10429</v>
          </cell>
          <cell r="P256">
            <v>17</v>
          </cell>
          <cell r="R256">
            <v>1.9333333333333327</v>
          </cell>
          <cell r="S256">
            <v>1037.4393968639999</v>
          </cell>
          <cell r="T256">
            <v>3521769.7920371788</v>
          </cell>
          <cell r="U256">
            <v>4</v>
          </cell>
          <cell r="V256">
            <v>310001.03415682114</v>
          </cell>
          <cell r="X256">
            <v>10975</v>
          </cell>
          <cell r="Y256">
            <v>21404</v>
          </cell>
          <cell r="Z256">
            <v>14</v>
          </cell>
          <cell r="AA256">
            <v>0.35912031591329174</v>
          </cell>
          <cell r="AB256">
            <v>0.3533162493698539</v>
          </cell>
          <cell r="AD256">
            <v>1.2063661569484119</v>
          </cell>
          <cell r="AE256">
            <v>11902</v>
          </cell>
          <cell r="AF256">
            <v>256454.99999999991</v>
          </cell>
        </row>
        <row r="257">
          <cell r="H257">
            <v>1</v>
          </cell>
          <cell r="I257">
            <v>1.27</v>
          </cell>
          <cell r="J257">
            <v>67</v>
          </cell>
          <cell r="K257">
            <v>108.0643</v>
          </cell>
          <cell r="L257">
            <v>366843.19921536004</v>
          </cell>
          <cell r="M257">
            <v>32291.085972537603</v>
          </cell>
          <cell r="N257" t="str">
            <v>21F1</v>
          </cell>
          <cell r="O257">
            <v>400</v>
          </cell>
          <cell r="P257">
            <v>1</v>
          </cell>
          <cell r="Q257">
            <v>13.8</v>
          </cell>
          <cell r="R257">
            <v>4</v>
          </cell>
          <cell r="S257">
            <v>73.128959999999992</v>
          </cell>
          <cell r="T257">
            <v>248249.06691379199</v>
          </cell>
          <cell r="U257">
            <v>0.2</v>
          </cell>
          <cell r="V257">
            <v>21851.930141982721</v>
          </cell>
          <cell r="W257" t="str">
            <v>37F1</v>
          </cell>
          <cell r="X257">
            <v>280</v>
          </cell>
          <cell r="Y257">
            <v>680</v>
          </cell>
          <cell r="Z257">
            <v>1</v>
          </cell>
          <cell r="AA257">
            <v>0.82</v>
          </cell>
          <cell r="AB257">
            <v>0.57999999999999996</v>
          </cell>
          <cell r="AC257">
            <v>2</v>
          </cell>
          <cell r="AD257">
            <v>2.58</v>
          </cell>
          <cell r="AE257">
            <v>210</v>
          </cell>
          <cell r="AF257">
            <v>10332</v>
          </cell>
        </row>
        <row r="258">
          <cell r="H258">
            <v>0</v>
          </cell>
          <cell r="M258">
            <v>0</v>
          </cell>
          <cell r="N258" t="str">
            <v>21F2</v>
          </cell>
          <cell r="O258">
            <v>290</v>
          </cell>
          <cell r="P258">
            <v>1</v>
          </cell>
          <cell r="Q258">
            <v>13.8</v>
          </cell>
          <cell r="R258">
            <v>4</v>
          </cell>
          <cell r="S258">
            <v>38.438409600000007</v>
          </cell>
          <cell r="T258">
            <v>130485.91579656197</v>
          </cell>
          <cell r="U258">
            <v>0.2</v>
          </cell>
          <cell r="V258">
            <v>11485.920780879671</v>
          </cell>
          <cell r="W258" t="str">
            <v>37F3</v>
          </cell>
          <cell r="X258">
            <v>265</v>
          </cell>
          <cell r="Y258">
            <v>555</v>
          </cell>
          <cell r="Z258">
            <v>1</v>
          </cell>
          <cell r="AA258">
            <v>0.59</v>
          </cell>
          <cell r="AB258">
            <v>0.34</v>
          </cell>
          <cell r="AC258">
            <v>2</v>
          </cell>
          <cell r="AD258">
            <v>2.34</v>
          </cell>
          <cell r="AE258">
            <v>574</v>
          </cell>
          <cell r="AF258">
            <v>20319.599999999999</v>
          </cell>
        </row>
        <row r="259">
          <cell r="H259">
            <v>0</v>
          </cell>
          <cell r="M259">
            <v>0</v>
          </cell>
          <cell r="N259" t="str">
            <v>21F3</v>
          </cell>
          <cell r="O259">
            <v>350</v>
          </cell>
          <cell r="P259">
            <v>1</v>
          </cell>
          <cell r="Q259">
            <v>13.8</v>
          </cell>
          <cell r="R259">
            <v>4</v>
          </cell>
          <cell r="S259">
            <v>55.989360000000005</v>
          </cell>
          <cell r="T259">
            <v>190065.69185587202</v>
          </cell>
          <cell r="U259">
            <v>0.2</v>
          </cell>
          <cell r="V259">
            <v>16730.384014955522</v>
          </cell>
          <cell r="W259" t="str">
            <v>21F2</v>
          </cell>
          <cell r="X259">
            <v>290</v>
          </cell>
          <cell r="Y259">
            <v>640</v>
          </cell>
          <cell r="Z259">
            <v>1</v>
          </cell>
          <cell r="AA259">
            <v>0.94</v>
          </cell>
          <cell r="AB259">
            <v>1.02</v>
          </cell>
          <cell r="AC259">
            <v>4</v>
          </cell>
          <cell r="AD259">
            <v>5.0199999999999996</v>
          </cell>
          <cell r="AE259">
            <v>47</v>
          </cell>
          <cell r="AF259">
            <v>2650.8</v>
          </cell>
        </row>
        <row r="260">
          <cell r="H260">
            <v>1</v>
          </cell>
          <cell r="I260">
            <v>1.25</v>
          </cell>
          <cell r="J260">
            <v>67</v>
          </cell>
          <cell r="K260">
            <v>104.6875</v>
          </cell>
          <cell r="L260">
            <v>355380.06000000006</v>
          </cell>
          <cell r="M260">
            <v>31282.052100000001</v>
          </cell>
          <cell r="N260" t="str">
            <v>28F1</v>
          </cell>
          <cell r="O260">
            <v>300</v>
          </cell>
          <cell r="P260">
            <v>1</v>
          </cell>
          <cell r="Q260">
            <v>13.8</v>
          </cell>
          <cell r="R260">
            <v>3.5</v>
          </cell>
          <cell r="S260">
            <v>35.993160000000003</v>
          </cell>
          <cell r="T260">
            <v>122185.08762163202</v>
          </cell>
          <cell r="U260">
            <v>0.2</v>
          </cell>
          <cell r="V260">
            <v>10755.246866757123</v>
          </cell>
          <cell r="W260" t="str">
            <v>48F1</v>
          </cell>
          <cell r="X260">
            <v>360</v>
          </cell>
          <cell r="Y260">
            <v>660</v>
          </cell>
          <cell r="Z260">
            <v>1</v>
          </cell>
          <cell r="AA260">
            <v>0.28000000000000003</v>
          </cell>
          <cell r="AB260">
            <v>0.05</v>
          </cell>
          <cell r="AC260">
            <v>2</v>
          </cell>
          <cell r="AD260">
            <v>2.0499999999999998</v>
          </cell>
          <cell r="AE260">
            <v>55</v>
          </cell>
          <cell r="AF260">
            <v>924.00000000000011</v>
          </cell>
        </row>
        <row r="261">
          <cell r="H261">
            <v>0</v>
          </cell>
          <cell r="M261">
            <v>0</v>
          </cell>
          <cell r="N261" t="str">
            <v>28F2</v>
          </cell>
          <cell r="O261">
            <v>150</v>
          </cell>
          <cell r="P261">
            <v>0</v>
          </cell>
          <cell r="Q261">
            <v>13.8</v>
          </cell>
          <cell r="R261">
            <v>3.5</v>
          </cell>
          <cell r="S261">
            <v>8.9982900000000008</v>
          </cell>
          <cell r="T261">
            <v>30546.271905408004</v>
          </cell>
          <cell r="U261">
            <v>0.2</v>
          </cell>
          <cell r="V261">
            <v>2688.8117166892807</v>
          </cell>
          <cell r="W261" t="str">
            <v>37F3</v>
          </cell>
          <cell r="X261">
            <v>265</v>
          </cell>
          <cell r="Y261">
            <v>415</v>
          </cell>
          <cell r="Z261">
            <v>0</v>
          </cell>
          <cell r="AA261">
            <v>0.13</v>
          </cell>
          <cell r="AB261">
            <v>0.11</v>
          </cell>
          <cell r="AC261">
            <v>3</v>
          </cell>
          <cell r="AD261">
            <v>3.11</v>
          </cell>
          <cell r="AE261">
            <v>28</v>
          </cell>
          <cell r="AF261">
            <v>218.4</v>
          </cell>
        </row>
        <row r="262">
          <cell r="H262">
            <v>0</v>
          </cell>
          <cell r="I262">
            <v>0.91999999999999993</v>
          </cell>
          <cell r="J262">
            <v>67</v>
          </cell>
          <cell r="K262">
            <v>56.708799999999989</v>
          </cell>
          <cell r="L262">
            <v>192507.95698175998</v>
          </cell>
          <cell r="M262">
            <v>16945.362494361598</v>
          </cell>
          <cell r="N262" t="str">
            <v>28F4</v>
          </cell>
          <cell r="O262">
            <v>340</v>
          </cell>
          <cell r="P262">
            <v>1</v>
          </cell>
          <cell r="Q262">
            <v>13.8</v>
          </cell>
          <cell r="R262">
            <v>3.5</v>
          </cell>
          <cell r="S262">
            <v>46.231214399999999</v>
          </cell>
          <cell r="T262">
            <v>156939.9569895629</v>
          </cell>
          <cell r="U262">
            <v>0.2</v>
          </cell>
          <cell r="V262">
            <v>13814.5170866347</v>
          </cell>
          <cell r="W262" t="str">
            <v>37F4</v>
          </cell>
          <cell r="X262">
            <v>175</v>
          </cell>
          <cell r="Y262">
            <v>515</v>
          </cell>
          <cell r="Z262">
            <v>1</v>
          </cell>
          <cell r="AA262">
            <v>0.17</v>
          </cell>
          <cell r="AB262">
            <v>1.28</v>
          </cell>
          <cell r="AC262">
            <v>9</v>
          </cell>
          <cell r="AD262">
            <v>10.28</v>
          </cell>
          <cell r="AE262">
            <v>47</v>
          </cell>
          <cell r="AF262">
            <v>479.40000000000003</v>
          </cell>
        </row>
        <row r="263">
          <cell r="H263">
            <v>0</v>
          </cell>
          <cell r="M263">
            <v>0</v>
          </cell>
          <cell r="N263" t="str">
            <v>28F5</v>
          </cell>
          <cell r="O263">
            <v>220</v>
          </cell>
          <cell r="P263">
            <v>0</v>
          </cell>
          <cell r="Q263">
            <v>13.8</v>
          </cell>
          <cell r="R263">
            <v>3.5</v>
          </cell>
          <cell r="S263">
            <v>19.356321600000005</v>
          </cell>
          <cell r="T263">
            <v>65708.424898744342</v>
          </cell>
          <cell r="U263">
            <v>0.2</v>
          </cell>
          <cell r="V263">
            <v>5783.9327594560527</v>
          </cell>
          <cell r="W263" t="str">
            <v>37F5</v>
          </cell>
          <cell r="X263">
            <v>270</v>
          </cell>
          <cell r="Y263">
            <v>490</v>
          </cell>
          <cell r="Z263">
            <v>0</v>
          </cell>
          <cell r="AA263">
            <v>0</v>
          </cell>
          <cell r="AB263">
            <v>0</v>
          </cell>
          <cell r="AC263">
            <v>0</v>
          </cell>
          <cell r="AD263">
            <v>0</v>
          </cell>
          <cell r="AE263">
            <v>18</v>
          </cell>
          <cell r="AF263">
            <v>0</v>
          </cell>
        </row>
        <row r="264">
          <cell r="H264">
            <v>0</v>
          </cell>
          <cell r="I264">
            <v>0.74</v>
          </cell>
          <cell r="J264">
            <v>67</v>
          </cell>
          <cell r="K264">
            <v>36.6892</v>
          </cell>
          <cell r="L264">
            <v>124547.91734784</v>
          </cell>
          <cell r="M264">
            <v>10963.233107174401</v>
          </cell>
          <cell r="N264" t="str">
            <v>33F1</v>
          </cell>
          <cell r="O264">
            <v>160</v>
          </cell>
          <cell r="P264">
            <v>0</v>
          </cell>
          <cell r="Q264">
            <v>13.8</v>
          </cell>
          <cell r="R264">
            <v>4</v>
          </cell>
          <cell r="S264">
            <v>11.700633600000003</v>
          </cell>
          <cell r="T264">
            <v>39719.850706206737</v>
          </cell>
          <cell r="U264">
            <v>0.2</v>
          </cell>
          <cell r="V264">
            <v>3496.3088227172366</v>
          </cell>
          <cell r="W264" t="str">
            <v>28F1</v>
          </cell>
          <cell r="X264">
            <v>300</v>
          </cell>
          <cell r="Y264">
            <v>460</v>
          </cell>
          <cell r="Z264">
            <v>0</v>
          </cell>
          <cell r="AA264">
            <v>0.27</v>
          </cell>
          <cell r="AB264">
            <v>0.23</v>
          </cell>
          <cell r="AC264">
            <v>4</v>
          </cell>
          <cell r="AD264">
            <v>4.2300000000000004</v>
          </cell>
          <cell r="AE264">
            <v>177</v>
          </cell>
          <cell r="AF264">
            <v>2867.4000000000005</v>
          </cell>
        </row>
        <row r="265">
          <cell r="H265">
            <v>0</v>
          </cell>
          <cell r="M265">
            <v>0</v>
          </cell>
          <cell r="N265" t="str">
            <v>33F2</v>
          </cell>
          <cell r="O265">
            <v>289</v>
          </cell>
          <cell r="P265">
            <v>1</v>
          </cell>
          <cell r="Q265">
            <v>13.8</v>
          </cell>
          <cell r="R265">
            <v>4</v>
          </cell>
          <cell r="S265">
            <v>38.173774176000009</v>
          </cell>
          <cell r="T265">
            <v>129587.56448566768</v>
          </cell>
          <cell r="U265">
            <v>0.2</v>
          </cell>
          <cell r="V265">
            <v>11406.844108678371</v>
          </cell>
          <cell r="W265" t="str">
            <v>37F6</v>
          </cell>
          <cell r="X265">
            <v>370</v>
          </cell>
          <cell r="Y265">
            <v>659</v>
          </cell>
          <cell r="Z265">
            <v>1</v>
          </cell>
          <cell r="AA265">
            <v>0.46</v>
          </cell>
          <cell r="AB265">
            <v>0.36</v>
          </cell>
          <cell r="AC265">
            <v>2</v>
          </cell>
          <cell r="AD265">
            <v>2.36</v>
          </cell>
          <cell r="AE265">
            <v>1009</v>
          </cell>
          <cell r="AF265">
            <v>27848.400000000001</v>
          </cell>
        </row>
        <row r="266">
          <cell r="H266">
            <v>0</v>
          </cell>
          <cell r="I266">
            <v>0.53</v>
          </cell>
          <cell r="J266">
            <v>67</v>
          </cell>
          <cell r="K266">
            <v>18.820300000000003</v>
          </cell>
          <cell r="L266">
            <v>63888.805666560016</v>
          </cell>
          <cell r="M266">
            <v>5623.7621983296012</v>
          </cell>
          <cell r="N266" t="str">
            <v>34F1</v>
          </cell>
          <cell r="O266">
            <v>150</v>
          </cell>
          <cell r="P266">
            <v>0</v>
          </cell>
          <cell r="Q266">
            <v>13.8</v>
          </cell>
          <cell r="R266">
            <v>4</v>
          </cell>
          <cell r="S266">
            <v>10.283760000000001</v>
          </cell>
          <cell r="T266">
            <v>34910.025034752005</v>
          </cell>
          <cell r="U266">
            <v>0.2</v>
          </cell>
          <cell r="V266">
            <v>3072.9276762163208</v>
          </cell>
          <cell r="W266" t="str">
            <v>17F1</v>
          </cell>
          <cell r="X266">
            <v>270</v>
          </cell>
          <cell r="Y266">
            <v>420</v>
          </cell>
          <cell r="Z266">
            <v>0</v>
          </cell>
          <cell r="AA266">
            <v>0</v>
          </cell>
          <cell r="AB266">
            <v>0</v>
          </cell>
          <cell r="AC266">
            <v>0</v>
          </cell>
          <cell r="AD266">
            <v>0</v>
          </cell>
          <cell r="AE266">
            <v>21</v>
          </cell>
          <cell r="AF266">
            <v>0</v>
          </cell>
        </row>
        <row r="267">
          <cell r="H267">
            <v>0</v>
          </cell>
          <cell r="M267">
            <v>0</v>
          </cell>
          <cell r="N267" t="str">
            <v>34F2</v>
          </cell>
          <cell r="O267">
            <v>200</v>
          </cell>
          <cell r="P267">
            <v>0</v>
          </cell>
          <cell r="Q267">
            <v>13.8</v>
          </cell>
          <cell r="R267">
            <v>4</v>
          </cell>
          <cell r="S267">
            <v>18.282239999999998</v>
          </cell>
          <cell r="T267">
            <v>62062.266728447998</v>
          </cell>
          <cell r="U267">
            <v>0.2</v>
          </cell>
          <cell r="V267">
            <v>5462.9825354956802</v>
          </cell>
          <cell r="W267" t="str">
            <v>37F1</v>
          </cell>
          <cell r="X267">
            <v>280</v>
          </cell>
          <cell r="Y267">
            <v>480</v>
          </cell>
          <cell r="Z267">
            <v>0</v>
          </cell>
          <cell r="AA267">
            <v>0</v>
          </cell>
          <cell r="AB267">
            <v>0</v>
          </cell>
          <cell r="AC267">
            <v>0</v>
          </cell>
          <cell r="AD267">
            <v>0</v>
          </cell>
          <cell r="AE267">
            <v>38</v>
          </cell>
          <cell r="AF267">
            <v>0</v>
          </cell>
        </row>
        <row r="268">
          <cell r="H268">
            <v>0</v>
          </cell>
          <cell r="M268">
            <v>0</v>
          </cell>
          <cell r="N268" t="str">
            <v>34F3</v>
          </cell>
          <cell r="O268">
            <v>0</v>
          </cell>
          <cell r="P268">
            <v>0</v>
          </cell>
          <cell r="Q268">
            <v>13.8</v>
          </cell>
          <cell r="R268">
            <v>4</v>
          </cell>
          <cell r="S268">
            <v>0</v>
          </cell>
          <cell r="T268">
            <v>0</v>
          </cell>
          <cell r="U268">
            <v>0.2</v>
          </cell>
          <cell r="V268">
            <v>0</v>
          </cell>
          <cell r="W268" t="str">
            <v>17F2</v>
          </cell>
          <cell r="X268">
            <v>250</v>
          </cell>
          <cell r="Y268">
            <v>250</v>
          </cell>
          <cell r="Z268">
            <v>0</v>
          </cell>
          <cell r="AA268">
            <v>0</v>
          </cell>
          <cell r="AB268">
            <v>0</v>
          </cell>
          <cell r="AC268">
            <v>0</v>
          </cell>
          <cell r="AD268">
            <v>0</v>
          </cell>
          <cell r="AE268">
            <v>0</v>
          </cell>
          <cell r="AF268">
            <v>0</v>
          </cell>
        </row>
        <row r="269">
          <cell r="H269">
            <v>0</v>
          </cell>
          <cell r="I269">
            <v>0.91999999999999993</v>
          </cell>
          <cell r="J269">
            <v>67</v>
          </cell>
          <cell r="K269">
            <v>56.708799999999989</v>
          </cell>
          <cell r="L269">
            <v>192507.95698175998</v>
          </cell>
          <cell r="M269">
            <v>16945.362494361598</v>
          </cell>
          <cell r="N269" t="str">
            <v>37F1</v>
          </cell>
          <cell r="O269">
            <v>280</v>
          </cell>
          <cell r="P269">
            <v>1</v>
          </cell>
          <cell r="Q269">
            <v>13.8</v>
          </cell>
          <cell r="R269">
            <v>3.5</v>
          </cell>
          <cell r="S269">
            <v>31.354041600000002</v>
          </cell>
          <cell r="T269">
            <v>106436.78743928832</v>
          </cell>
          <cell r="U269">
            <v>0.2</v>
          </cell>
          <cell r="V269">
            <v>9369.0150483750913</v>
          </cell>
          <cell r="W269" t="str">
            <v>34F2</v>
          </cell>
          <cell r="X269">
            <v>200</v>
          </cell>
          <cell r="Y269">
            <v>480</v>
          </cell>
          <cell r="Z269">
            <v>0</v>
          </cell>
          <cell r="AA269">
            <v>0.02</v>
          </cell>
          <cell r="AB269">
            <v>0.03</v>
          </cell>
          <cell r="AC269">
            <v>0</v>
          </cell>
          <cell r="AD269">
            <v>0.03</v>
          </cell>
          <cell r="AE269">
            <v>420</v>
          </cell>
          <cell r="AF269">
            <v>504</v>
          </cell>
        </row>
        <row r="270">
          <cell r="H270">
            <v>0</v>
          </cell>
          <cell r="M270">
            <v>0</v>
          </cell>
          <cell r="N270" t="str">
            <v>37F2</v>
          </cell>
          <cell r="O270">
            <v>260</v>
          </cell>
          <cell r="P270">
            <v>1</v>
          </cell>
          <cell r="Q270">
            <v>13.8</v>
          </cell>
          <cell r="R270">
            <v>3.5</v>
          </cell>
          <cell r="S270">
            <v>27.034862400000009</v>
          </cell>
          <cell r="T270">
            <v>91774.576924692519</v>
          </cell>
          <cell r="U270">
            <v>0.2</v>
          </cell>
          <cell r="V270">
            <v>8078.38542436424</v>
          </cell>
          <cell r="W270" t="str">
            <v>21F2</v>
          </cell>
          <cell r="X270">
            <v>290</v>
          </cell>
          <cell r="Y270">
            <v>550</v>
          </cell>
          <cell r="Z270">
            <v>1</v>
          </cell>
          <cell r="AA270">
            <v>0.36</v>
          </cell>
          <cell r="AB270">
            <v>1.4</v>
          </cell>
          <cell r="AC270">
            <v>4</v>
          </cell>
          <cell r="AD270">
            <v>5.4</v>
          </cell>
          <cell r="AE270">
            <v>719</v>
          </cell>
          <cell r="AF270">
            <v>15530.399999999998</v>
          </cell>
        </row>
        <row r="271">
          <cell r="H271">
            <v>0</v>
          </cell>
          <cell r="M271">
            <v>0</v>
          </cell>
          <cell r="N271" t="str">
            <v>37F3</v>
          </cell>
          <cell r="O271">
            <v>265</v>
          </cell>
          <cell r="P271">
            <v>1</v>
          </cell>
          <cell r="Q271">
            <v>13.8</v>
          </cell>
          <cell r="R271">
            <v>3.5</v>
          </cell>
          <cell r="S271">
            <v>28.084662900000005</v>
          </cell>
          <cell r="T271">
            <v>95338.308646990103</v>
          </cell>
          <cell r="U271">
            <v>0.2</v>
          </cell>
          <cell r="V271">
            <v>8392.0801246446554</v>
          </cell>
          <cell r="W271" t="str">
            <v>28F2</v>
          </cell>
          <cell r="X271">
            <v>150</v>
          </cell>
          <cell r="Y271">
            <v>415</v>
          </cell>
          <cell r="Z271">
            <v>0</v>
          </cell>
          <cell r="AA271">
            <v>0.53</v>
          </cell>
          <cell r="AB271">
            <v>1.48</v>
          </cell>
          <cell r="AC271">
            <v>3</v>
          </cell>
          <cell r="AD271">
            <v>4.4800000000000004</v>
          </cell>
          <cell r="AE271">
            <v>254</v>
          </cell>
          <cell r="AF271">
            <v>8077.2000000000007</v>
          </cell>
        </row>
        <row r="272">
          <cell r="H272">
            <v>0</v>
          </cell>
          <cell r="I272">
            <v>0.70499999999999996</v>
          </cell>
          <cell r="J272">
            <v>67</v>
          </cell>
          <cell r="K272">
            <v>33.300674999999998</v>
          </cell>
          <cell r="L272">
            <v>113044.97556576</v>
          </cell>
          <cell r="M272">
            <v>9950.695644801599</v>
          </cell>
          <cell r="N272" t="str">
            <v>37F4</v>
          </cell>
          <cell r="O272">
            <v>175</v>
          </cell>
          <cell r="P272">
            <v>0</v>
          </cell>
          <cell r="Q272">
            <v>13.8</v>
          </cell>
          <cell r="R272">
            <v>3.5</v>
          </cell>
          <cell r="S272">
            <v>12.2476725</v>
          </cell>
          <cell r="T272">
            <v>41576.870093472004</v>
          </cell>
          <cell r="U272">
            <v>0.2</v>
          </cell>
          <cell r="V272">
            <v>3659.7715032715205</v>
          </cell>
          <cell r="W272" t="str">
            <v>48F3</v>
          </cell>
          <cell r="X272">
            <v>240</v>
          </cell>
          <cell r="Y272">
            <v>415</v>
          </cell>
          <cell r="Z272">
            <v>0</v>
          </cell>
          <cell r="AA272">
            <v>1.23</v>
          </cell>
          <cell r="AB272">
            <v>1</v>
          </cell>
          <cell r="AC272">
            <v>4</v>
          </cell>
          <cell r="AD272">
            <v>5</v>
          </cell>
          <cell r="AE272">
            <v>31</v>
          </cell>
          <cell r="AF272">
            <v>2287.8000000000002</v>
          </cell>
        </row>
        <row r="273">
          <cell r="H273">
            <v>0</v>
          </cell>
          <cell r="M273">
            <v>0</v>
          </cell>
          <cell r="N273" t="str">
            <v>37F5</v>
          </cell>
          <cell r="O273">
            <v>270</v>
          </cell>
          <cell r="P273">
            <v>1</v>
          </cell>
          <cell r="Q273">
            <v>13.8</v>
          </cell>
          <cell r="R273">
            <v>3.5</v>
          </cell>
          <cell r="S273">
            <v>29.154459600000003</v>
          </cell>
          <cell r="T273">
            <v>98969.920973521934</v>
          </cell>
          <cell r="U273">
            <v>0.2</v>
          </cell>
          <cell r="V273">
            <v>8711.7499620732688</v>
          </cell>
          <cell r="W273" t="str">
            <v>28F2</v>
          </cell>
          <cell r="X273">
            <v>150</v>
          </cell>
          <cell r="Y273">
            <v>420</v>
          </cell>
          <cell r="Z273">
            <v>0</v>
          </cell>
          <cell r="AA273">
            <v>0.03</v>
          </cell>
          <cell r="AB273">
            <v>1</v>
          </cell>
          <cell r="AC273">
            <v>2</v>
          </cell>
          <cell r="AD273">
            <v>3</v>
          </cell>
          <cell r="AE273">
            <v>794</v>
          </cell>
          <cell r="AF273">
            <v>1429.2</v>
          </cell>
        </row>
        <row r="274">
          <cell r="H274">
            <v>0</v>
          </cell>
          <cell r="M274">
            <v>0</v>
          </cell>
          <cell r="N274" t="str">
            <v>37F6</v>
          </cell>
          <cell r="O274">
            <v>370</v>
          </cell>
          <cell r="P274">
            <v>1</v>
          </cell>
          <cell r="Q274">
            <v>13.8</v>
          </cell>
          <cell r="R274">
            <v>3.5</v>
          </cell>
          <cell r="S274">
            <v>54.749595600000013</v>
          </cell>
          <cell r="T274">
            <v>185857.09439334917</v>
          </cell>
          <cell r="U274">
            <v>0.2</v>
          </cell>
          <cell r="V274">
            <v>16359.925511767226</v>
          </cell>
          <cell r="W274" t="str">
            <v>48F2</v>
          </cell>
          <cell r="X274">
            <v>350</v>
          </cell>
          <cell r="Y274">
            <v>720</v>
          </cell>
          <cell r="Z274">
            <v>1</v>
          </cell>
          <cell r="AA274">
            <v>1.83</v>
          </cell>
          <cell r="AB274">
            <v>2.19</v>
          </cell>
          <cell r="AC274">
            <v>5</v>
          </cell>
          <cell r="AD274">
            <v>7.1899999999999995</v>
          </cell>
          <cell r="AE274">
            <v>1669</v>
          </cell>
          <cell r="AF274">
            <v>183256.2</v>
          </cell>
        </row>
        <row r="275">
          <cell r="H275">
            <v>0</v>
          </cell>
          <cell r="I275">
            <v>0.85</v>
          </cell>
          <cell r="J275">
            <v>67</v>
          </cell>
          <cell r="K275">
            <v>48.407499999999992</v>
          </cell>
          <cell r="L275">
            <v>164327.73974399999</v>
          </cell>
          <cell r="M275">
            <v>14464.820891039999</v>
          </cell>
          <cell r="N275" t="str">
            <v>48F1</v>
          </cell>
          <cell r="O275">
            <v>360</v>
          </cell>
          <cell r="P275">
            <v>1</v>
          </cell>
          <cell r="Q275">
            <v>13.8</v>
          </cell>
          <cell r="R275">
            <v>3.5</v>
          </cell>
          <cell r="S275">
            <v>51.830150400000008</v>
          </cell>
          <cell r="T275">
            <v>175946.52617515012</v>
          </cell>
          <cell r="U275">
            <v>0.2</v>
          </cell>
          <cell r="V275">
            <v>15487.555488130256</v>
          </cell>
          <cell r="W275" t="str">
            <v>37F4</v>
          </cell>
          <cell r="X275">
            <v>175</v>
          </cell>
          <cell r="Y275">
            <v>535</v>
          </cell>
          <cell r="Z275">
            <v>1</v>
          </cell>
          <cell r="AA275">
            <v>7.0000000000000007E-2</v>
          </cell>
          <cell r="AB275">
            <v>1.42</v>
          </cell>
          <cell r="AC275">
            <v>0</v>
          </cell>
          <cell r="AD275">
            <v>1.42</v>
          </cell>
          <cell r="AE275">
            <v>1216</v>
          </cell>
          <cell r="AF275">
            <v>5107.2000000000007</v>
          </cell>
        </row>
        <row r="276">
          <cell r="H276">
            <v>0</v>
          </cell>
          <cell r="M276">
            <v>0</v>
          </cell>
          <cell r="N276" t="str">
            <v>48F2</v>
          </cell>
          <cell r="O276">
            <v>350</v>
          </cell>
          <cell r="P276">
            <v>1</v>
          </cell>
          <cell r="Q276">
            <v>13.8</v>
          </cell>
          <cell r="R276">
            <v>3.5</v>
          </cell>
          <cell r="S276">
            <v>48.990690000000001</v>
          </cell>
          <cell r="T276">
            <v>166307.48037388801</v>
          </cell>
          <cell r="U276">
            <v>0.2</v>
          </cell>
          <cell r="V276">
            <v>14639.086013086082</v>
          </cell>
          <cell r="W276" t="str">
            <v>28F5</v>
          </cell>
          <cell r="X276">
            <v>220</v>
          </cell>
          <cell r="Y276">
            <v>570</v>
          </cell>
          <cell r="Z276">
            <v>1</v>
          </cell>
          <cell r="AA276">
            <v>0</v>
          </cell>
          <cell r="AB276">
            <v>0</v>
          </cell>
          <cell r="AC276">
            <v>0</v>
          </cell>
          <cell r="AD276">
            <v>0</v>
          </cell>
          <cell r="AE276">
            <v>543</v>
          </cell>
          <cell r="AF276">
            <v>0</v>
          </cell>
        </row>
        <row r="277">
          <cell r="H277">
            <v>0</v>
          </cell>
          <cell r="M277">
            <v>0</v>
          </cell>
          <cell r="N277" t="str">
            <v>48F3</v>
          </cell>
          <cell r="O277">
            <v>240</v>
          </cell>
          <cell r="P277">
            <v>0</v>
          </cell>
          <cell r="Q277">
            <v>13.8</v>
          </cell>
          <cell r="R277">
            <v>3.5</v>
          </cell>
          <cell r="S277">
            <v>23.035622400000001</v>
          </cell>
          <cell r="T277">
            <v>78198.456077844487</v>
          </cell>
          <cell r="U277">
            <v>0.2</v>
          </cell>
          <cell r="V277">
            <v>6883.357994724558</v>
          </cell>
          <cell r="W277" t="str">
            <v>28F1</v>
          </cell>
          <cell r="X277">
            <v>300</v>
          </cell>
          <cell r="Y277">
            <v>540</v>
          </cell>
          <cell r="Z277">
            <v>1</v>
          </cell>
          <cell r="AA277">
            <v>1.74</v>
          </cell>
          <cell r="AB277">
            <v>2.23</v>
          </cell>
          <cell r="AC277">
            <v>0</v>
          </cell>
          <cell r="AD277">
            <v>2.23</v>
          </cell>
          <cell r="AE277">
            <v>22</v>
          </cell>
          <cell r="AF277">
            <v>2296.8000000000002</v>
          </cell>
        </row>
        <row r="278">
          <cell r="H278">
            <v>0</v>
          </cell>
          <cell r="M278">
            <v>0</v>
          </cell>
          <cell r="N278" t="str">
            <v>48F4</v>
          </cell>
          <cell r="O278">
            <v>275</v>
          </cell>
          <cell r="P278">
            <v>1</v>
          </cell>
          <cell r="Q278">
            <v>13.8</v>
          </cell>
          <cell r="R278">
            <v>3.5</v>
          </cell>
          <cell r="S278">
            <v>30.244252500000002</v>
          </cell>
          <cell r="T278">
            <v>102669.41390428801</v>
          </cell>
          <cell r="U278">
            <v>0.2</v>
          </cell>
          <cell r="V278">
            <v>9037.3949366500819</v>
          </cell>
          <cell r="W278" t="str">
            <v>37F6</v>
          </cell>
          <cell r="X278">
            <v>370</v>
          </cell>
          <cell r="Y278">
            <v>645</v>
          </cell>
          <cell r="Z278">
            <v>1</v>
          </cell>
          <cell r="AA278">
            <v>2.95</v>
          </cell>
          <cell r="AB278">
            <v>1.88</v>
          </cell>
          <cell r="AC278">
            <v>9</v>
          </cell>
          <cell r="AD278">
            <v>10.879999999999999</v>
          </cell>
          <cell r="AE278">
            <v>1505</v>
          </cell>
          <cell r="AF278">
            <v>266385</v>
          </cell>
        </row>
        <row r="279">
          <cell r="H279">
            <v>2</v>
          </cell>
          <cell r="J279">
            <v>67</v>
          </cell>
          <cell r="K279">
            <v>463.38707499999998</v>
          </cell>
          <cell r="L279">
            <v>1573048.61150304</v>
          </cell>
          <cell r="M279">
            <v>138466.37490260642</v>
          </cell>
          <cell r="N279">
            <v>22</v>
          </cell>
          <cell r="O279">
            <v>5694</v>
          </cell>
          <cell r="P279">
            <v>14</v>
          </cell>
          <cell r="R279">
            <v>3.6818181818181817</v>
          </cell>
          <cell r="S279">
            <v>693.30213327600006</v>
          </cell>
          <cell r="T279">
            <v>2353535.5579391322</v>
          </cell>
          <cell r="U279">
            <v>0.20000000000000007</v>
          </cell>
          <cell r="V279">
            <v>207168.12851754963</v>
          </cell>
          <cell r="X279">
            <v>5820</v>
          </cell>
          <cell r="Y279">
            <v>11514</v>
          </cell>
          <cell r="Z279">
            <v>12</v>
          </cell>
          <cell r="AA279">
            <v>0.97639991486644684</v>
          </cell>
          <cell r="AB279">
            <v>1.2041342981802701</v>
          </cell>
          <cell r="AD279">
            <v>4.6455517718420776</v>
          </cell>
          <cell r="AE279">
            <v>9397</v>
          </cell>
          <cell r="AF279">
            <v>550513.80000000005</v>
          </cell>
        </row>
      </sheetData>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row r="4">
          <cell r="D4" t="str">
            <v>TABLE 1</v>
          </cell>
        </row>
        <row r="5">
          <cell r="D5" t="str">
            <v xml:space="preserve">SUMMARY OF </v>
          </cell>
        </row>
        <row r="6">
          <cell r="D6" t="str">
            <v>RECOMMENDED SYSTEM EXPANSION PROJECTS - 1997</v>
          </cell>
        </row>
        <row r="8">
          <cell r="E8">
            <v>1997</v>
          </cell>
        </row>
        <row r="9">
          <cell r="C9" t="str">
            <v>Item</v>
          </cell>
          <cell r="D9" t="str">
            <v>Description</v>
          </cell>
          <cell r="E9" t="str">
            <v>Budget</v>
          </cell>
        </row>
        <row r="10">
          <cell r="E10" t="str">
            <v>Amount</v>
          </cell>
        </row>
        <row r="12">
          <cell r="D12" t="str">
            <v>SUBTRANSMISSION</v>
          </cell>
        </row>
        <row r="15">
          <cell r="C15">
            <v>1</v>
          </cell>
          <cell r="D15" t="str">
            <v>44 kV Aquitaine MS - C.P.R. Feeder Tie</v>
          </cell>
          <cell r="E15">
            <v>160000</v>
          </cell>
        </row>
        <row r="16">
          <cell r="C16">
            <v>2</v>
          </cell>
          <cell r="D16" t="str">
            <v>44 kV Meadowvale Feeder Egress</v>
          </cell>
          <cell r="E16">
            <v>350000</v>
          </cell>
        </row>
        <row r="17">
          <cell r="C17">
            <v>3</v>
          </cell>
          <cell r="D17" t="str">
            <v>44 kV Mississauga Rd. Feeder Tie</v>
          </cell>
          <cell r="E17">
            <v>50000</v>
          </cell>
        </row>
        <row r="18">
          <cell r="C18">
            <v>4</v>
          </cell>
          <cell r="D18" t="str">
            <v>44 kV Britannia Rd. Feeder Tie</v>
          </cell>
          <cell r="E18">
            <v>0</v>
          </cell>
        </row>
        <row r="19">
          <cell r="C19">
            <v>5</v>
          </cell>
          <cell r="D19" t="str">
            <v>44 kV Drew Rd. Feeder Tie</v>
          </cell>
          <cell r="E19">
            <v>0</v>
          </cell>
        </row>
        <row r="20">
          <cell r="C20">
            <v>6</v>
          </cell>
          <cell r="D20" t="str">
            <v>27.6 kV Stanfield Feeder Tie</v>
          </cell>
          <cell r="E20">
            <v>0</v>
          </cell>
        </row>
        <row r="21">
          <cell r="C21">
            <v>7</v>
          </cell>
          <cell r="D21" t="str">
            <v>27.6 kV Midway Feeder Tie</v>
          </cell>
          <cell r="E21">
            <v>335000</v>
          </cell>
        </row>
        <row r="22">
          <cell r="C22">
            <v>8</v>
          </cell>
          <cell r="D22" t="str">
            <v>27.6 kV Pacific Drive Feeder Tie</v>
          </cell>
          <cell r="E22">
            <v>110000</v>
          </cell>
        </row>
        <row r="23">
          <cell r="C23">
            <v>9</v>
          </cell>
          <cell r="D23" t="str">
            <v>27.6 kV Kennedy/401 Crossing</v>
          </cell>
          <cell r="E23">
            <v>155000</v>
          </cell>
        </row>
        <row r="24">
          <cell r="C24">
            <v>10</v>
          </cell>
          <cell r="D24" t="str">
            <v>27.6 kV Bramalea TS Feeder Ties</v>
          </cell>
          <cell r="E24">
            <v>300000</v>
          </cell>
        </row>
        <row r="25">
          <cell r="C25">
            <v>11</v>
          </cell>
          <cell r="D25" t="str">
            <v>27.6 kV Highway 10 Feeder Tie</v>
          </cell>
          <cell r="E25">
            <v>0</v>
          </cell>
        </row>
        <row r="27">
          <cell r="D27" t="str">
            <v>TOTAL - TRANSMISSION</v>
          </cell>
          <cell r="E27">
            <v>1460000</v>
          </cell>
        </row>
        <row r="30">
          <cell r="D30" t="str">
            <v>TABLE 1 (Cont'd)</v>
          </cell>
        </row>
        <row r="31">
          <cell r="D31" t="str">
            <v xml:space="preserve">SUMMARY OF </v>
          </cell>
        </row>
        <row r="32">
          <cell r="D32" t="str">
            <v>RECOMMENDED SYSTEM EXPANSION PROJECTS - 1997</v>
          </cell>
        </row>
        <row r="34">
          <cell r="E34">
            <v>1997</v>
          </cell>
        </row>
        <row r="35">
          <cell r="C35" t="str">
            <v>Item</v>
          </cell>
          <cell r="D35" t="str">
            <v>Description</v>
          </cell>
          <cell r="E35" t="str">
            <v>Budget</v>
          </cell>
        </row>
        <row r="36">
          <cell r="E36" t="str">
            <v>Estimate</v>
          </cell>
        </row>
        <row r="39">
          <cell r="D39" t="str">
            <v>DISTRIBUTION</v>
          </cell>
        </row>
        <row r="41">
          <cell r="C41">
            <v>1</v>
          </cell>
          <cell r="D41" t="str">
            <v xml:space="preserve">Streetsville Conversion </v>
          </cell>
          <cell r="E41">
            <v>100000</v>
          </cell>
        </row>
        <row r="42">
          <cell r="C42">
            <v>2</v>
          </cell>
          <cell r="D42" t="str">
            <v xml:space="preserve">13.8 kV WCB/Collegeway Tie </v>
          </cell>
          <cell r="E42">
            <v>80000</v>
          </cell>
        </row>
        <row r="43">
          <cell r="C43">
            <v>3</v>
          </cell>
          <cell r="D43" t="str">
            <v>13.8 kV Burnhamthorpe Road Feeder Tie</v>
          </cell>
          <cell r="E43">
            <v>300000</v>
          </cell>
        </row>
        <row r="44">
          <cell r="C44">
            <v>4</v>
          </cell>
          <cell r="D44" t="str">
            <v>13.8 kV Tomken Road Feeder Tie</v>
          </cell>
          <cell r="E44">
            <v>160000</v>
          </cell>
        </row>
        <row r="45">
          <cell r="C45">
            <v>5</v>
          </cell>
          <cell r="D45" t="str">
            <v>13.8 kV American/Elmbank Drive Feeder Tie</v>
          </cell>
          <cell r="E45">
            <v>360000</v>
          </cell>
        </row>
        <row r="46">
          <cell r="C46">
            <v>6</v>
          </cell>
          <cell r="D46" t="str">
            <v>13.8 kV Derry Rd. &amp; Ninth Line Feeder Tie</v>
          </cell>
          <cell r="E46">
            <v>60000</v>
          </cell>
        </row>
        <row r="47">
          <cell r="C47">
            <v>7</v>
          </cell>
          <cell r="D47" t="str">
            <v>13.8 kV Mississauga Road Feeder Tie</v>
          </cell>
          <cell r="E47">
            <v>150000</v>
          </cell>
        </row>
        <row r="48">
          <cell r="C48">
            <v>8</v>
          </cell>
          <cell r="D48" t="str">
            <v>4.16 kV Bromsgrove MS/Clarkson MS Tie</v>
          </cell>
          <cell r="E48">
            <v>0</v>
          </cell>
        </row>
        <row r="49">
          <cell r="C49">
            <v>9</v>
          </cell>
          <cell r="D49" t="str">
            <v>4.16 kV Atwater Feeder Tie</v>
          </cell>
          <cell r="E49">
            <v>0</v>
          </cell>
        </row>
        <row r="50">
          <cell r="C50">
            <v>10</v>
          </cell>
          <cell r="D50" t="str">
            <v>4.16 kV Pinetree MS/Melton MS Tie</v>
          </cell>
          <cell r="E50">
            <v>0</v>
          </cell>
        </row>
        <row r="51">
          <cell r="C51">
            <v>11</v>
          </cell>
          <cell r="D51" t="str">
            <v>4.16 kV Bromsgrove MS/Park West MS Tie</v>
          </cell>
          <cell r="E51">
            <v>0</v>
          </cell>
        </row>
        <row r="52">
          <cell r="C52">
            <v>12</v>
          </cell>
          <cell r="D52" t="str">
            <v>4.16 kV Bromsgrove MS/Robin MS Tie</v>
          </cell>
          <cell r="E52">
            <v>0</v>
          </cell>
        </row>
        <row r="53">
          <cell r="C53">
            <v>13</v>
          </cell>
          <cell r="D53" t="str">
            <v>4.16 kV Lakeshore Road Feeder Tie</v>
          </cell>
          <cell r="E53">
            <v>0</v>
          </cell>
        </row>
        <row r="54">
          <cell r="C54">
            <v>14</v>
          </cell>
          <cell r="D54" t="str">
            <v xml:space="preserve">4.16 kV Stanfield Road Feeder Tie </v>
          </cell>
          <cell r="E54">
            <v>0</v>
          </cell>
        </row>
        <row r="55">
          <cell r="C55">
            <v>15</v>
          </cell>
          <cell r="D55" t="str">
            <v xml:space="preserve">4.16 kV Clarkson/Lorne Park Feeder Tie </v>
          </cell>
          <cell r="E55">
            <v>0</v>
          </cell>
        </row>
        <row r="57">
          <cell r="D57" t="str">
            <v>TOTAL - DISTRIBUTION</v>
          </cell>
          <cell r="E57">
            <v>1210000</v>
          </cell>
        </row>
        <row r="62">
          <cell r="D62" t="str">
            <v>TABLE 1 (Cont'd)</v>
          </cell>
        </row>
        <row r="63">
          <cell r="D63" t="str">
            <v xml:space="preserve">SUMMARY OF </v>
          </cell>
        </row>
        <row r="64">
          <cell r="D64" t="str">
            <v>RECOMMENDED SYSTEM EXPANSION PROJECTS - 1997</v>
          </cell>
        </row>
        <row r="66">
          <cell r="E66">
            <v>1997</v>
          </cell>
        </row>
        <row r="67">
          <cell r="C67" t="str">
            <v>Item</v>
          </cell>
          <cell r="D67" t="str">
            <v>Description</v>
          </cell>
          <cell r="E67" t="str">
            <v>Budget</v>
          </cell>
        </row>
        <row r="68">
          <cell r="E68" t="str">
            <v>Estimate</v>
          </cell>
        </row>
        <row r="71">
          <cell r="D71" t="str">
            <v>MUNICIPAL SUBSTATIONS</v>
          </cell>
        </row>
        <row r="73">
          <cell r="C73">
            <v>1</v>
          </cell>
          <cell r="D73" t="str">
            <v>Lisgar M.S.</v>
          </cell>
          <cell r="E73">
            <v>1200000</v>
          </cell>
        </row>
        <row r="74">
          <cell r="C74">
            <v>2</v>
          </cell>
          <cell r="D74" t="str">
            <v xml:space="preserve">Sheridan Park System Rebuild  </v>
          </cell>
          <cell r="E74">
            <v>600000</v>
          </cell>
        </row>
        <row r="75">
          <cell r="C75">
            <v>3</v>
          </cell>
          <cell r="D75" t="str">
            <v>Orlando M.S.</v>
          </cell>
          <cell r="E75">
            <v>600000</v>
          </cell>
        </row>
        <row r="76">
          <cell r="C76">
            <v>4</v>
          </cell>
          <cell r="D76" t="str">
            <v>Chalkdene M.S.</v>
          </cell>
          <cell r="E76">
            <v>0</v>
          </cell>
        </row>
        <row r="77">
          <cell r="C77">
            <v>5</v>
          </cell>
          <cell r="D77" t="str">
            <v>Rockwood M.S.</v>
          </cell>
          <cell r="E77">
            <v>0</v>
          </cell>
        </row>
        <row r="78">
          <cell r="C78">
            <v>6</v>
          </cell>
          <cell r="D78" t="str">
            <v>Woodlake M.S. Rebuild</v>
          </cell>
          <cell r="E78">
            <v>50000</v>
          </cell>
        </row>
        <row r="79">
          <cell r="C79">
            <v>7</v>
          </cell>
          <cell r="D79" t="str">
            <v>Orchard Heights M.S.</v>
          </cell>
          <cell r="E79">
            <v>250000</v>
          </cell>
        </row>
        <row r="81">
          <cell r="D81" t="str">
            <v>TOTAL - SUBSTATION</v>
          </cell>
          <cell r="E81">
            <v>2700000</v>
          </cell>
        </row>
        <row r="84">
          <cell r="D84" t="str">
            <v>SUBDIVISION REBUILDS</v>
          </cell>
        </row>
        <row r="86">
          <cell r="C86">
            <v>1</v>
          </cell>
          <cell r="D86" t="str">
            <v>Sheridan Homelands - Phase V</v>
          </cell>
          <cell r="E86">
            <v>1200000</v>
          </cell>
        </row>
        <row r="87">
          <cell r="C87">
            <v>2</v>
          </cell>
          <cell r="D87" t="str">
            <v>Malton - Phase VI</v>
          </cell>
          <cell r="E87">
            <v>1000000</v>
          </cell>
        </row>
        <row r="88">
          <cell r="C88">
            <v>3</v>
          </cell>
          <cell r="D88" t="str">
            <v>Forest Glenn Area - Phase III</v>
          </cell>
          <cell r="E88">
            <v>1200000</v>
          </cell>
        </row>
        <row r="89">
          <cell r="C89">
            <v>4</v>
          </cell>
          <cell r="D89" t="str">
            <v>Meadowvale T.C. Main Feeders - Phase III</v>
          </cell>
          <cell r="E89">
            <v>600000</v>
          </cell>
        </row>
        <row r="90">
          <cell r="C90">
            <v>5</v>
          </cell>
          <cell r="D90" t="str">
            <v>Woodlands - Phase II</v>
          </cell>
          <cell r="E90">
            <v>1200000</v>
          </cell>
        </row>
        <row r="93">
          <cell r="D93" t="str">
            <v>TOTAL - SUBDIVISION REBUILDS</v>
          </cell>
          <cell r="E93">
            <v>5200000</v>
          </cell>
        </row>
        <row r="102">
          <cell r="D102" t="str">
            <v>TABLE 1 (Cont'd)</v>
          </cell>
        </row>
        <row r="103">
          <cell r="D103" t="str">
            <v xml:space="preserve">SUMMARY OF </v>
          </cell>
        </row>
        <row r="104">
          <cell r="D104" t="str">
            <v>RECOMMENDED SYSTEM EXPANSION PROJECTS - 1997</v>
          </cell>
        </row>
        <row r="106">
          <cell r="E106">
            <v>1997</v>
          </cell>
        </row>
        <row r="107">
          <cell r="C107" t="str">
            <v>Item</v>
          </cell>
          <cell r="D107" t="str">
            <v>Description</v>
          </cell>
          <cell r="E107" t="str">
            <v>Budget</v>
          </cell>
        </row>
        <row r="108">
          <cell r="E108" t="str">
            <v>Estimate</v>
          </cell>
        </row>
        <row r="111">
          <cell r="D111" t="str">
            <v>SYSTEM MAINTENANCE PROJECTS</v>
          </cell>
        </row>
        <row r="113">
          <cell r="C113">
            <v>1</v>
          </cell>
          <cell r="D113" t="str">
            <v>Wood &amp; Concrete Pole Replacements</v>
          </cell>
          <cell r="E113">
            <v>250000</v>
          </cell>
        </row>
        <row r="114">
          <cell r="C114">
            <v>2</v>
          </cell>
          <cell r="D114" t="str">
            <v>Overhead Switch Replacement</v>
          </cell>
          <cell r="E114">
            <v>300000</v>
          </cell>
        </row>
        <row r="115">
          <cell r="C115">
            <v>3</v>
          </cell>
          <cell r="D115" t="str">
            <v>Feeder Overhauls</v>
          </cell>
          <cell r="E115">
            <v>600000</v>
          </cell>
        </row>
        <row r="116">
          <cell r="C116">
            <v>4</v>
          </cell>
          <cell r="D116" t="str">
            <v>Overhead Rebuilds</v>
          </cell>
          <cell r="E116">
            <v>600000</v>
          </cell>
        </row>
        <row r="118">
          <cell r="D118" t="str">
            <v>O.H Distribution Maintenance - Total</v>
          </cell>
          <cell r="E118">
            <v>1750000</v>
          </cell>
        </row>
        <row r="120">
          <cell r="C120">
            <v>1</v>
          </cell>
          <cell r="D120" t="str">
            <v>Load Centre Replacement</v>
          </cell>
          <cell r="E120">
            <v>100000</v>
          </cell>
        </row>
        <row r="121">
          <cell r="C121">
            <v>2</v>
          </cell>
          <cell r="D121" t="str">
            <v>U/ground Cable and Splice Replacement</v>
          </cell>
          <cell r="E121">
            <v>1200000</v>
          </cell>
        </row>
        <row r="122">
          <cell r="C122">
            <v>3</v>
          </cell>
          <cell r="D122" t="str">
            <v>Meter Base Replacement</v>
          </cell>
          <cell r="E122">
            <v>40000</v>
          </cell>
        </row>
        <row r="123">
          <cell r="C123">
            <v>4</v>
          </cell>
          <cell r="D123" t="str">
            <v>Secondary Cable Replacement</v>
          </cell>
          <cell r="E123">
            <v>75000</v>
          </cell>
        </row>
        <row r="125">
          <cell r="D125" t="str">
            <v>U.G. Distribution Maintenance - Total</v>
          </cell>
          <cell r="E125">
            <v>1415000</v>
          </cell>
        </row>
        <row r="127">
          <cell r="C127">
            <v>1</v>
          </cell>
          <cell r="D127" t="str">
            <v>U/ground Transformer Replacement</v>
          </cell>
          <cell r="E127">
            <v>150000</v>
          </cell>
        </row>
        <row r="128">
          <cell r="C128">
            <v>2</v>
          </cell>
          <cell r="D128" t="str">
            <v>Overhead Transformer Replacement</v>
          </cell>
          <cell r="E128">
            <v>150000</v>
          </cell>
        </row>
        <row r="129">
          <cell r="C129">
            <v>3</v>
          </cell>
          <cell r="D129" t="str">
            <v>Power T/former O/H &amp;  StationUpgrade</v>
          </cell>
          <cell r="E129">
            <v>100000</v>
          </cell>
        </row>
        <row r="131">
          <cell r="D131" t="str">
            <v>Transformer Repalcement &amp; Overhauls - Total</v>
          </cell>
          <cell r="E131">
            <v>400000</v>
          </cell>
        </row>
        <row r="133">
          <cell r="D133" t="str">
            <v>Auto-Switches/SCADA</v>
          </cell>
          <cell r="E133">
            <v>1600000</v>
          </cell>
        </row>
        <row r="136">
          <cell r="D136" t="str">
            <v>TOTAL - SYSTEM MAINTENANCE</v>
          </cell>
          <cell r="E136">
            <v>5165000</v>
          </cell>
        </row>
        <row r="145">
          <cell r="D145" t="str">
            <v>TABLE 1 (Cont'd)</v>
          </cell>
        </row>
        <row r="146">
          <cell r="D146" t="str">
            <v xml:space="preserve">SUMMARY OF </v>
          </cell>
        </row>
        <row r="147">
          <cell r="D147" t="str">
            <v>RECOMMENDED SYSTEM EXPANSION PROJECTS - 1997</v>
          </cell>
        </row>
        <row r="150">
          <cell r="D150" t="str">
            <v>Road Relocations</v>
          </cell>
          <cell r="E150">
            <v>1500000</v>
          </cell>
        </row>
        <row r="152">
          <cell r="D152" t="str">
            <v>Industrial &amp; Commercail Services</v>
          </cell>
          <cell r="E152">
            <v>2500000</v>
          </cell>
        </row>
        <row r="154">
          <cell r="D154" t="str">
            <v>Land &amp; Easements</v>
          </cell>
          <cell r="E154">
            <v>50000</v>
          </cell>
        </row>
        <row r="156">
          <cell r="D156" t="str">
            <v>Major Tools</v>
          </cell>
          <cell r="E156">
            <v>140000</v>
          </cell>
        </row>
        <row r="158">
          <cell r="D158" t="str">
            <v xml:space="preserve">       Total - Subtransmission</v>
          </cell>
          <cell r="E158">
            <v>1460000</v>
          </cell>
        </row>
        <row r="159">
          <cell r="D159" t="str">
            <v xml:space="preserve">       Total - Distribution</v>
          </cell>
          <cell r="E159">
            <v>1210000</v>
          </cell>
        </row>
        <row r="160">
          <cell r="D160" t="str">
            <v xml:space="preserve">       Total - Substations</v>
          </cell>
          <cell r="E160">
            <v>2700000</v>
          </cell>
        </row>
        <row r="161">
          <cell r="D161" t="str">
            <v xml:space="preserve">       Total - Subdivision Rebuilds</v>
          </cell>
          <cell r="E161">
            <v>5200000</v>
          </cell>
        </row>
        <row r="162">
          <cell r="D162" t="str">
            <v xml:space="preserve">       Total - System Maintenance</v>
          </cell>
          <cell r="E162">
            <v>5165000</v>
          </cell>
        </row>
        <row r="163">
          <cell r="D163" t="str">
            <v xml:space="preserve">       Total - Road Relocations</v>
          </cell>
          <cell r="E163">
            <v>1500000</v>
          </cell>
        </row>
        <row r="164">
          <cell r="D164" t="str">
            <v xml:space="preserve">       Total - Industrial &amp; Commercial Serv.</v>
          </cell>
          <cell r="E164">
            <v>2500000</v>
          </cell>
        </row>
        <row r="165">
          <cell r="D165" t="str">
            <v xml:space="preserve">       Total - Land &amp; Easements</v>
          </cell>
          <cell r="E165">
            <v>50000</v>
          </cell>
        </row>
        <row r="166">
          <cell r="D166" t="str">
            <v xml:space="preserve">       Total - Major Tools</v>
          </cell>
          <cell r="E166">
            <v>140000</v>
          </cell>
        </row>
        <row r="168">
          <cell r="D168" t="str">
            <v xml:space="preserve">       GRAND TOTAL</v>
          </cell>
          <cell r="E168">
            <v>19925000</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v 2004 Overall Comparison"/>
      <sheetName val="Energy "/>
      <sheetName val="Nov DEGDAYS"/>
      <sheetName val="CustPT"/>
    </sheetNames>
    <sheetDataSet>
      <sheetData sheetId="0" refreshError="1"/>
      <sheetData sheetId="1" refreshError="1"/>
      <sheetData sheetId="2" refreshError="1">
        <row r="1">
          <cell r="A1" t="str">
            <v>ENVIRONMENT CANADA - MONTHLY METEROLOGICAL SUMMARY</v>
          </cell>
        </row>
        <row r="2">
          <cell r="A2" t="str">
            <v>HEATING DEGREE DAYS</v>
          </cell>
        </row>
        <row r="3">
          <cell r="B3" t="str">
            <v xml:space="preserve">       </v>
          </cell>
          <cell r="C3" t="str">
            <v>January</v>
          </cell>
          <cell r="D3" t="str">
            <v>February</v>
          </cell>
          <cell r="E3" t="str">
            <v>March</v>
          </cell>
          <cell r="F3" t="str">
            <v>April</v>
          </cell>
          <cell r="G3" t="str">
            <v>May</v>
          </cell>
          <cell r="H3" t="str">
            <v>June</v>
          </cell>
          <cell r="I3" t="str">
            <v>July</v>
          </cell>
          <cell r="J3" t="str">
            <v>August</v>
          </cell>
          <cell r="K3" t="str">
            <v>September</v>
          </cell>
          <cell r="L3" t="str">
            <v>October</v>
          </cell>
          <cell r="M3" t="str">
            <v>November</v>
          </cell>
          <cell r="N3" t="str">
            <v>December</v>
          </cell>
        </row>
        <row r="4">
          <cell r="B4">
            <v>1990</v>
          </cell>
          <cell r="C4">
            <v>582.79999999999995</v>
          </cell>
          <cell r="D4">
            <v>603.1</v>
          </cell>
          <cell r="E4">
            <v>539.29999999999995</v>
          </cell>
          <cell r="F4">
            <v>305</v>
          </cell>
          <cell r="G4">
            <v>198.9</v>
          </cell>
          <cell r="H4">
            <v>31.7</v>
          </cell>
          <cell r="I4">
            <v>3.8</v>
          </cell>
          <cell r="J4">
            <v>3.5</v>
          </cell>
          <cell r="K4">
            <v>310</v>
          </cell>
          <cell r="L4">
            <v>269</v>
          </cell>
          <cell r="M4">
            <v>403.2</v>
          </cell>
          <cell r="N4">
            <v>587.4</v>
          </cell>
        </row>
        <row r="5">
          <cell r="B5">
            <v>1991</v>
          </cell>
          <cell r="C5">
            <v>734.5</v>
          </cell>
          <cell r="D5">
            <v>571.79999999999995</v>
          </cell>
          <cell r="E5">
            <v>507.5</v>
          </cell>
          <cell r="F5">
            <v>283.39999999999998</v>
          </cell>
          <cell r="G5">
            <v>105.5</v>
          </cell>
          <cell r="H5">
            <v>17.8</v>
          </cell>
          <cell r="I5">
            <v>0.8</v>
          </cell>
          <cell r="J5">
            <v>2.5</v>
          </cell>
          <cell r="K5">
            <v>126.6</v>
          </cell>
          <cell r="L5">
            <v>237</v>
          </cell>
          <cell r="M5">
            <v>467.1</v>
          </cell>
          <cell r="N5">
            <v>631</v>
          </cell>
        </row>
        <row r="6">
          <cell r="B6">
            <v>1992</v>
          </cell>
          <cell r="C6">
            <v>688</v>
          </cell>
          <cell r="D6">
            <v>636</v>
          </cell>
          <cell r="E6">
            <v>593</v>
          </cell>
          <cell r="F6">
            <v>373</v>
          </cell>
          <cell r="G6">
            <v>179</v>
          </cell>
          <cell r="H6">
            <v>67</v>
          </cell>
          <cell r="I6">
            <v>24</v>
          </cell>
          <cell r="J6">
            <v>35</v>
          </cell>
          <cell r="K6">
            <v>102</v>
          </cell>
          <cell r="L6">
            <v>329</v>
          </cell>
          <cell r="M6">
            <v>456</v>
          </cell>
          <cell r="N6">
            <v>609</v>
          </cell>
        </row>
        <row r="7">
          <cell r="B7">
            <v>1993</v>
          </cell>
          <cell r="C7">
            <v>680.6</v>
          </cell>
          <cell r="D7">
            <v>738</v>
          </cell>
          <cell r="E7">
            <v>621</v>
          </cell>
          <cell r="F7">
            <v>344</v>
          </cell>
          <cell r="G7">
            <v>186</v>
          </cell>
          <cell r="H7">
            <v>48</v>
          </cell>
          <cell r="I7">
            <v>1</v>
          </cell>
          <cell r="J7">
            <v>9.6999999999999993</v>
          </cell>
          <cell r="K7">
            <v>146.6</v>
          </cell>
          <cell r="L7">
            <v>317</v>
          </cell>
          <cell r="M7">
            <v>448</v>
          </cell>
          <cell r="N7">
            <v>641</v>
          </cell>
        </row>
        <row r="8">
          <cell r="B8">
            <v>1994</v>
          </cell>
          <cell r="C8">
            <v>941.4</v>
          </cell>
          <cell r="D8">
            <v>738</v>
          </cell>
          <cell r="E8">
            <v>582</v>
          </cell>
          <cell r="F8">
            <v>325.5</v>
          </cell>
          <cell r="G8">
            <v>200</v>
          </cell>
          <cell r="H8">
            <v>36</v>
          </cell>
          <cell r="I8">
            <v>2</v>
          </cell>
          <cell r="J8">
            <v>25</v>
          </cell>
          <cell r="K8">
            <v>76</v>
          </cell>
          <cell r="L8">
            <v>249</v>
          </cell>
          <cell r="M8">
            <v>379</v>
          </cell>
          <cell r="N8">
            <v>563</v>
          </cell>
        </row>
        <row r="9">
          <cell r="B9">
            <v>1995</v>
          </cell>
          <cell r="C9">
            <v>653</v>
          </cell>
          <cell r="D9">
            <v>707.3</v>
          </cell>
          <cell r="E9">
            <v>498.1</v>
          </cell>
          <cell r="F9">
            <v>417.6</v>
          </cell>
          <cell r="G9">
            <v>149.19999999999999</v>
          </cell>
          <cell r="H9">
            <v>20</v>
          </cell>
          <cell r="I9">
            <v>10.3</v>
          </cell>
          <cell r="J9">
            <v>4.5999999999999996</v>
          </cell>
          <cell r="K9">
            <v>133.69999999999999</v>
          </cell>
          <cell r="L9">
            <v>219.4</v>
          </cell>
          <cell r="M9">
            <v>511.3</v>
          </cell>
          <cell r="N9">
            <v>714.8</v>
          </cell>
        </row>
        <row r="10">
          <cell r="B10">
            <v>1996</v>
          </cell>
          <cell r="C10">
            <v>765.2</v>
          </cell>
          <cell r="D10">
            <v>689.8</v>
          </cell>
          <cell r="E10">
            <v>645.6</v>
          </cell>
          <cell r="F10">
            <v>408</v>
          </cell>
          <cell r="G10">
            <v>205.9</v>
          </cell>
          <cell r="H10">
            <v>20.9</v>
          </cell>
          <cell r="I10">
            <v>10.3</v>
          </cell>
          <cell r="J10">
            <v>2.5</v>
          </cell>
          <cell r="K10">
            <v>71.7</v>
          </cell>
          <cell r="L10">
            <v>273.10000000000002</v>
          </cell>
          <cell r="M10">
            <v>512.1</v>
          </cell>
          <cell r="N10">
            <v>571.6</v>
          </cell>
        </row>
        <row r="11">
          <cell r="B11">
            <v>1997</v>
          </cell>
          <cell r="C11">
            <v>756.5</v>
          </cell>
          <cell r="D11">
            <v>593</v>
          </cell>
          <cell r="E11">
            <v>600</v>
          </cell>
          <cell r="F11">
            <v>366.8</v>
          </cell>
          <cell r="G11">
            <v>255.8</v>
          </cell>
          <cell r="H11">
            <v>17.7</v>
          </cell>
          <cell r="I11">
            <v>12.4</v>
          </cell>
          <cell r="J11">
            <v>17</v>
          </cell>
          <cell r="K11">
            <v>87.1</v>
          </cell>
          <cell r="L11">
            <v>266.89999999999998</v>
          </cell>
          <cell r="M11">
            <v>466.5</v>
          </cell>
          <cell r="N11">
            <v>586.29999999999995</v>
          </cell>
        </row>
        <row r="12">
          <cell r="B12">
            <v>1998</v>
          </cell>
          <cell r="C12">
            <v>624.79999999999995</v>
          </cell>
          <cell r="D12">
            <v>512.6</v>
          </cell>
          <cell r="E12">
            <v>492.3</v>
          </cell>
          <cell r="F12">
            <v>282</v>
          </cell>
          <cell r="G12">
            <v>59.1</v>
          </cell>
          <cell r="H12">
            <v>54.7</v>
          </cell>
          <cell r="I12">
            <v>1</v>
          </cell>
          <cell r="J12">
            <v>3.4</v>
          </cell>
          <cell r="K12">
            <v>39.700000000000003</v>
          </cell>
          <cell r="L12">
            <v>223.4</v>
          </cell>
          <cell r="M12">
            <v>391.5</v>
          </cell>
          <cell r="N12">
            <v>535.1</v>
          </cell>
        </row>
        <row r="13">
          <cell r="B13">
            <v>2003</v>
          </cell>
          <cell r="C13">
            <v>814.1</v>
          </cell>
          <cell r="D13">
            <v>698.5</v>
          </cell>
          <cell r="E13">
            <v>581</v>
          </cell>
          <cell r="F13">
            <v>356</v>
          </cell>
          <cell r="G13">
            <v>178.6</v>
          </cell>
          <cell r="H13">
            <v>43.6</v>
          </cell>
          <cell r="I13">
            <v>0.3</v>
          </cell>
          <cell r="J13">
            <v>2.1</v>
          </cell>
          <cell r="K13">
            <v>55.4</v>
          </cell>
          <cell r="L13">
            <v>276.3</v>
          </cell>
          <cell r="M13">
            <v>399.15</v>
          </cell>
          <cell r="N13">
            <v>561.45000000000005</v>
          </cell>
        </row>
        <row r="14">
          <cell r="B14">
            <v>2004</v>
          </cell>
          <cell r="C14">
            <v>849.1</v>
          </cell>
          <cell r="D14">
            <v>631.70000000000005</v>
          </cell>
          <cell r="E14">
            <v>487.3</v>
          </cell>
          <cell r="F14">
            <v>331.5</v>
          </cell>
          <cell r="G14">
            <v>158.9</v>
          </cell>
          <cell r="H14">
            <v>44.2</v>
          </cell>
          <cell r="I14">
            <v>3.6</v>
          </cell>
          <cell r="J14">
            <v>12.8</v>
          </cell>
          <cell r="K14">
            <v>30</v>
          </cell>
          <cell r="L14">
            <v>226.3</v>
          </cell>
          <cell r="M14">
            <v>380.3</v>
          </cell>
        </row>
        <row r="16">
          <cell r="B16" t="str">
            <v>NORMAL</v>
          </cell>
          <cell r="C16">
            <v>752.9</v>
          </cell>
          <cell r="D16">
            <v>662.1</v>
          </cell>
          <cell r="E16">
            <v>571.6</v>
          </cell>
          <cell r="F16">
            <v>353.3</v>
          </cell>
          <cell r="G16">
            <v>171.8</v>
          </cell>
          <cell r="H16">
            <v>49.4</v>
          </cell>
          <cell r="I16">
            <v>8.9</v>
          </cell>
          <cell r="J16">
            <v>17.8</v>
          </cell>
          <cell r="K16">
            <v>102.5</v>
          </cell>
          <cell r="L16">
            <v>282.60000000000002</v>
          </cell>
          <cell r="M16">
            <v>445.5</v>
          </cell>
          <cell r="N16">
            <v>647.4</v>
          </cell>
        </row>
        <row r="20">
          <cell r="A20" t="str">
            <v>ENVIRONMENT CANADA - MONTHLY METEROLOGICAL SUMMARY</v>
          </cell>
        </row>
        <row r="21">
          <cell r="A21" t="str">
            <v>COOLING DEGREE DAYS</v>
          </cell>
        </row>
        <row r="22">
          <cell r="C22" t="str">
            <v>January</v>
          </cell>
          <cell r="D22" t="str">
            <v>February</v>
          </cell>
          <cell r="E22" t="str">
            <v>March</v>
          </cell>
          <cell r="F22" t="str">
            <v>April</v>
          </cell>
          <cell r="G22" t="str">
            <v>May</v>
          </cell>
          <cell r="H22" t="str">
            <v>June</v>
          </cell>
          <cell r="I22" t="str">
            <v>July</v>
          </cell>
          <cell r="J22" t="str">
            <v>August</v>
          </cell>
          <cell r="K22" t="str">
            <v>September</v>
          </cell>
          <cell r="L22" t="str">
            <v>October</v>
          </cell>
          <cell r="M22" t="str">
            <v>November</v>
          </cell>
          <cell r="N22" t="str">
            <v>December</v>
          </cell>
        </row>
        <row r="23">
          <cell r="B23">
            <v>1990</v>
          </cell>
          <cell r="C23">
            <v>0</v>
          </cell>
          <cell r="D23">
            <v>0</v>
          </cell>
          <cell r="E23">
            <v>0</v>
          </cell>
          <cell r="F23">
            <v>17.8</v>
          </cell>
          <cell r="G23">
            <v>1.2</v>
          </cell>
          <cell r="H23">
            <v>52</v>
          </cell>
          <cell r="I23">
            <v>93</v>
          </cell>
          <cell r="J23">
            <v>75</v>
          </cell>
          <cell r="K23">
            <v>22</v>
          </cell>
          <cell r="L23">
            <v>4</v>
          </cell>
          <cell r="M23">
            <v>0</v>
          </cell>
          <cell r="N23">
            <v>0</v>
          </cell>
        </row>
        <row r="24">
          <cell r="B24">
            <v>1991</v>
          </cell>
          <cell r="C24">
            <v>0</v>
          </cell>
          <cell r="D24">
            <v>0</v>
          </cell>
          <cell r="E24">
            <v>0</v>
          </cell>
          <cell r="F24">
            <v>3.9</v>
          </cell>
          <cell r="G24">
            <v>54</v>
          </cell>
          <cell r="H24">
            <v>79</v>
          </cell>
          <cell r="I24">
            <v>115</v>
          </cell>
          <cell r="J24">
            <v>99</v>
          </cell>
          <cell r="K24">
            <v>33</v>
          </cell>
          <cell r="L24">
            <v>1.3</v>
          </cell>
          <cell r="M24">
            <v>0</v>
          </cell>
          <cell r="N24">
            <v>0</v>
          </cell>
        </row>
        <row r="25">
          <cell r="B25">
            <v>1992</v>
          </cell>
          <cell r="C25">
            <v>0</v>
          </cell>
          <cell r="D25">
            <v>0</v>
          </cell>
          <cell r="E25">
            <v>0</v>
          </cell>
          <cell r="F25">
            <v>0</v>
          </cell>
          <cell r="G25">
            <v>3</v>
          </cell>
          <cell r="H25">
            <v>19</v>
          </cell>
          <cell r="I25">
            <v>25</v>
          </cell>
          <cell r="J25">
            <v>33</v>
          </cell>
          <cell r="K25">
            <v>26</v>
          </cell>
          <cell r="L25">
            <v>0</v>
          </cell>
          <cell r="M25">
            <v>0</v>
          </cell>
          <cell r="N25">
            <v>0</v>
          </cell>
        </row>
        <row r="26">
          <cell r="B26">
            <v>1993</v>
          </cell>
          <cell r="C26">
            <v>0</v>
          </cell>
          <cell r="D26">
            <v>0</v>
          </cell>
          <cell r="E26">
            <v>0</v>
          </cell>
          <cell r="F26">
            <v>0</v>
          </cell>
          <cell r="G26">
            <v>4</v>
          </cell>
          <cell r="H26">
            <v>22</v>
          </cell>
          <cell r="I26">
            <v>114</v>
          </cell>
          <cell r="J26">
            <v>105.4</v>
          </cell>
          <cell r="K26">
            <v>15.7</v>
          </cell>
          <cell r="L26">
            <v>3</v>
          </cell>
          <cell r="M26">
            <v>0</v>
          </cell>
          <cell r="N26">
            <v>0</v>
          </cell>
        </row>
        <row r="27">
          <cell r="B27">
            <v>1994</v>
          </cell>
          <cell r="C27">
            <v>0</v>
          </cell>
          <cell r="D27">
            <v>0</v>
          </cell>
          <cell r="E27">
            <v>0</v>
          </cell>
          <cell r="F27">
            <v>0.5</v>
          </cell>
          <cell r="G27">
            <v>8</v>
          </cell>
          <cell r="H27">
            <v>68</v>
          </cell>
          <cell r="I27">
            <v>111</v>
          </cell>
          <cell r="J27">
            <v>46</v>
          </cell>
          <cell r="K27">
            <v>14</v>
          </cell>
          <cell r="L27">
            <v>0</v>
          </cell>
          <cell r="M27">
            <v>0</v>
          </cell>
          <cell r="N27">
            <v>0</v>
          </cell>
        </row>
        <row r="28">
          <cell r="B28">
            <v>1995</v>
          </cell>
          <cell r="C28">
            <v>0</v>
          </cell>
          <cell r="D28">
            <v>0</v>
          </cell>
          <cell r="E28">
            <v>0</v>
          </cell>
          <cell r="F28">
            <v>0</v>
          </cell>
          <cell r="G28">
            <v>3.5</v>
          </cell>
          <cell r="H28">
            <v>77.900000000000006</v>
          </cell>
          <cell r="I28">
            <v>130.9</v>
          </cell>
          <cell r="J28">
            <v>122.9</v>
          </cell>
          <cell r="K28">
            <v>12.7</v>
          </cell>
          <cell r="L28">
            <v>3.2</v>
          </cell>
          <cell r="M28">
            <v>0</v>
          </cell>
          <cell r="N28">
            <v>0</v>
          </cell>
        </row>
        <row r="29">
          <cell r="B29">
            <v>1996</v>
          </cell>
          <cell r="C29">
            <v>0</v>
          </cell>
          <cell r="D29">
            <v>0</v>
          </cell>
          <cell r="E29">
            <v>0</v>
          </cell>
          <cell r="F29">
            <v>0</v>
          </cell>
          <cell r="G29">
            <v>8.6</v>
          </cell>
          <cell r="H29">
            <v>38.299999999999997</v>
          </cell>
          <cell r="I29">
            <v>59.6</v>
          </cell>
          <cell r="J29">
            <v>87.1</v>
          </cell>
          <cell r="K29">
            <v>27.1</v>
          </cell>
          <cell r="L29">
            <v>0</v>
          </cell>
          <cell r="M29">
            <v>0</v>
          </cell>
          <cell r="N29">
            <v>0</v>
          </cell>
        </row>
        <row r="30">
          <cell r="B30">
            <v>1997</v>
          </cell>
          <cell r="C30">
            <v>0</v>
          </cell>
          <cell r="D30">
            <v>0</v>
          </cell>
          <cell r="E30">
            <v>0</v>
          </cell>
          <cell r="F30">
            <v>0</v>
          </cell>
          <cell r="G30">
            <v>0</v>
          </cell>
          <cell r="H30">
            <v>73.3</v>
          </cell>
          <cell r="I30">
            <v>103</v>
          </cell>
          <cell r="J30">
            <v>46.8</v>
          </cell>
          <cell r="K30">
            <v>11.7</v>
          </cell>
          <cell r="L30">
            <v>2.8</v>
          </cell>
          <cell r="M30">
            <v>0</v>
          </cell>
          <cell r="N30">
            <v>0</v>
          </cell>
        </row>
        <row r="31">
          <cell r="B31">
            <v>1998</v>
          </cell>
          <cell r="C31">
            <v>0</v>
          </cell>
          <cell r="D31">
            <v>0</v>
          </cell>
          <cell r="E31">
            <v>0</v>
          </cell>
          <cell r="F31">
            <v>0</v>
          </cell>
          <cell r="G31">
            <v>28.6</v>
          </cell>
          <cell r="H31">
            <v>82.4</v>
          </cell>
          <cell r="I31">
            <v>101.3</v>
          </cell>
          <cell r="J31">
            <v>117.7</v>
          </cell>
          <cell r="K31">
            <v>45</v>
          </cell>
          <cell r="L31">
            <v>0</v>
          </cell>
          <cell r="M31">
            <v>0</v>
          </cell>
          <cell r="N31">
            <v>0</v>
          </cell>
        </row>
        <row r="32">
          <cell r="B32">
            <v>2003</v>
          </cell>
          <cell r="C32">
            <v>0</v>
          </cell>
          <cell r="D32">
            <v>0</v>
          </cell>
          <cell r="E32">
            <v>0</v>
          </cell>
          <cell r="F32">
            <v>2.4</v>
          </cell>
          <cell r="G32">
            <v>0</v>
          </cell>
          <cell r="H32">
            <v>46.1</v>
          </cell>
          <cell r="I32">
            <v>117.6</v>
          </cell>
          <cell r="J32">
            <v>127.4</v>
          </cell>
          <cell r="K32">
            <v>23.8</v>
          </cell>
          <cell r="L32">
            <v>0</v>
          </cell>
          <cell r="M32">
            <v>0</v>
          </cell>
          <cell r="N32">
            <v>0</v>
          </cell>
        </row>
        <row r="33">
          <cell r="B33">
            <v>2004</v>
          </cell>
          <cell r="C33">
            <v>0</v>
          </cell>
          <cell r="D33">
            <v>0</v>
          </cell>
          <cell r="E33">
            <v>0</v>
          </cell>
          <cell r="F33">
            <v>0</v>
          </cell>
          <cell r="G33">
            <v>8.6</v>
          </cell>
          <cell r="H33">
            <v>31.6</v>
          </cell>
          <cell r="I33">
            <v>85.4</v>
          </cell>
          <cell r="J33">
            <v>59.6</v>
          </cell>
          <cell r="K33">
            <v>41.2</v>
          </cell>
          <cell r="L33">
            <v>1.5</v>
          </cell>
          <cell r="M33">
            <v>0</v>
          </cell>
        </row>
        <row r="35">
          <cell r="B35" t="str">
            <v>NORMAL</v>
          </cell>
          <cell r="C35">
            <v>0</v>
          </cell>
          <cell r="D35">
            <v>0</v>
          </cell>
          <cell r="E35">
            <v>0</v>
          </cell>
          <cell r="F35">
            <v>1.1000000000000001</v>
          </cell>
          <cell r="G35">
            <v>12</v>
          </cell>
          <cell r="H35">
            <v>44.2</v>
          </cell>
          <cell r="I35">
            <v>96.7</v>
          </cell>
          <cell r="J35">
            <v>75</v>
          </cell>
          <cell r="K35">
            <v>22.1</v>
          </cell>
          <cell r="L35">
            <v>1</v>
          </cell>
          <cell r="M35">
            <v>0</v>
          </cell>
          <cell r="N35">
            <v>0</v>
          </cell>
        </row>
      </sheetData>
      <sheetData sheetId="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SVA &amp; Other"/>
      <sheetName val="Carrying Charges"/>
      <sheetName val="1580"/>
      <sheetName val="1582"/>
      <sheetName val="1584"/>
      <sheetName val="1586"/>
      <sheetName val="1588"/>
      <sheetName val="1525"/>
      <sheetName val="1562"/>
      <sheetName val="1570"/>
      <sheetName val="1571"/>
      <sheetName val="1590"/>
      <sheetName val="JDE Quarter Change"/>
      <sheetName val="Sheet2"/>
      <sheetName val="Sheet1"/>
    </sheetNames>
    <sheetDataSet>
      <sheetData sheetId="0" refreshError="1">
        <row r="3">
          <cell r="A3" t="str">
            <v>Quarter ended June 30 2004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MUM"/>
      <sheetName val="OPTTABLE"/>
    </sheetNames>
    <sheetDataSet>
      <sheetData sheetId="0"/>
      <sheetData sheetId="1" refreshError="1">
        <row r="2">
          <cell r="A2" t="str">
            <v>system</v>
          </cell>
          <cell r="B2" t="str">
            <v>44 kv</v>
          </cell>
          <cell r="Q2" t="str">
            <v>system</v>
          </cell>
          <cell r="R2" t="str">
            <v>m.s.-44 kv</v>
          </cell>
          <cell r="S2" t="str">
            <v>13.8 kv</v>
          </cell>
          <cell r="U2" t="str">
            <v>system</v>
          </cell>
          <cell r="V2" t="str">
            <v>27.6/16 kv</v>
          </cell>
          <cell r="AA2" t="str">
            <v>system</v>
          </cell>
          <cell r="AB2" t="str">
            <v>13.8 kv</v>
          </cell>
          <cell r="AG2" t="str">
            <v>system</v>
          </cell>
          <cell r="AH2" t="str">
            <v>27.6 kv</v>
          </cell>
          <cell r="AW2" t="str">
            <v>system</v>
          </cell>
          <cell r="AX2" t="str">
            <v>m.s.-27 kv</v>
          </cell>
          <cell r="AY2" t="str">
            <v>4.16 kv</v>
          </cell>
          <cell r="BB2" t="str">
            <v>system</v>
          </cell>
          <cell r="BC2" t="str">
            <v>4.16 kv</v>
          </cell>
          <cell r="BH2" t="str">
            <v>SYSTEM</v>
          </cell>
        </row>
        <row r="3">
          <cell r="B3" t="str">
            <v>total</v>
          </cell>
          <cell r="C3" t="str">
            <v>ann. cap</v>
          </cell>
          <cell r="D3" t="str">
            <v>loss</v>
          </cell>
          <cell r="E3" t="str">
            <v>penalty</v>
          </cell>
          <cell r="R3" t="str">
            <v>total</v>
          </cell>
          <cell r="S3" t="str">
            <v>total</v>
          </cell>
          <cell r="T3" t="str">
            <v>total</v>
          </cell>
          <cell r="V3" t="str">
            <v>total</v>
          </cell>
          <cell r="W3" t="str">
            <v>ann. cap</v>
          </cell>
          <cell r="X3" t="str">
            <v>loss</v>
          </cell>
          <cell r="Y3" t="str">
            <v>penalty</v>
          </cell>
          <cell r="AB3" t="str">
            <v>total</v>
          </cell>
          <cell r="AC3" t="str">
            <v>ann. cap</v>
          </cell>
          <cell r="AD3" t="str">
            <v>loss</v>
          </cell>
          <cell r="AE3" t="str">
            <v>penalty</v>
          </cell>
          <cell r="AH3" t="str">
            <v>total</v>
          </cell>
          <cell r="AI3" t="str">
            <v>ann. cap</v>
          </cell>
          <cell r="AJ3" t="str">
            <v>loss</v>
          </cell>
          <cell r="AK3" t="str">
            <v>penalty</v>
          </cell>
          <cell r="AX3" t="str">
            <v>total</v>
          </cell>
          <cell r="AY3" t="str">
            <v>total</v>
          </cell>
          <cell r="AZ3" t="str">
            <v>total</v>
          </cell>
          <cell r="BC3" t="str">
            <v>total</v>
          </cell>
          <cell r="BD3" t="str">
            <v>ann. cap</v>
          </cell>
          <cell r="BE3" t="str">
            <v>loss</v>
          </cell>
          <cell r="BF3" t="str">
            <v>penalty</v>
          </cell>
          <cell r="BH3" t="str">
            <v>total</v>
          </cell>
        </row>
        <row r="4">
          <cell r="A4" t="str">
            <v>u.f.</v>
          </cell>
          <cell r="B4" t="str">
            <v>p.w. cost</v>
          </cell>
          <cell r="C4" t="str">
            <v>p.w. cost</v>
          </cell>
          <cell r="D4" t="str">
            <v>p.w. cost</v>
          </cell>
          <cell r="E4" t="str">
            <v>p.w. cost</v>
          </cell>
          <cell r="Q4" t="str">
            <v>u.f.</v>
          </cell>
          <cell r="R4" t="str">
            <v>p.w. cost</v>
          </cell>
          <cell r="S4" t="str">
            <v>p.w. cost</v>
          </cell>
          <cell r="U4" t="str">
            <v>u.f.</v>
          </cell>
          <cell r="V4" t="str">
            <v>p.w. cost</v>
          </cell>
          <cell r="W4" t="str">
            <v>p.w. cost</v>
          </cell>
          <cell r="X4" t="str">
            <v>p.w. cost</v>
          </cell>
          <cell r="Y4" t="str">
            <v>p.w. cost</v>
          </cell>
          <cell r="AA4" t="str">
            <v>u.f.</v>
          </cell>
          <cell r="AB4" t="str">
            <v>p.w. cost</v>
          </cell>
          <cell r="AC4" t="str">
            <v>p.w. cost</v>
          </cell>
          <cell r="AD4" t="str">
            <v>p.w. cost</v>
          </cell>
          <cell r="AE4" t="str">
            <v>p.w. cost</v>
          </cell>
          <cell r="AG4" t="str">
            <v>u.f.</v>
          </cell>
          <cell r="AH4" t="str">
            <v>p.w. cost</v>
          </cell>
          <cell r="AI4" t="str">
            <v>p.w. cost</v>
          </cell>
          <cell r="AJ4" t="str">
            <v>p.w. cost</v>
          </cell>
          <cell r="AK4" t="str">
            <v>p.w. cost</v>
          </cell>
          <cell r="AW4" t="str">
            <v>u.f.</v>
          </cell>
          <cell r="AX4" t="str">
            <v>p.w. cost</v>
          </cell>
          <cell r="AY4" t="str">
            <v>p.w. cost</v>
          </cell>
          <cell r="BB4" t="str">
            <v>u.f.</v>
          </cell>
          <cell r="BC4" t="str">
            <v>p.w. cost</v>
          </cell>
          <cell r="BD4" t="str">
            <v>p.w. cost</v>
          </cell>
          <cell r="BE4" t="str">
            <v>p.w. cost</v>
          </cell>
          <cell r="BF4" t="str">
            <v>p.w. cost</v>
          </cell>
          <cell r="BH4" t="str">
            <v>p.w. cost</v>
          </cell>
        </row>
        <row r="5">
          <cell r="B5" t="str">
            <v>$,000</v>
          </cell>
          <cell r="C5" t="str">
            <v>$,000</v>
          </cell>
          <cell r="D5" t="str">
            <v>$,000</v>
          </cell>
          <cell r="E5" t="str">
            <v>$,000</v>
          </cell>
          <cell r="R5" t="str">
            <v>$,000</v>
          </cell>
          <cell r="S5" t="str">
            <v>$,000</v>
          </cell>
          <cell r="T5" t="str">
            <v>$,000</v>
          </cell>
          <cell r="V5" t="str">
            <v>$,000</v>
          </cell>
          <cell r="W5" t="str">
            <v>$,000</v>
          </cell>
          <cell r="X5" t="str">
            <v>$,000</v>
          </cell>
          <cell r="Y5" t="str">
            <v>$,000</v>
          </cell>
          <cell r="AB5" t="str">
            <v>$,000</v>
          </cell>
          <cell r="AC5" t="str">
            <v>$,000</v>
          </cell>
          <cell r="AD5" t="str">
            <v>$,000</v>
          </cell>
          <cell r="AE5" t="str">
            <v>$,000</v>
          </cell>
          <cell r="AH5" t="str">
            <v>$,000</v>
          </cell>
          <cell r="AI5" t="str">
            <v>$,000</v>
          </cell>
          <cell r="AJ5" t="str">
            <v>$,000</v>
          </cell>
          <cell r="AK5" t="str">
            <v>$,000</v>
          </cell>
          <cell r="AX5" t="str">
            <v>$,000</v>
          </cell>
          <cell r="AY5" t="str">
            <v>$,000</v>
          </cell>
          <cell r="AZ5" t="str">
            <v>$,000</v>
          </cell>
          <cell r="BC5" t="str">
            <v>$,000</v>
          </cell>
          <cell r="BD5" t="str">
            <v>$,000</v>
          </cell>
          <cell r="BE5" t="str">
            <v>$,000</v>
          </cell>
          <cell r="BF5" t="str">
            <v>$,000</v>
          </cell>
          <cell r="BH5" t="str">
            <v>$,000</v>
          </cell>
        </row>
        <row r="6">
          <cell r="A6">
            <v>0.1</v>
          </cell>
          <cell r="B6">
            <v>922949.3047409018</v>
          </cell>
          <cell r="C6">
            <v>828046.5026810366</v>
          </cell>
          <cell r="D6">
            <v>8086.9740055176917</v>
          </cell>
          <cell r="E6">
            <v>86815.828054347789</v>
          </cell>
          <cell r="Q6">
            <v>0.1</v>
          </cell>
          <cell r="R6">
            <v>1348662.7204959833</v>
          </cell>
          <cell r="S6">
            <v>198261.39107495613</v>
          </cell>
          <cell r="T6">
            <v>1546924.1115709394</v>
          </cell>
          <cell r="U6">
            <v>0.1</v>
          </cell>
          <cell r="V6">
            <v>316131.58230286697</v>
          </cell>
          <cell r="W6">
            <v>281297.09004733519</v>
          </cell>
          <cell r="X6">
            <v>1908.7962947781145</v>
          </cell>
          <cell r="Y6">
            <v>32925.695960753656</v>
          </cell>
          <cell r="AA6">
            <v>0.1</v>
          </cell>
          <cell r="AB6">
            <v>694983.76280573849</v>
          </cell>
          <cell r="AC6">
            <v>604731.47653816093</v>
          </cell>
          <cell r="AD6">
            <v>5113.5234880206945</v>
          </cell>
          <cell r="AE6">
            <v>85138.76277955687</v>
          </cell>
          <cell r="AG6">
            <v>0.1</v>
          </cell>
          <cell r="AH6">
            <v>345175.50503188343</v>
          </cell>
          <cell r="AI6">
            <v>309702.2219073273</v>
          </cell>
          <cell r="AJ6">
            <v>2222.036437461375</v>
          </cell>
          <cell r="AK6">
            <v>33251.24668709487</v>
          </cell>
          <cell r="AW6">
            <v>0.1</v>
          </cell>
          <cell r="AX6">
            <v>234399.08325525196</v>
          </cell>
          <cell r="AY6">
            <v>41390.633040980138</v>
          </cell>
          <cell r="AZ6">
            <v>275789.71629623207</v>
          </cell>
          <cell r="BB6">
            <v>0.1</v>
          </cell>
          <cell r="BC6">
            <v>184468.09132885834</v>
          </cell>
          <cell r="BD6">
            <v>168570.45945125411</v>
          </cell>
          <cell r="BE6">
            <v>1809.8875944724248</v>
          </cell>
          <cell r="BF6">
            <v>14087.744283131808</v>
          </cell>
          <cell r="BH6">
            <v>3406970.219942824</v>
          </cell>
        </row>
        <row r="7">
          <cell r="A7">
            <v>0.2</v>
          </cell>
          <cell r="B7">
            <v>508970.92210678861</v>
          </cell>
          <cell r="C7">
            <v>399303.00542184012</v>
          </cell>
          <cell r="D7">
            <v>16173.948011035383</v>
          </cell>
          <cell r="E7">
            <v>93493.968673912968</v>
          </cell>
          <cell r="Q7">
            <v>0.2</v>
          </cell>
          <cell r="R7">
            <v>657036.14716378215</v>
          </cell>
          <cell r="S7">
            <v>205094.62302368155</v>
          </cell>
          <cell r="T7">
            <v>862130.77018746373</v>
          </cell>
          <cell r="U7">
            <v>0.2</v>
          </cell>
          <cell r="V7">
            <v>176933.38926324897</v>
          </cell>
          <cell r="W7">
            <v>137657.35486980426</v>
          </cell>
          <cell r="X7">
            <v>3817.5925895562291</v>
          </cell>
          <cell r="Y7">
            <v>35458.441803888549</v>
          </cell>
          <cell r="AA7">
            <v>0.2</v>
          </cell>
          <cell r="AB7">
            <v>386020.52806598583</v>
          </cell>
          <cell r="AC7">
            <v>284105.58271196019</v>
          </cell>
          <cell r="AD7">
            <v>10227.046976041389</v>
          </cell>
          <cell r="AE7">
            <v>91687.898377984311</v>
          </cell>
          <cell r="AG7">
            <v>0.2</v>
          </cell>
          <cell r="AH7">
            <v>182882.93739482245</v>
          </cell>
          <cell r="AI7">
            <v>142629.82962610526</v>
          </cell>
          <cell r="AJ7">
            <v>4444.0728749227501</v>
          </cell>
          <cell r="AK7">
            <v>35809.034893794473</v>
          </cell>
          <cell r="AW7">
            <v>0.2</v>
          </cell>
          <cell r="AX7">
            <v>111418.49390603029</v>
          </cell>
          <cell r="AY7">
            <v>43077.655040047168</v>
          </cell>
          <cell r="AZ7">
            <v>154496.14894607745</v>
          </cell>
          <cell r="BB7">
            <v>0.2</v>
          </cell>
          <cell r="BC7">
            <v>96565.941327814377</v>
          </cell>
          <cell r="BD7">
            <v>77774.749218573736</v>
          </cell>
          <cell r="BE7">
            <v>3619.7751889448496</v>
          </cell>
          <cell r="BF7">
            <v>15171.416920295791</v>
          </cell>
          <cell r="BH7">
            <v>1885414.1678984012</v>
          </cell>
        </row>
        <row r="8">
          <cell r="A8">
            <v>0.3</v>
          </cell>
          <cell r="B8">
            <v>382204.2341498608</v>
          </cell>
          <cell r="C8">
            <v>256658.1794032355</v>
          </cell>
          <cell r="D8">
            <v>24260.922016553028</v>
          </cell>
          <cell r="E8">
            <v>101285.13273007241</v>
          </cell>
          <cell r="Q8">
            <v>0.3</v>
          </cell>
          <cell r="R8">
            <v>428354.96221811778</v>
          </cell>
          <cell r="S8">
            <v>213066.72696386129</v>
          </cell>
          <cell r="T8">
            <v>641421.68918197905</v>
          </cell>
          <cell r="U8">
            <v>0.3</v>
          </cell>
          <cell r="V8">
            <v>133942.12240919005</v>
          </cell>
          <cell r="W8">
            <v>89802.421570643113</v>
          </cell>
          <cell r="X8">
            <v>5726.3888843343448</v>
          </cell>
          <cell r="Y8">
            <v>38413.311954212601</v>
          </cell>
          <cell r="AA8">
            <v>0.3</v>
          </cell>
          <cell r="AB8">
            <v>291914.37397302949</v>
          </cell>
          <cell r="AC8">
            <v>177245.24693281783</v>
          </cell>
          <cell r="AD8">
            <v>15340.570464062093</v>
          </cell>
          <cell r="AE8">
            <v>99328.556576149538</v>
          </cell>
          <cell r="AG8">
            <v>0.3</v>
          </cell>
          <cell r="AH8">
            <v>132297.75599372905</v>
          </cell>
          <cell r="AI8">
            <v>86838.525546400895</v>
          </cell>
          <cell r="AJ8">
            <v>6666.1093123841283</v>
          </cell>
          <cell r="AK8">
            <v>38793.121134943984</v>
          </cell>
          <cell r="AW8">
            <v>0.3</v>
          </cell>
          <cell r="AX8">
            <v>70750.717256227799</v>
          </cell>
          <cell r="AY8">
            <v>45045.847372292053</v>
          </cell>
          <cell r="AZ8">
            <v>115796.56462851985</v>
          </cell>
          <cell r="BB8">
            <v>0.3</v>
          </cell>
          <cell r="BC8">
            <v>69376.893559029908</v>
          </cell>
          <cell r="BD8">
            <v>47511.529111958866</v>
          </cell>
          <cell r="BE8">
            <v>5429.6627834172732</v>
          </cell>
          <cell r="BF8">
            <v>16435.701663653774</v>
          </cell>
          <cell r="BH8">
            <v>1405662.3663632788</v>
          </cell>
        </row>
        <row r="9">
          <cell r="A9">
            <v>0.4</v>
          </cell>
          <cell r="B9">
            <v>327876.98906728532</v>
          </cell>
          <cell r="C9">
            <v>185036.22097604471</v>
          </cell>
          <cell r="D9">
            <v>32347.896022070767</v>
          </cell>
          <cell r="E9">
            <v>110492.87206916987</v>
          </cell>
          <cell r="Q9">
            <v>0.4</v>
          </cell>
          <cell r="R9">
            <v>315422.2521280573</v>
          </cell>
          <cell r="S9">
            <v>222488.30434770975</v>
          </cell>
          <cell r="T9">
            <v>537910.55647576705</v>
          </cell>
          <cell r="U9">
            <v>0.4</v>
          </cell>
          <cell r="V9">
            <v>115409.82774485175</v>
          </cell>
          <cell r="W9">
            <v>65869.21134296192</v>
          </cell>
          <cell r="X9">
            <v>7635.1851791124582</v>
          </cell>
          <cell r="Y9">
            <v>41905.431222777384</v>
          </cell>
          <cell r="AA9">
            <v>0.4</v>
          </cell>
          <cell r="AB9">
            <v>252602.80981642244</v>
          </cell>
          <cell r="AC9">
            <v>123790.29050854001</v>
          </cell>
          <cell r="AD9">
            <v>20454.093952082778</v>
          </cell>
          <cell r="AE9">
            <v>108358.42535579958</v>
          </cell>
          <cell r="AG9">
            <v>0.4</v>
          </cell>
          <cell r="AH9">
            <v>110223.81908653272</v>
          </cell>
          <cell r="AI9">
            <v>59015.904825839229</v>
          </cell>
          <cell r="AJ9">
            <v>8888.1457498455002</v>
          </cell>
          <cell r="AK9">
            <v>42319.768510848022</v>
          </cell>
          <cell r="AW9">
            <v>0.4</v>
          </cell>
          <cell r="AX9">
            <v>50665.995249082604</v>
          </cell>
          <cell r="AY9">
            <v>47371.892855854167</v>
          </cell>
          <cell r="AZ9">
            <v>98037.888104936777</v>
          </cell>
          <cell r="BB9">
            <v>0.4</v>
          </cell>
          <cell r="BC9">
            <v>57565.409019868792</v>
          </cell>
          <cell r="BD9">
            <v>32396.002281629539</v>
          </cell>
          <cell r="BE9">
            <v>7239.5503778896991</v>
          </cell>
          <cell r="BF9">
            <v>17929.856360349564</v>
          </cell>
          <cell r="BH9">
            <v>1189459.0804793737</v>
          </cell>
        </row>
        <row r="10">
          <cell r="A10">
            <v>0.5</v>
          </cell>
          <cell r="B10">
            <v>304090.02808955958</v>
          </cell>
          <cell r="C10">
            <v>142112.99878588427</v>
          </cell>
          <cell r="D10">
            <v>40434.870027588418</v>
          </cell>
          <cell r="E10">
            <v>121542.15927608694</v>
          </cell>
          <cell r="Q10">
            <v>0.5</v>
          </cell>
          <cell r="R10">
            <v>248805.02564199359</v>
          </cell>
          <cell r="S10">
            <v>233794.19720832826</v>
          </cell>
          <cell r="T10">
            <v>482599.22285032185</v>
          </cell>
          <cell r="U10">
            <v>0.5</v>
          </cell>
          <cell r="V10">
            <v>107180.97692365406</v>
          </cell>
          <cell r="W10">
            <v>51541.021104708387</v>
          </cell>
          <cell r="X10">
            <v>9543.9814738905807</v>
          </cell>
          <cell r="Y10">
            <v>46095.974345055125</v>
          </cell>
          <cell r="AA10">
            <v>0.5</v>
          </cell>
          <cell r="AB10">
            <v>236484.26856581122</v>
          </cell>
          <cell r="AC10">
            <v>91722.383234328125</v>
          </cell>
          <cell r="AD10">
            <v>25567.617440103444</v>
          </cell>
          <cell r="AE10">
            <v>119194.26789137945</v>
          </cell>
          <cell r="AG10">
            <v>0.5</v>
          </cell>
          <cell r="AH10">
            <v>99907.625773478823</v>
          </cell>
          <cell r="AI10">
            <v>42245.698224239168</v>
          </cell>
          <cell r="AJ10">
            <v>11110.182187306877</v>
          </cell>
          <cell r="AK10">
            <v>46551.745361932808</v>
          </cell>
          <cell r="AW10">
            <v>0.5</v>
          </cell>
          <cell r="AX10">
            <v>38819.417064218869</v>
          </cell>
          <cell r="AY10">
            <v>50163.147436128726</v>
          </cell>
          <cell r="AZ10">
            <v>88982.564500347595</v>
          </cell>
          <cell r="BB10">
            <v>0.5</v>
          </cell>
          <cell r="BC10">
            <v>52083.803821111236</v>
          </cell>
          <cell r="BD10">
            <v>23311.523852364604</v>
          </cell>
          <cell r="BE10">
            <v>9049.4379723621187</v>
          </cell>
          <cell r="BF10">
            <v>19722.841996384515</v>
          </cell>
          <cell r="BH10">
            <v>1082760.418137362</v>
          </cell>
        </row>
        <row r="11">
          <cell r="A11">
            <v>0.6</v>
          </cell>
          <cell r="B11">
            <v>297130.20813775389</v>
          </cell>
          <cell r="C11">
            <v>113561.52046455137</v>
          </cell>
          <cell r="D11">
            <v>48521.844033106056</v>
          </cell>
          <cell r="E11">
            <v>135046.84364009643</v>
          </cell>
          <cell r="Q11">
            <v>0.6</v>
          </cell>
          <cell r="R11">
            <v>205369.95101710732</v>
          </cell>
          <cell r="S11">
            <v>247612.51070463972</v>
          </cell>
          <cell r="T11">
            <v>452982.46172174707</v>
          </cell>
          <cell r="U11">
            <v>0.6</v>
          </cell>
          <cell r="V11">
            <v>104561.66270684738</v>
          </cell>
          <cell r="W11">
            <v>41891.135665895192</v>
          </cell>
          <cell r="X11">
            <v>11452.77776866869</v>
          </cell>
          <cell r="Y11">
            <v>51217.749272283494</v>
          </cell>
          <cell r="AA11">
            <v>0.6</v>
          </cell>
          <cell r="AB11">
            <v>233794.19720832826</v>
          </cell>
          <cell r="AC11">
            <v>70791.422600519523</v>
          </cell>
          <cell r="AD11">
            <v>30564.69917294259</v>
          </cell>
          <cell r="AE11">
            <v>132438.0754348661</v>
          </cell>
          <cell r="AG11">
            <v>0.6</v>
          </cell>
          <cell r="AH11">
            <v>96649.543329795953</v>
          </cell>
          <cell r="AI11">
            <v>31703.803893485478</v>
          </cell>
          <cell r="AJ11">
            <v>13221.5779230518</v>
          </cell>
          <cell r="AK11">
            <v>51724.161513258674</v>
          </cell>
          <cell r="AW11">
            <v>0.6</v>
          </cell>
          <cell r="AX11">
            <v>31103.51108070714</v>
          </cell>
          <cell r="AY11">
            <v>53574.680812019862</v>
          </cell>
          <cell r="AZ11">
            <v>84678.191892727002</v>
          </cell>
          <cell r="BB11">
            <v>0.6</v>
          </cell>
          <cell r="BC11">
            <v>50163.147436128726</v>
          </cell>
          <cell r="BD11">
            <v>17456.059754762133</v>
          </cell>
          <cell r="BE11">
            <v>10792.818796494921</v>
          </cell>
          <cell r="BF11">
            <v>21914.268884871668</v>
          </cell>
          <cell r="BH11">
            <v>1036002.0677888712</v>
          </cell>
        </row>
        <row r="12">
          <cell r="A12">
            <v>0.7</v>
          </cell>
          <cell r="B12">
            <v>301720.63328759768</v>
          </cell>
          <cell r="C12">
            <v>93184.11615386534</v>
          </cell>
          <cell r="D12">
            <v>56608.818038623831</v>
          </cell>
          <cell r="E12">
            <v>151927.6990951086</v>
          </cell>
          <cell r="Q12">
            <v>0.7</v>
          </cell>
          <cell r="R12">
            <v>175200.12254690594</v>
          </cell>
          <cell r="S12">
            <v>264885.40257502883</v>
          </cell>
          <cell r="T12">
            <v>440085.52512193477</v>
          </cell>
          <cell r="U12">
            <v>0.7</v>
          </cell>
          <cell r="V12">
            <v>105972.86080516109</v>
          </cell>
          <cell r="W12">
            <v>34991.318810395387</v>
          </cell>
          <cell r="X12">
            <v>13361.57406344682</v>
          </cell>
          <cell r="Y12">
            <v>57619.967931318883</v>
          </cell>
          <cell r="AA12">
            <v>0.7</v>
          </cell>
          <cell r="AB12">
            <v>241004.5464143593</v>
          </cell>
          <cell r="AC12">
            <v>56752.518023521661</v>
          </cell>
          <cell r="AD12">
            <v>35259.193526613126</v>
          </cell>
          <cell r="AE12">
            <v>148992.83486422431</v>
          </cell>
          <cell r="AG12">
            <v>0.7</v>
          </cell>
          <cell r="AH12">
            <v>98054.447951919778</v>
          </cell>
          <cell r="AI12">
            <v>24704.184197531144</v>
          </cell>
          <cell r="AJ12">
            <v>15160.582051972684</v>
          </cell>
          <cell r="AK12">
            <v>58189.681702416034</v>
          </cell>
          <cell r="AW12">
            <v>0.7</v>
          </cell>
          <cell r="AX12">
            <v>25814.009463950322</v>
          </cell>
          <cell r="AY12">
            <v>57839.097531883759</v>
          </cell>
          <cell r="AZ12">
            <v>83653.106995834081</v>
          </cell>
          <cell r="BB12">
            <v>0.7</v>
          </cell>
          <cell r="BC12">
            <v>50686.741092661803</v>
          </cell>
          <cell r="BD12">
            <v>13641.9276215179</v>
          </cell>
          <cell r="BE12">
            <v>12391.26097566325</v>
          </cell>
          <cell r="BF12">
            <v>24653.552495480668</v>
          </cell>
          <cell r="BH12">
            <v>1029486.5741624474</v>
          </cell>
        </row>
        <row r="13">
          <cell r="A13">
            <v>0.8</v>
          </cell>
          <cell r="B13">
            <v>316376.41454475507</v>
          </cell>
          <cell r="C13">
            <v>78048.966391918031</v>
          </cell>
          <cell r="D13">
            <v>64695.792044141534</v>
          </cell>
          <cell r="E13">
            <v>173631.65610869558</v>
          </cell>
          <cell r="Q13">
            <v>0.8</v>
          </cell>
          <cell r="R13">
            <v>153355.26361588342</v>
          </cell>
          <cell r="S13">
            <v>287093.40640838642</v>
          </cell>
          <cell r="T13">
            <v>440448.67002426984</v>
          </cell>
          <cell r="U13">
            <v>0.8</v>
          </cell>
          <cell r="V13">
            <v>111133.73823969868</v>
          </cell>
          <cell r="W13">
            <v>30011.975959966458</v>
          </cell>
          <cell r="X13">
            <v>15270.370358224916</v>
          </cell>
          <cell r="Y13">
            <v>65851.391921507311</v>
          </cell>
          <cell r="AA13">
            <v>0.8</v>
          </cell>
          <cell r="AB13">
            <v>256760.59814395377</v>
          </cell>
          <cell r="AC13">
            <v>46758.211854944864</v>
          </cell>
          <cell r="AD13">
            <v>39724.860729895234</v>
          </cell>
          <cell r="AE13">
            <v>170277.52555911374</v>
          </cell>
          <cell r="AG13">
            <v>0.8</v>
          </cell>
          <cell r="AH13">
            <v>103373.56592608859</v>
          </cell>
          <cell r="AI13">
            <v>19939.898227969301</v>
          </cell>
          <cell r="AJ13">
            <v>16931.174323929576</v>
          </cell>
          <cell r="AK13">
            <v>66502.49337418974</v>
          </cell>
          <cell r="AW13">
            <v>0.8</v>
          </cell>
          <cell r="AX13">
            <v>22252.80736953735</v>
          </cell>
          <cell r="AY13">
            <v>63321.919028851626</v>
          </cell>
          <cell r="AZ13">
            <v>85574.726398388972</v>
          </cell>
          <cell r="BB13">
            <v>0.8</v>
          </cell>
          <cell r="BC13">
            <v>53020.363000725454</v>
          </cell>
          <cell r="BD13">
            <v>10977.795081859878</v>
          </cell>
          <cell r="BE13">
            <v>13867.07935260199</v>
          </cell>
          <cell r="BF13">
            <v>28175.488566263615</v>
          </cell>
          <cell r="BH13">
            <v>1056907.1151332012</v>
          </cell>
        </row>
        <row r="14">
          <cell r="A14">
            <v>0.9</v>
          </cell>
          <cell r="B14">
            <v>341351.83806057554</v>
          </cell>
          <cell r="C14">
            <v>66007.519583615169</v>
          </cell>
          <cell r="D14">
            <v>72774.053016815596</v>
          </cell>
          <cell r="E14">
            <v>202570.26546014482</v>
          </cell>
          <cell r="Q14">
            <v>0.9</v>
          </cell>
          <cell r="R14">
            <v>137123.78439090759</v>
          </cell>
          <cell r="S14">
            <v>316704.07818619645</v>
          </cell>
          <cell r="T14">
            <v>453827.86257710401</v>
          </cell>
          <cell r="U14">
            <v>0.9</v>
          </cell>
          <cell r="V14">
            <v>119915.35134603207</v>
          </cell>
          <cell r="W14">
            <v>25909.560784603829</v>
          </cell>
          <cell r="X14">
            <v>17179.16665300306</v>
          </cell>
          <cell r="Y14">
            <v>76826.623908425201</v>
          </cell>
          <cell r="AA14">
            <v>0.9</v>
          </cell>
          <cell r="AB14">
            <v>281950.13558575616</v>
          </cell>
          <cell r="AC14">
            <v>39299.028711797226</v>
          </cell>
          <cell r="AD14">
            <v>43993.993721659695</v>
          </cell>
          <cell r="AE14">
            <v>198657.11315229911</v>
          </cell>
          <cell r="AG14">
            <v>0.9</v>
          </cell>
          <cell r="AH14">
            <v>112655.38207310592</v>
          </cell>
          <cell r="AI14">
            <v>16510.071331623356</v>
          </cell>
          <cell r="AJ14">
            <v>18559.068471594546</v>
          </cell>
          <cell r="AK14">
            <v>77586.242269887967</v>
          </cell>
          <cell r="AW14">
            <v>0.9</v>
          </cell>
          <cell r="AX14">
            <v>19776.560154010291</v>
          </cell>
          <cell r="AY14">
            <v>70632.347691475486</v>
          </cell>
          <cell r="AZ14">
            <v>90408.907845485781</v>
          </cell>
          <cell r="BB14">
            <v>0.9</v>
          </cell>
          <cell r="BC14">
            <v>57192.850501174136</v>
          </cell>
          <cell r="BD14">
            <v>9114.8512985919206</v>
          </cell>
          <cell r="BE14">
            <v>15206.595875274696</v>
          </cell>
          <cell r="BF14">
            <v>32871.403327307547</v>
          </cell>
          <cell r="BH14">
            <v>1118159.3419023033</v>
          </cell>
        </row>
        <row r="15">
          <cell r="A15">
            <v>1</v>
          </cell>
          <cell r="B15">
            <v>380501.68220830237</v>
          </cell>
          <cell r="C15">
            <v>56841.519704149076</v>
          </cell>
          <cell r="D15">
            <v>80575.843951979594</v>
          </cell>
          <cell r="E15">
            <v>243084.31855217388</v>
          </cell>
          <cell r="Q15">
            <v>1</v>
          </cell>
          <cell r="R15">
            <v>125314.23756276586</v>
          </cell>
          <cell r="S15">
            <v>358159.0186751305</v>
          </cell>
          <cell r="T15">
            <v>483473.25623789639</v>
          </cell>
          <cell r="U15">
            <v>1</v>
          </cell>
          <cell r="V15">
            <v>134064.32200451518</v>
          </cell>
          <cell r="W15">
            <v>22784.410366623782</v>
          </cell>
          <cell r="X15">
            <v>19087.962947781161</v>
          </cell>
          <cell r="Y15">
            <v>92191.94869011025</v>
          </cell>
          <cell r="AA15">
            <v>1</v>
          </cell>
          <cell r="AB15">
            <v>320049.80487828789</v>
          </cell>
          <cell r="AC15">
            <v>33470.69154232509</v>
          </cell>
          <cell r="AD15">
            <v>48190.577553203642</v>
          </cell>
          <cell r="AE15">
            <v>238388.5357827589</v>
          </cell>
          <cell r="AG15">
            <v>1</v>
          </cell>
          <cell r="AH15">
            <v>127119.00488272836</v>
          </cell>
          <cell r="AI15">
            <v>13906.091742020366</v>
          </cell>
          <cell r="AJ15">
            <v>20109.42241684235</v>
          </cell>
          <cell r="AK15">
            <v>93103.490723865616</v>
          </cell>
          <cell r="AW15">
            <v>1</v>
          </cell>
          <cell r="AX15">
            <v>18040.051194102347</v>
          </cell>
          <cell r="AY15">
            <v>80866.94781914886</v>
          </cell>
          <cell r="AZ15">
            <v>98906.999013251203</v>
          </cell>
          <cell r="BB15">
            <v>1</v>
          </cell>
          <cell r="BC15">
            <v>63623.677879035647</v>
          </cell>
          <cell r="BD15">
            <v>7690.2276540477405</v>
          </cell>
          <cell r="BE15">
            <v>16487.766232218873</v>
          </cell>
          <cell r="BF15">
            <v>39445.683992769031</v>
          </cell>
          <cell r="BH15">
            <v>1224065.2643466934</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MODEL OVERVIEW"/>
      <sheetName val="1-1 GENERAL (Input)"/>
      <sheetName val="2-1 TRIAL BALANCE DATA (Input)"/>
      <sheetName val="2-2 UNADJUSTED ACCOUNTING DATA"/>
      <sheetName val="ADJ 1 (Rate Base -Tier 1)"/>
      <sheetName val="ADJ 1a (Rate Base -Tier 1)"/>
      <sheetName val="ADJ 2 (Rate Base -Tier 2)"/>
      <sheetName val="ADJ 3 (Distrib Exp -Tier 1)"/>
      <sheetName val="ADJ 3a (Distrib Exp -Tier 1)"/>
      <sheetName val="ADJ 3b (Tier 1 Amortization)"/>
      <sheetName val="ADJ 4 (Distrib Exp -Tier 2)"/>
      <sheetName val="ADJ 5 (Specific Distrib Exp)"/>
      <sheetName val="ADJ 6 (Revenue -Tier 1)"/>
      <sheetName val="2-4 ADJUSTED ACCOUNTING DATA"/>
      <sheetName val="2-5 Capital Expnditures Sch 4-1"/>
      <sheetName val="2-6 OTH (Employee Compensation"/>
      <sheetName val="3-1 RATE BASE"/>
      <sheetName val="3-2 COST OF CAPITAL (Input)"/>
      <sheetName val="3-3  CAPITAL STRUCTURE (Input)"/>
      <sheetName val="3-4 WEIGHTED DEBT COST (Input)"/>
      <sheetName val="4-1 DATA for PILS MODEL"/>
      <sheetName val="4-2 OUTPUT from PILS MODEL"/>
      <sheetName val="5-1 SERVICE REVENUE REQUIREMENT"/>
      <sheetName val="5-2 SPECIFIC SERV CHRGS (Input)"/>
      <sheetName val="5-3 OTHER REGULTD CHRGS (Input)"/>
      <sheetName val="5-4 CDM (Input)"/>
      <sheetName val="5-5 BASE REVENUE REQUIREMENT"/>
      <sheetName val="6-1 CUSTOMER CLASSES (Input)"/>
      <sheetName val="6-2 DEMAND, RATES (Input)"/>
      <sheetName val="6-3 Trfmr Ownership (Input)"/>
      <sheetName val="7-1 ALLOCATION - Base Rev. Req."/>
      <sheetName val="7-2 ALLOCATION - LV-Wheeling"/>
      <sheetName val="7-3 ALLOCATION - CDM (Input)"/>
      <sheetName val="8-1 RATES - BASE REV. REQ."/>
      <sheetName val="8-2 RATES - LV-Wheeling"/>
      <sheetName val="8-3 RATES - CDM"/>
      <sheetName val="8-4 RATE RIDERS -Reg. Assets"/>
      <sheetName val="8-5 DISTRIBUTION RATES"/>
      <sheetName val="8-6 RETAIL TRANSM RATES (Input)"/>
      <sheetName val="8-7 OTHER CHGS, COMMOD (Input)"/>
      <sheetName val="9-1 BILL IMPACTS"/>
      <sheetName val="9-2 BILL IMPACTS %"/>
      <sheetName val="9-1ALT BILL IMPACTS"/>
      <sheetName val="9-2ALT BILL IMPACTS %"/>
      <sheetName val="10-1 RATES SCHEDULE (Part 1)"/>
      <sheetName val="10-2 RATES SCHEDULE (Part 2)"/>
      <sheetName val="10-3 RATES SCHEDULE (Part 3)"/>
      <sheetName val="10-4 DISTR. RATES - RECONCILED"/>
      <sheetName val="HB Appendix A.1"/>
      <sheetName val="HB Appendix A.2"/>
      <sheetName val="HB Appendix A.3"/>
      <sheetName val="HB Appendix A.4"/>
      <sheetName val="Navigation Macro Values"/>
      <sheetName val="Filters"/>
    </sheetNames>
    <sheetDataSet>
      <sheetData sheetId="0"/>
      <sheetData sheetId="1"/>
      <sheetData sheetId="2" refreshError="1">
        <row r="56">
          <cell r="C56" t="str">
            <v>A</v>
          </cell>
          <cell r="D56" t="str">
            <v>Territory "A"</v>
          </cell>
        </row>
        <row r="57">
          <cell r="C57" t="str">
            <v>B</v>
          </cell>
          <cell r="D57" t="str">
            <v>Territory "B"</v>
          </cell>
        </row>
        <row r="58">
          <cell r="C58" t="str">
            <v>C</v>
          </cell>
          <cell r="D58" t="str">
            <v>Territory "C"</v>
          </cell>
        </row>
        <row r="59">
          <cell r="C59" t="str">
            <v>D</v>
          </cell>
          <cell r="D59" t="str">
            <v>Territory "D"</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ummary By Retailer"/>
      <sheetName val="Derived Units"/>
      <sheetName val="Export Worksheet with USL"/>
      <sheetName val="Export Worksheet"/>
      <sheetName val="SQL"/>
      <sheetName val="Enersource Spot vs RPP"/>
      <sheetName val="USL 2017"/>
      <sheetName val="Annual kw"/>
    </sheetNames>
    <sheetDataSet>
      <sheetData sheetId="0" refreshError="1">
        <row r="77">
          <cell r="H77">
            <v>539356029.31835973</v>
          </cell>
        </row>
        <row r="78">
          <cell r="H78">
            <v>922691360.86964774</v>
          </cell>
        </row>
        <row r="83">
          <cell r="B83">
            <v>1127112903.9518154</v>
          </cell>
          <cell r="C83">
            <v>468831504.88308334</v>
          </cell>
          <cell r="D83">
            <v>3551369863.5053596</v>
          </cell>
          <cell r="E83">
            <v>1902078841.9288058</v>
          </cell>
          <cell r="G83">
            <v>17148911.267492279</v>
          </cell>
          <cell r="H83">
            <v>7066542025.5365582</v>
          </cell>
        </row>
      </sheetData>
      <sheetData sheetId="1" refreshError="1"/>
      <sheetData sheetId="2" refreshError="1">
        <row r="60">
          <cell r="B60">
            <v>290923728.08143389</v>
          </cell>
          <cell r="C60">
            <v>248973048.99455267</v>
          </cell>
          <cell r="D60">
            <v>295059076.30500883</v>
          </cell>
          <cell r="E60">
            <v>248150855.28056791</v>
          </cell>
          <cell r="F60">
            <v>256168916.1280002</v>
          </cell>
          <cell r="G60">
            <v>292434018.95893025</v>
          </cell>
          <cell r="H60">
            <v>283923355.05596238</v>
          </cell>
          <cell r="I60">
            <v>300198762.38946474</v>
          </cell>
          <cell r="J60">
            <v>285088944.56140119</v>
          </cell>
          <cell r="K60">
            <v>265367150.08176336</v>
          </cell>
          <cell r="L60">
            <v>269672952.44263059</v>
          </cell>
          <cell r="M60">
            <v>288179675.50458026</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99"/>
      <sheetName val="List 2001"/>
      <sheetName val="Projects"/>
      <sheetName val="SUM2001"/>
      <sheetName val="Budget 2001"/>
      <sheetName val="Budget Forecast"/>
      <sheetName val="Sheet1"/>
      <sheetName val="Sheet2"/>
      <sheetName val="Sheet3"/>
      <sheetName val="Global"/>
    </sheetNames>
    <sheetDataSet>
      <sheetData sheetId="0" refreshError="1">
        <row r="1">
          <cell r="B1" t="str">
            <v>POSSIBLE  SYSTEM   CAPITAL PROJECTS  -  2000</v>
          </cell>
        </row>
        <row r="3">
          <cell r="A3" t="str">
            <v>SUBTRANSMISSION</v>
          </cell>
          <cell r="D3" t="str">
            <v>Date:</v>
          </cell>
          <cell r="F3">
            <v>37118.646983796294</v>
          </cell>
        </row>
        <row r="5">
          <cell r="A5" t="str">
            <v>ITEM</v>
          </cell>
          <cell r="B5" t="str">
            <v>DESCRIPTION</v>
          </cell>
          <cell r="C5" t="str">
            <v>TYPE</v>
          </cell>
          <cell r="D5" t="str">
            <v>ESTIMATE</v>
          </cell>
          <cell r="E5" t="str">
            <v>ZONE</v>
          </cell>
          <cell r="F5" t="str">
            <v>PRIORITY</v>
          </cell>
        </row>
        <row r="6">
          <cell r="C6" t="str">
            <v>(km)</v>
          </cell>
        </row>
        <row r="8">
          <cell r="B8" t="str">
            <v>44 kV - TOMKEN T.S.</v>
          </cell>
        </row>
        <row r="11">
          <cell r="A11" t="str">
            <v>1*</v>
          </cell>
          <cell r="B11" t="str">
            <v>44 kV Dixie/Hwy 401- Feeder Tie</v>
          </cell>
          <cell r="C11" t="str">
            <v>U/G (F)</v>
          </cell>
          <cell r="D11">
            <v>330000</v>
          </cell>
          <cell r="F11">
            <v>1</v>
          </cell>
        </row>
        <row r="12">
          <cell r="B12" t="str">
            <v xml:space="preserve">          From Shawson M.S. south along Dixie on</v>
          </cell>
          <cell r="C12">
            <v>0.4</v>
          </cell>
        </row>
        <row r="13">
          <cell r="B13" t="str">
            <v xml:space="preserve">         existing poleline and U/G under Hwy 401  </v>
          </cell>
        </row>
        <row r="16">
          <cell r="A16">
            <v>2</v>
          </cell>
          <cell r="B16" t="str">
            <v>44 kV Eglinton Feeders</v>
          </cell>
          <cell r="C16" t="str">
            <v>NEW</v>
          </cell>
          <cell r="D16">
            <v>530000</v>
          </cell>
          <cell r="F16">
            <v>2</v>
          </cell>
        </row>
        <row r="17">
          <cell r="B17" t="str">
            <v xml:space="preserve">          Along Ontario Hyd.R.O.W. to Dixie Rd. and</v>
          </cell>
          <cell r="C17">
            <v>3</v>
          </cell>
        </row>
        <row r="18">
          <cell r="B18" t="str">
            <v xml:space="preserve">         north to Eglinton Av. (new Tomken TS feeders)</v>
          </cell>
        </row>
        <row r="21">
          <cell r="A21">
            <v>3</v>
          </cell>
          <cell r="B21" t="str">
            <v>44 kV Dundas/Dixie- Feeder Tie</v>
          </cell>
          <cell r="C21" t="str">
            <v>REBUILD</v>
          </cell>
          <cell r="D21">
            <v>420000</v>
          </cell>
          <cell r="F21">
            <v>3</v>
          </cell>
        </row>
        <row r="22">
          <cell r="B22" t="str">
            <v xml:space="preserve">          On existing poleline  along  Dundas from Cawthra</v>
          </cell>
          <cell r="C22">
            <v>1.7</v>
          </cell>
        </row>
        <row r="23">
          <cell r="B23" t="str">
            <v xml:space="preserve">          to Dixie to Ont.Hyd. ROW at Summerville MS</v>
          </cell>
        </row>
        <row r="26">
          <cell r="A26">
            <v>4</v>
          </cell>
          <cell r="B26" t="str">
            <v>44 kV Matheson Rd. - Dixie to Tomken - Feeder Tie</v>
          </cell>
          <cell r="C26" t="str">
            <v>REBUILD</v>
          </cell>
          <cell r="D26">
            <v>420000</v>
          </cell>
          <cell r="F26">
            <v>4</v>
          </cell>
        </row>
        <row r="27">
          <cell r="B27" t="str">
            <v xml:space="preserve">          On existing poleline  along  Matheson Blvd. from</v>
          </cell>
          <cell r="C27">
            <v>1.7</v>
          </cell>
        </row>
        <row r="28">
          <cell r="B28" t="str">
            <v xml:space="preserve">          Dixie to Tomken Rd.</v>
          </cell>
        </row>
        <row r="31">
          <cell r="A31">
            <v>5</v>
          </cell>
          <cell r="B31" t="str">
            <v>44 kV Tomken TS - ROW to City Centre- Feeder Tie</v>
          </cell>
          <cell r="C31" t="str">
            <v>NEW</v>
          </cell>
          <cell r="D31">
            <v>305000</v>
          </cell>
          <cell r="F31">
            <v>5</v>
          </cell>
        </row>
        <row r="32">
          <cell r="B32" t="str">
            <v xml:space="preserve">          On new poleline  along  Ont. Hyd. ROW from</v>
          </cell>
          <cell r="C32">
            <v>1.5</v>
          </cell>
        </row>
        <row r="33">
          <cell r="B33" t="str">
            <v xml:space="preserve">          Tomken TS to City Centre along Eastgate Dr.</v>
          </cell>
        </row>
        <row r="36">
          <cell r="A36">
            <v>6</v>
          </cell>
          <cell r="B36" t="str">
            <v>44 kV Chalkdene - ROW to Chalkdene MS</v>
          </cell>
          <cell r="C36" t="str">
            <v>REBUILD</v>
          </cell>
          <cell r="D36">
            <v>420000</v>
          </cell>
          <cell r="F36">
            <v>6</v>
          </cell>
        </row>
        <row r="37">
          <cell r="B37" t="str">
            <v xml:space="preserve">          On existing poleline  along  Ont. Hyd. ROW</v>
          </cell>
          <cell r="C37">
            <v>1.7</v>
          </cell>
        </row>
        <row r="38">
          <cell r="B38" t="str">
            <v xml:space="preserve">          to Chalkdene MS</v>
          </cell>
        </row>
        <row r="41">
          <cell r="A41">
            <v>7</v>
          </cell>
          <cell r="B41" t="str">
            <v>44 kV Dixie/Burnhamthorpe/Dundas- Feeder Tie</v>
          </cell>
          <cell r="C41" t="str">
            <v>REBUILD</v>
          </cell>
          <cell r="D41">
            <v>580000</v>
          </cell>
          <cell r="F41">
            <v>7</v>
          </cell>
        </row>
        <row r="42">
          <cell r="B42" t="str">
            <v xml:space="preserve">          On existing poleline  along  Dixie  Rd.  from</v>
          </cell>
          <cell r="C42">
            <v>2.5</v>
          </cell>
        </row>
        <row r="43">
          <cell r="B43" t="str">
            <v xml:space="preserve">          Burnhamthorpe  Rd.   to  Dundas St.</v>
          </cell>
        </row>
        <row r="46">
          <cell r="A46">
            <v>8</v>
          </cell>
          <cell r="B46" t="str">
            <v>44 kV Burnhamthorpe Feeders</v>
          </cell>
          <cell r="C46" t="str">
            <v>REBUILD</v>
          </cell>
          <cell r="D46">
            <v>520000.00000000006</v>
          </cell>
          <cell r="F46">
            <v>8</v>
          </cell>
        </row>
        <row r="47">
          <cell r="B47" t="str">
            <v xml:space="preserve">          Along Ontario Hyd.R.O.W. to Dixie Rd. and</v>
          </cell>
          <cell r="C47">
            <v>2.2000000000000002</v>
          </cell>
        </row>
        <row r="48">
          <cell r="B48" t="str">
            <v xml:space="preserve">         south to Burnhamthorpe Rd. (new feeders)</v>
          </cell>
        </row>
        <row r="51">
          <cell r="A51">
            <v>9</v>
          </cell>
          <cell r="B51" t="str">
            <v>44 kV Tomken Rd. - ROW to Burnhamthorpe - Feeder Tie</v>
          </cell>
          <cell r="C51" t="str">
            <v>REBUILD</v>
          </cell>
          <cell r="D51">
            <v>280000</v>
          </cell>
          <cell r="F51">
            <v>9</v>
          </cell>
        </row>
        <row r="52">
          <cell r="B52" t="str">
            <v xml:space="preserve">          Rebuild poleline  along Tomken Rd.</v>
          </cell>
          <cell r="C52">
            <v>1</v>
          </cell>
        </row>
        <row r="53">
          <cell r="B53" t="str">
            <v xml:space="preserve">          from Ont. Hyd. ROW to Burnhamthorpe Rd.</v>
          </cell>
        </row>
        <row r="56">
          <cell r="B56" t="str">
            <v>SUB-TOTAL</v>
          </cell>
          <cell r="D56">
            <v>3805000</v>
          </cell>
        </row>
        <row r="58">
          <cell r="A58" t="str">
            <v>(*)  Included  in  1999  Capital  Budget.</v>
          </cell>
        </row>
        <row r="62">
          <cell r="B62" t="str">
            <v>POSSIBLE  SYSTEM   CAPITAL PROJECTS  -  2000</v>
          </cell>
        </row>
        <row r="64">
          <cell r="A64" t="str">
            <v>SUBTRANSMISSION</v>
          </cell>
          <cell r="D64" t="str">
            <v>Date:</v>
          </cell>
          <cell r="F64">
            <v>37118.646983796294</v>
          </cell>
        </row>
        <row r="67">
          <cell r="A67" t="str">
            <v>ITEM</v>
          </cell>
          <cell r="B67" t="str">
            <v>DESCRIPTION</v>
          </cell>
          <cell r="C67" t="str">
            <v>TYPE</v>
          </cell>
          <cell r="D67" t="str">
            <v>ESTIMATE</v>
          </cell>
          <cell r="E67" t="str">
            <v>ZONE</v>
          </cell>
          <cell r="F67" t="str">
            <v>PRIORITY</v>
          </cell>
        </row>
        <row r="68">
          <cell r="C68" t="str">
            <v>(km)</v>
          </cell>
        </row>
        <row r="70">
          <cell r="B70" t="str">
            <v>44 kV - MEADOWVALE TS</v>
          </cell>
        </row>
        <row r="73">
          <cell r="A73" t="str">
            <v>1*</v>
          </cell>
          <cell r="B73" t="str">
            <v>44 kV - Meadowvale Feeder - Fifth Line to Mississauga - Feede Tie</v>
          </cell>
          <cell r="C73" t="str">
            <v>ADD (F)</v>
          </cell>
          <cell r="D73">
            <v>230000</v>
          </cell>
          <cell r="F73">
            <v>1</v>
          </cell>
        </row>
        <row r="74">
          <cell r="B74" t="str">
            <v xml:space="preserve">          On existing poleline along Utility Corridor from Meadowvale TS </v>
          </cell>
          <cell r="C74">
            <v>4.5</v>
          </cell>
        </row>
        <row r="75">
          <cell r="B75" t="str">
            <v xml:space="preserve">          to Fifth Line to Mississuga Rd and south to Hwy 401 at CIBC</v>
          </cell>
        </row>
        <row r="76">
          <cell r="B76" t="str">
            <v xml:space="preserve">         (Phase I - Fifth LIne to Mississauga Rd)</v>
          </cell>
        </row>
        <row r="78">
          <cell r="A78">
            <v>2</v>
          </cell>
          <cell r="B78" t="str">
            <v>44 kV Britannia Rd. - Mississauga Rd. to Creditview</v>
          </cell>
          <cell r="C78" t="str">
            <v>REBUILD</v>
          </cell>
          <cell r="D78">
            <v>280000</v>
          </cell>
          <cell r="F78">
            <v>2</v>
          </cell>
        </row>
        <row r="79">
          <cell r="B79" t="str">
            <v xml:space="preserve">          On existing poleline along Britannia Rd. from Mississauga Rd. </v>
          </cell>
          <cell r="C79">
            <v>1</v>
          </cell>
        </row>
        <row r="80">
          <cell r="B80" t="str">
            <v xml:space="preserve">          to Creditview  Rd.</v>
          </cell>
        </row>
        <row r="83">
          <cell r="A83">
            <v>3</v>
          </cell>
          <cell r="B83" t="str">
            <v>44 kV Derry Rd - Mississauga/Creditview to Britannia- Feeder Tie</v>
          </cell>
          <cell r="C83" t="str">
            <v>REBUILD</v>
          </cell>
          <cell r="D83">
            <v>480000</v>
          </cell>
          <cell r="F83">
            <v>3</v>
          </cell>
        </row>
        <row r="84">
          <cell r="B84" t="str">
            <v xml:space="preserve">          On existing poleline along Derry Rd. from Mississauga Rd. </v>
          </cell>
          <cell r="C84">
            <v>2</v>
          </cell>
        </row>
        <row r="85">
          <cell r="B85" t="str">
            <v xml:space="preserve">          to Creditview  Rd. to Britannia Rd.</v>
          </cell>
        </row>
        <row r="88">
          <cell r="A88">
            <v>4</v>
          </cell>
          <cell r="B88" t="str">
            <v>44 kV Ninth Line/Britannia Feeders</v>
          </cell>
          <cell r="C88" t="str">
            <v>ADD</v>
          </cell>
          <cell r="D88">
            <v>330000</v>
          </cell>
        </row>
        <row r="89">
          <cell r="B89" t="str">
            <v xml:space="preserve">          Along Ninth Line from Derry Rd. to Britannia Rd. to Winston Churchill</v>
          </cell>
          <cell r="C89">
            <v>5</v>
          </cell>
        </row>
        <row r="90">
          <cell r="B90" t="str">
            <v xml:space="preserve">         on existing poleline.</v>
          </cell>
        </row>
        <row r="93">
          <cell r="A93">
            <v>5</v>
          </cell>
        </row>
        <row r="98">
          <cell r="A98">
            <v>6</v>
          </cell>
        </row>
        <row r="103">
          <cell r="A103">
            <v>7</v>
          </cell>
        </row>
        <row r="108">
          <cell r="A108">
            <v>8</v>
          </cell>
        </row>
        <row r="113">
          <cell r="A113">
            <v>9</v>
          </cell>
        </row>
        <row r="118">
          <cell r="B118" t="str">
            <v>SUB-TOTAL</v>
          </cell>
          <cell r="D118">
            <v>1320000</v>
          </cell>
        </row>
        <row r="120">
          <cell r="A120" t="str">
            <v>(*)  Included  in  1999  Capital  Budget.</v>
          </cell>
        </row>
        <row r="123">
          <cell r="B123" t="str">
            <v>POSSIBLE  SYSTEM   CAPITAL PROJECTS  -  2000</v>
          </cell>
        </row>
        <row r="125">
          <cell r="A125" t="str">
            <v>SUBTRANSMISSION</v>
          </cell>
          <cell r="D125" t="str">
            <v>Date:</v>
          </cell>
          <cell r="F125">
            <v>37118.646983796294</v>
          </cell>
        </row>
        <row r="128">
          <cell r="A128" t="str">
            <v>ITEM</v>
          </cell>
          <cell r="B128" t="str">
            <v>DESCRIPTION</v>
          </cell>
          <cell r="C128" t="str">
            <v>TYPE</v>
          </cell>
          <cell r="D128" t="str">
            <v>ESTIMATE</v>
          </cell>
          <cell r="E128" t="str">
            <v>ZONE</v>
          </cell>
          <cell r="F128" t="str">
            <v>PRIORITY</v>
          </cell>
        </row>
        <row r="129">
          <cell r="C129" t="str">
            <v>(km)</v>
          </cell>
        </row>
        <row r="131">
          <cell r="B131" t="str">
            <v>44 kV - ERINDALE TS</v>
          </cell>
        </row>
        <row r="134">
          <cell r="A134" t="str">
            <v>1**</v>
          </cell>
          <cell r="B134" t="str">
            <v>44 kV Glen Erin Dr. - Burnhamthorpe to Eglinton - Feeder Tie</v>
          </cell>
          <cell r="C134" t="str">
            <v>ADD (F)</v>
          </cell>
          <cell r="D134">
            <v>175000</v>
          </cell>
          <cell r="E134" t="str">
            <v>R</v>
          </cell>
          <cell r="F134">
            <v>1</v>
          </cell>
        </row>
        <row r="135">
          <cell r="B135" t="str">
            <v xml:space="preserve">          On existing poleline along Glen Erin Dr. from </v>
          </cell>
          <cell r="C135">
            <v>3</v>
          </cell>
        </row>
        <row r="136">
          <cell r="B136" t="str">
            <v xml:space="preserve">          Burnhamthorpe Dr. to Eglinton Av. (including 13.8 kV cct)</v>
          </cell>
        </row>
        <row r="139">
          <cell r="A139">
            <v>2</v>
          </cell>
          <cell r="B139" t="str">
            <v>44 kV Dundas - Hwy 10 to Mavis - Feeder Tie</v>
          </cell>
          <cell r="C139" t="str">
            <v>REBUILD</v>
          </cell>
          <cell r="D139">
            <v>380000</v>
          </cell>
          <cell r="F139">
            <v>2</v>
          </cell>
        </row>
        <row r="140">
          <cell r="B140" t="str">
            <v xml:space="preserve">          On existing poleline along Dundas St. from Hwy 10 to</v>
          </cell>
          <cell r="C140">
            <v>1.5</v>
          </cell>
        </row>
        <row r="141">
          <cell r="B141" t="str">
            <v xml:space="preserve">          Mavis Rd - Second cct to John MS</v>
          </cell>
        </row>
        <row r="144">
          <cell r="A144">
            <v>3</v>
          </cell>
          <cell r="B144" t="str">
            <v>44 kV Mavis - Burnhamthorpe Rd. to Dundas</v>
          </cell>
          <cell r="C144" t="str">
            <v>ADD</v>
          </cell>
          <cell r="D144">
            <v>270000</v>
          </cell>
          <cell r="F144">
            <v>3</v>
          </cell>
        </row>
        <row r="145">
          <cell r="B145" t="str">
            <v xml:space="preserve">          On existing poleline along Mavis from Burnhamthorpe Rd. to</v>
          </cell>
          <cell r="C145">
            <v>3</v>
          </cell>
        </row>
        <row r="146">
          <cell r="B146" t="str">
            <v xml:space="preserve">          Dundas St.</v>
          </cell>
        </row>
        <row r="149">
          <cell r="A149">
            <v>4</v>
          </cell>
          <cell r="B149" t="str">
            <v>44 kV Winston Churchill - Eglinton to Dundas</v>
          </cell>
          <cell r="C149" t="str">
            <v>ADD</v>
          </cell>
          <cell r="D149">
            <v>345000</v>
          </cell>
          <cell r="F149">
            <v>4</v>
          </cell>
        </row>
        <row r="150">
          <cell r="B150" t="str">
            <v xml:space="preserve">          On existing poleline along Winston Churchill Blvd. from Eglinton Ave.</v>
          </cell>
          <cell r="C150">
            <v>4.5</v>
          </cell>
        </row>
        <row r="151">
          <cell r="B151" t="str">
            <v xml:space="preserve">          to Dundas St.</v>
          </cell>
        </row>
        <row r="154">
          <cell r="A154">
            <v>5</v>
          </cell>
          <cell r="B154" t="str">
            <v>44 kV Mississauga Rd. - Burnhamthorpe to Dundas</v>
          </cell>
          <cell r="C154" t="str">
            <v>REBUILD</v>
          </cell>
          <cell r="D154">
            <v>580000</v>
          </cell>
          <cell r="F154">
            <v>5</v>
          </cell>
        </row>
        <row r="155">
          <cell r="B155" t="str">
            <v xml:space="preserve">          On existing poleline along Mississauga Rd from </v>
          </cell>
          <cell r="C155">
            <v>2.5</v>
          </cell>
        </row>
        <row r="156">
          <cell r="B156" t="str">
            <v xml:space="preserve">          Burnhamthorpe Rd. to Dundas St.</v>
          </cell>
        </row>
        <row r="159">
          <cell r="A159">
            <v>6</v>
          </cell>
          <cell r="B159" t="str">
            <v>44 kV Dundas St. - Erindale Station Rd, to Erin Mills Pkwy.</v>
          </cell>
          <cell r="C159" t="str">
            <v>REBUILD</v>
          </cell>
          <cell r="D159">
            <v>1080000</v>
          </cell>
          <cell r="F159">
            <v>6</v>
          </cell>
        </row>
        <row r="160">
          <cell r="B160" t="str">
            <v xml:space="preserve">          On existing poleline along Dundas St from Erindale sation Rd. </v>
          </cell>
          <cell r="C160">
            <v>5</v>
          </cell>
        </row>
        <row r="161">
          <cell r="B161" t="str">
            <v xml:space="preserve">          to Erin Mills Pkwy.</v>
          </cell>
        </row>
        <row r="164">
          <cell r="A164" t="str">
            <v>7*</v>
          </cell>
          <cell r="B164" t="str">
            <v>44 kV Erin Mills Pkwy - Britannia to Eglinton.</v>
          </cell>
          <cell r="C164" t="str">
            <v>ADD</v>
          </cell>
          <cell r="D164">
            <v>285000</v>
          </cell>
          <cell r="F164">
            <v>7</v>
          </cell>
        </row>
        <row r="165">
          <cell r="B165" t="str">
            <v xml:space="preserve">          On existing poleline along Erin Mills Pkwy from Britannia </v>
          </cell>
          <cell r="C165">
            <v>3.3</v>
          </cell>
        </row>
        <row r="166">
          <cell r="B166" t="str">
            <v xml:space="preserve">          to Eglinton Avenue</v>
          </cell>
        </row>
        <row r="169">
          <cell r="A169">
            <v>8</v>
          </cell>
          <cell r="B169" t="str">
            <v>44 kV Mississauga Rd. - Britannia to Eglinton - Feeder Tie</v>
          </cell>
          <cell r="C169" t="str">
            <v>REBUILD</v>
          </cell>
          <cell r="D169">
            <v>740000</v>
          </cell>
          <cell r="F169">
            <v>8</v>
          </cell>
        </row>
        <row r="170">
          <cell r="B170" t="str">
            <v xml:space="preserve">          On existing poleline along Mississauga Rd from </v>
          </cell>
          <cell r="C170">
            <v>3.3</v>
          </cell>
        </row>
        <row r="171">
          <cell r="B171" t="str">
            <v xml:space="preserve">          Britannia Rd. to Eglinton Ave.</v>
          </cell>
        </row>
        <row r="174">
          <cell r="A174">
            <v>9</v>
          </cell>
          <cell r="B174" t="str">
            <v>44 kV Burnhamthorpe Rd.- Glen Erin to WCB</v>
          </cell>
          <cell r="C174" t="str">
            <v>ADD</v>
          </cell>
          <cell r="D174">
            <v>115000</v>
          </cell>
          <cell r="F174">
            <v>9</v>
          </cell>
        </row>
        <row r="175">
          <cell r="B175" t="str">
            <v xml:space="preserve">          On existing poleline along Burnhamthorpe Rd. from Glen Erin</v>
          </cell>
          <cell r="C175">
            <v>1.5</v>
          </cell>
        </row>
        <row r="176">
          <cell r="B176" t="str">
            <v xml:space="preserve">          to Winston Churchill Blvd.</v>
          </cell>
        </row>
        <row r="179">
          <cell r="A179">
            <v>10</v>
          </cell>
          <cell r="B179" t="str">
            <v>44 kV Glengarry Rd - Dundas St. to Queensway</v>
          </cell>
          <cell r="C179" t="str">
            <v>REBUILD</v>
          </cell>
          <cell r="D179">
            <v>280000</v>
          </cell>
          <cell r="F179">
            <v>9</v>
          </cell>
        </row>
        <row r="180">
          <cell r="B180" t="str">
            <v xml:space="preserve">          On rebuild poleline along Glengarry Rd. from Dundas St.</v>
          </cell>
          <cell r="C180">
            <v>1</v>
          </cell>
        </row>
        <row r="181">
          <cell r="B181" t="str">
            <v xml:space="preserve">          to Queensway to the South.</v>
          </cell>
        </row>
        <row r="184">
          <cell r="B184" t="str">
            <v>SUB-TOTAL</v>
          </cell>
          <cell r="D184">
            <v>4250000</v>
          </cell>
        </row>
        <row r="186">
          <cell r="A186" t="str">
            <v>(*)  Included  in  1999  Capital  Budget.</v>
          </cell>
        </row>
        <row r="189">
          <cell r="B189" t="str">
            <v>POSSIBLE  SYSTEM   CAPITAL PROJECTS  -  2000</v>
          </cell>
        </row>
        <row r="191">
          <cell r="A191" t="str">
            <v>SUBTRANSMISSION</v>
          </cell>
          <cell r="D191" t="str">
            <v>Date:</v>
          </cell>
          <cell r="F191">
            <v>35627.357684374998</v>
          </cell>
        </row>
        <row r="194">
          <cell r="A194" t="str">
            <v>ITEM</v>
          </cell>
          <cell r="B194" t="str">
            <v>DESCRIPTION</v>
          </cell>
          <cell r="C194" t="str">
            <v>TYPE</v>
          </cell>
          <cell r="D194" t="str">
            <v>ESTIMATE</v>
          </cell>
          <cell r="E194" t="str">
            <v>ZONE</v>
          </cell>
          <cell r="F194" t="str">
            <v>PRIORITY</v>
          </cell>
        </row>
        <row r="195">
          <cell r="C195" t="str">
            <v>(km)</v>
          </cell>
        </row>
        <row r="197">
          <cell r="B197" t="str">
            <v>44 kV - BRAMALEA TS</v>
          </cell>
        </row>
        <row r="200">
          <cell r="A200">
            <v>1</v>
          </cell>
          <cell r="B200" t="str">
            <v>44 kV Drew Rd. Feeder Tie</v>
          </cell>
          <cell r="C200" t="str">
            <v>ADD</v>
          </cell>
          <cell r="D200">
            <v>205000</v>
          </cell>
          <cell r="F200">
            <v>1</v>
          </cell>
        </row>
        <row r="201">
          <cell r="B201" t="str">
            <v xml:space="preserve">          Along Drew Rd. from Tobram Rd. to </v>
          </cell>
          <cell r="C201">
            <v>2.5</v>
          </cell>
        </row>
        <row r="202">
          <cell r="B202" t="str">
            <v xml:space="preserve">          Airport Rd.</v>
          </cell>
        </row>
        <row r="205">
          <cell r="A205">
            <v>2</v>
          </cell>
          <cell r="B205" t="str">
            <v>44 kV Goreway Dr. - City Bounary to Derry - Feeder Tie</v>
          </cell>
          <cell r="C205" t="str">
            <v>REBUILD</v>
          </cell>
          <cell r="D205">
            <v>580000</v>
          </cell>
          <cell r="F205">
            <v>2</v>
          </cell>
        </row>
        <row r="206">
          <cell r="B206" t="str">
            <v xml:space="preserve">          Rebuild of poleline along Goreway Drive from City Boundary</v>
          </cell>
          <cell r="C206">
            <v>2.5</v>
          </cell>
        </row>
        <row r="207">
          <cell r="B207" t="str">
            <v xml:space="preserve">          to Orlando MS near American Dr.</v>
          </cell>
        </row>
        <row r="210">
          <cell r="A210">
            <v>3</v>
          </cell>
          <cell r="B210" t="str">
            <v>44 kV CN Tracks - City Bounary to Derry - Feeder Tie</v>
          </cell>
          <cell r="C210" t="str">
            <v>ADD</v>
          </cell>
          <cell r="D210">
            <v>370000</v>
          </cell>
          <cell r="F210">
            <v>3</v>
          </cell>
        </row>
        <row r="211">
          <cell r="B211" t="str">
            <v xml:space="preserve">          On existing poleline along CN tracks from City Boundary</v>
          </cell>
          <cell r="C211">
            <v>5</v>
          </cell>
        </row>
        <row r="212">
          <cell r="B212" t="str">
            <v xml:space="preserve">          to Derry Rd.</v>
          </cell>
        </row>
        <row r="215">
          <cell r="A215">
            <v>4</v>
          </cell>
          <cell r="B215" t="str">
            <v xml:space="preserve">44 kV Orlando MS to Northwest to Malton MS </v>
          </cell>
          <cell r="C215" t="str">
            <v>REBUILD</v>
          </cell>
          <cell r="D215">
            <v>580000</v>
          </cell>
          <cell r="F215">
            <v>4</v>
          </cell>
        </row>
        <row r="216">
          <cell r="B216" t="str">
            <v xml:space="preserve">          On rebuild poleline along Nortwest Dr.</v>
          </cell>
          <cell r="C216">
            <v>2.5</v>
          </cell>
        </row>
        <row r="217">
          <cell r="B217" t="str">
            <v xml:space="preserve">          to Derry Rd. (to Malton MS)</v>
          </cell>
        </row>
        <row r="220">
          <cell r="A220" t="str">
            <v>5??</v>
          </cell>
          <cell r="B220" t="str">
            <v>44 kV Goreway Dr. - Derry to Orlando MS - Feeder Tie</v>
          </cell>
          <cell r="C220" t="str">
            <v>REBUILD</v>
          </cell>
          <cell r="D220">
            <v>420000</v>
          </cell>
          <cell r="F220">
            <v>5</v>
          </cell>
        </row>
        <row r="221">
          <cell r="B221" t="str">
            <v xml:space="preserve">          On existing poleline along Goreway Drive from Derry Rd.</v>
          </cell>
          <cell r="C221">
            <v>1.7</v>
          </cell>
        </row>
        <row r="222">
          <cell r="B222" t="str">
            <v xml:space="preserve">          to Orlando MS near American Dr.</v>
          </cell>
        </row>
        <row r="225">
          <cell r="A225">
            <v>6</v>
          </cell>
        </row>
        <row r="230">
          <cell r="A230">
            <v>7</v>
          </cell>
        </row>
        <row r="235">
          <cell r="A235">
            <v>8</v>
          </cell>
        </row>
        <row r="240">
          <cell r="A240">
            <v>9</v>
          </cell>
        </row>
        <row r="245">
          <cell r="B245" t="str">
            <v>SUB-TOTAL</v>
          </cell>
          <cell r="D245">
            <v>2155000</v>
          </cell>
        </row>
        <row r="247">
          <cell r="A247" t="str">
            <v>(*)  Included  in  1999  Capital  Budget.</v>
          </cell>
        </row>
        <row r="250">
          <cell r="B250" t="str">
            <v>POSSIBLE  SYSTEM   CAPITAL PROJECTS  -  2000</v>
          </cell>
        </row>
        <row r="252">
          <cell r="A252" t="str">
            <v>SUBTRANSMISSION</v>
          </cell>
          <cell r="D252" t="str">
            <v>Date:</v>
          </cell>
          <cell r="F252">
            <v>37118.646983796294</v>
          </cell>
        </row>
        <row r="255">
          <cell r="A255" t="str">
            <v>ITEM</v>
          </cell>
          <cell r="B255" t="str">
            <v>DESCRIPTION</v>
          </cell>
          <cell r="C255" t="str">
            <v>TYPE</v>
          </cell>
          <cell r="D255" t="str">
            <v>ESTIMATE</v>
          </cell>
          <cell r="E255" t="str">
            <v>ZONE</v>
          </cell>
          <cell r="F255" t="str">
            <v>PRIORITY</v>
          </cell>
        </row>
        <row r="256">
          <cell r="C256" t="str">
            <v>(km)</v>
          </cell>
        </row>
        <row r="258">
          <cell r="B258" t="str">
            <v>27.6 kV SOUTH SYSTEM</v>
          </cell>
        </row>
        <row r="261">
          <cell r="A261">
            <v>1</v>
          </cell>
          <cell r="B261" t="str">
            <v>27.6 kV Cliff Rd. - ROW to Queensway</v>
          </cell>
          <cell r="C261" t="str">
            <v>REBUILD</v>
          </cell>
          <cell r="D261">
            <v>290000</v>
          </cell>
          <cell r="F261">
            <v>1</v>
          </cell>
        </row>
        <row r="262">
          <cell r="B262" t="str">
            <v xml:space="preserve">          On rebuild poleline along Cliff Rd. east of Hwy 10</v>
          </cell>
          <cell r="C262">
            <v>1.2</v>
          </cell>
        </row>
        <row r="263">
          <cell r="B263" t="str">
            <v xml:space="preserve">          from O.H. ROW to Queensway</v>
          </cell>
        </row>
        <row r="266">
          <cell r="A266">
            <v>2</v>
          </cell>
          <cell r="B266" t="str">
            <v>27.6 kV Lakeshore Rd -  Cawthra and Dixie</v>
          </cell>
          <cell r="C266" t="str">
            <v>REBUILD</v>
          </cell>
          <cell r="D266">
            <v>280000</v>
          </cell>
          <cell r="F266">
            <v>2</v>
          </cell>
        </row>
        <row r="267">
          <cell r="B267" t="str">
            <v xml:space="preserve">          On rebuild poleline along Lakeshore Rd.</v>
          </cell>
          <cell r="C267">
            <v>1</v>
          </cell>
        </row>
        <row r="268">
          <cell r="B268" t="str">
            <v xml:space="preserve">          between Cawthra and Dixie</v>
          </cell>
        </row>
        <row r="271">
          <cell r="A271">
            <v>3</v>
          </cell>
          <cell r="B271" t="str">
            <v>27.6 kV Stanfield - ROW to Queensway</v>
          </cell>
          <cell r="C271" t="str">
            <v>NEW</v>
          </cell>
          <cell r="D271">
            <v>305000</v>
          </cell>
          <cell r="F271">
            <v>3</v>
          </cell>
        </row>
        <row r="272">
          <cell r="B272" t="str">
            <v xml:space="preserve">          On existing poleline along Stanfield Rd. east of Hwy 10</v>
          </cell>
          <cell r="C272">
            <v>1.5</v>
          </cell>
        </row>
        <row r="273">
          <cell r="B273" t="str">
            <v xml:space="preserve">          from O.H. ROW to Queensway</v>
          </cell>
        </row>
        <row r="276">
          <cell r="A276">
            <v>4</v>
          </cell>
          <cell r="B276" t="str">
            <v>27.6 kV Indian Grove  - Lorne Park TS to Lakeshore</v>
          </cell>
          <cell r="C276" t="str">
            <v>REBUILD</v>
          </cell>
          <cell r="D276">
            <v>560000</v>
          </cell>
          <cell r="F276">
            <v>4</v>
          </cell>
        </row>
        <row r="277">
          <cell r="B277" t="str">
            <v xml:space="preserve">          On existing poleline along Indian Grove and Kane Rd. west of</v>
          </cell>
          <cell r="C277">
            <v>2.4</v>
          </cell>
        </row>
        <row r="278">
          <cell r="B278" t="str">
            <v xml:space="preserve">          Mississauga Rd. from O.H. ROW to Lakeshore</v>
          </cell>
        </row>
        <row r="281">
          <cell r="A281">
            <v>5</v>
          </cell>
          <cell r="B281" t="str">
            <v>27.6 KV Highway 10 - Lakeshore to Queensway</v>
          </cell>
          <cell r="C281" t="str">
            <v>REBUILD</v>
          </cell>
          <cell r="D281">
            <v>780000</v>
          </cell>
          <cell r="F281">
            <v>5</v>
          </cell>
        </row>
        <row r="282">
          <cell r="B282" t="str">
            <v xml:space="preserve">          On existing poleline along Hwy 10</v>
          </cell>
          <cell r="C282">
            <v>3.5</v>
          </cell>
        </row>
        <row r="283">
          <cell r="B283" t="str">
            <v xml:space="preserve">          between Lakeshore and Queensway</v>
          </cell>
        </row>
        <row r="286">
          <cell r="A286">
            <v>6</v>
          </cell>
          <cell r="B286" t="str">
            <v>27.6 KV Winston C.Blvd. -  St. Lawrence Cement Plant</v>
          </cell>
          <cell r="C286" t="str">
            <v>REBUILD</v>
          </cell>
          <cell r="D286">
            <v>780000</v>
          </cell>
        </row>
        <row r="287">
          <cell r="B287" t="str">
            <v xml:space="preserve">          On existing poleline along WCB south to Lakeshore</v>
          </cell>
          <cell r="C287">
            <v>3.5</v>
          </cell>
        </row>
        <row r="288">
          <cell r="B288" t="str">
            <v xml:space="preserve">          to St. Lawrence Cemnet  Plant</v>
          </cell>
        </row>
        <row r="291">
          <cell r="A291">
            <v>7</v>
          </cell>
        </row>
        <row r="296">
          <cell r="A296">
            <v>8</v>
          </cell>
        </row>
        <row r="301">
          <cell r="A301">
            <v>9</v>
          </cell>
        </row>
        <row r="306">
          <cell r="B306" t="str">
            <v>SUB-TOTAL</v>
          </cell>
          <cell r="D306">
            <v>2995000</v>
          </cell>
        </row>
        <row r="308">
          <cell r="A308" t="str">
            <v>(*)  Included  in  1999  Capital  Budget.</v>
          </cell>
        </row>
        <row r="311">
          <cell r="B311" t="str">
            <v>POSSIBLE  SYSTEM   CAPITAL PROJECTS  -  2000</v>
          </cell>
        </row>
        <row r="313">
          <cell r="A313" t="str">
            <v>SUBTRANSMISSION</v>
          </cell>
          <cell r="D313" t="str">
            <v>Date:</v>
          </cell>
          <cell r="F313">
            <v>37118.646983796294</v>
          </cell>
        </row>
        <row r="316">
          <cell r="A316" t="str">
            <v>ITEM</v>
          </cell>
          <cell r="B316" t="str">
            <v>DESCRIPTION</v>
          </cell>
          <cell r="C316" t="str">
            <v>TYPE</v>
          </cell>
          <cell r="D316" t="str">
            <v>ESTIMATE</v>
          </cell>
          <cell r="E316" t="str">
            <v>ZONE</v>
          </cell>
          <cell r="F316" t="str">
            <v>PRIORITY</v>
          </cell>
        </row>
        <row r="317">
          <cell r="C317" t="str">
            <v>(km)</v>
          </cell>
        </row>
        <row r="319">
          <cell r="B319" t="str">
            <v>27.6 kV NORTH SYSTEM</v>
          </cell>
        </row>
        <row r="322">
          <cell r="A322" t="str">
            <v>1*</v>
          </cell>
          <cell r="B322" t="str">
            <v>27.6 kV Mavis - Erindale TS to Brittannia Rd.</v>
          </cell>
          <cell r="C322" t="str">
            <v>ADD (F)</v>
          </cell>
          <cell r="D322">
            <v>870000</v>
          </cell>
          <cell r="F322">
            <v>1</v>
          </cell>
        </row>
        <row r="323">
          <cell r="B323" t="str">
            <v xml:space="preserve">          New underground feeders from Erindale TS to Mavis Rd. and</v>
          </cell>
          <cell r="C323">
            <v>3</v>
          </cell>
        </row>
        <row r="324">
          <cell r="B324" t="str">
            <v xml:space="preserve">          additional cct on exiting poleline along Mavis Rd. to Eglinton</v>
          </cell>
        </row>
        <row r="325">
          <cell r="B325" t="str">
            <v xml:space="preserve">          and north to Britannia Rd.</v>
          </cell>
        </row>
        <row r="327">
          <cell r="A327">
            <v>2</v>
          </cell>
          <cell r="B327" t="str">
            <v>27.6 kV /44 kV- Intertie Substation.</v>
          </cell>
          <cell r="C327" t="str">
            <v>ADD (F)</v>
          </cell>
          <cell r="D327">
            <v>375000</v>
          </cell>
          <cell r="E327" t="str">
            <v>R</v>
          </cell>
          <cell r="F327">
            <v>2</v>
          </cell>
        </row>
        <row r="328">
          <cell r="B328" t="str">
            <v xml:space="preserve">          Along Tomken Rd at a suitable location (at Derry MS?)</v>
          </cell>
          <cell r="C328">
            <v>0.7</v>
          </cell>
        </row>
        <row r="329">
          <cell r="B329" t="str">
            <v xml:space="preserve">          between Britannia and Derry Rd.</v>
          </cell>
        </row>
        <row r="332">
          <cell r="A332">
            <v>3</v>
          </cell>
          <cell r="B332" t="str">
            <v>27.6 kV - Hwy 10  - From ROW to Eglinton</v>
          </cell>
          <cell r="C332" t="str">
            <v>NEW (F)</v>
          </cell>
          <cell r="D332">
            <v>30050</v>
          </cell>
          <cell r="F332">
            <v>3</v>
          </cell>
        </row>
        <row r="333">
          <cell r="B333" t="str">
            <v xml:space="preserve">          Create a tie between two polelines</v>
          </cell>
          <cell r="C333">
            <v>6.7000000000000004E-2</v>
          </cell>
        </row>
        <row r="334">
          <cell r="B334" t="str">
            <v xml:space="preserve">          at north-east corner of Hwys10 and 403</v>
          </cell>
        </row>
        <row r="337">
          <cell r="A337">
            <v>4</v>
          </cell>
          <cell r="B337" t="str">
            <v>27.6 kV - Kennedy Rd.</v>
          </cell>
          <cell r="C337" t="str">
            <v>REBUILD (F)</v>
          </cell>
          <cell r="D337">
            <v>450000</v>
          </cell>
          <cell r="F337">
            <v>4</v>
          </cell>
        </row>
        <row r="338">
          <cell r="B338" t="str">
            <v xml:space="preserve">          On existing poleline along Kennedy Rd. from</v>
          </cell>
          <cell r="C338">
            <v>2</v>
          </cell>
        </row>
        <row r="339">
          <cell r="B339" t="str">
            <v xml:space="preserve">          Eglinton Av. To Britannia</v>
          </cell>
        </row>
        <row r="342">
          <cell r="A342">
            <v>5</v>
          </cell>
          <cell r="B342" t="str">
            <v>27.6 kV Bramalea TS Feeder Ties</v>
          </cell>
          <cell r="C342" t="str">
            <v>NEW</v>
          </cell>
          <cell r="D342">
            <v>300000</v>
          </cell>
          <cell r="F342">
            <v>5</v>
          </cell>
        </row>
        <row r="343">
          <cell r="B343" t="str">
            <v xml:space="preserve">          New poleline from Bramalea T.S. along</v>
          </cell>
          <cell r="C343">
            <v>5</v>
          </cell>
        </row>
        <row r="344">
          <cell r="B344" t="str">
            <v xml:space="preserve">          Utility Corridor to Dixie/Tomken/Kennedy</v>
          </cell>
        </row>
        <row r="345">
          <cell r="B345" t="str">
            <v xml:space="preserve">           OR  along Bramalea Rd &amp; Drew Rd.</v>
          </cell>
        </row>
        <row r="347">
          <cell r="A347">
            <v>6</v>
          </cell>
          <cell r="B347" t="str">
            <v xml:space="preserve">27.6 kV - Hwy 10  - From Eglinton to Bristol </v>
          </cell>
          <cell r="C347" t="str">
            <v>ADD (F)</v>
          </cell>
          <cell r="D347">
            <v>100000</v>
          </cell>
          <cell r="F347">
            <v>6</v>
          </cell>
        </row>
        <row r="348">
          <cell r="B348" t="str">
            <v xml:space="preserve">          On existing poleline along Hurontario St. from</v>
          </cell>
          <cell r="C348">
            <v>1.2</v>
          </cell>
        </row>
        <row r="349">
          <cell r="B349" t="str">
            <v xml:space="preserve">          Eglinton to Bristol Rd.</v>
          </cell>
        </row>
        <row r="352">
          <cell r="A352" t="str">
            <v>7*</v>
          </cell>
          <cell r="B352" t="str">
            <v>27.6 kV - Traders Area</v>
          </cell>
          <cell r="D352">
            <v>350000</v>
          </cell>
          <cell r="F352">
            <v>7</v>
          </cell>
        </row>
        <row r="353">
          <cell r="B353" t="str">
            <v xml:space="preserve">          Build additional U/G main feeder ties</v>
          </cell>
        </row>
        <row r="354">
          <cell r="B354" t="str">
            <v xml:space="preserve">          between Hwy 10 and Kennedy and create additional 1/0 taps from </v>
          </cell>
        </row>
        <row r="355">
          <cell r="B355" t="str">
            <v xml:space="preserve">          main feeders.</v>
          </cell>
        </row>
        <row r="357">
          <cell r="A357">
            <v>8</v>
          </cell>
          <cell r="B357" t="str">
            <v>27.6 kV - Derry/Ambassedor Area</v>
          </cell>
          <cell r="D357">
            <v>250000</v>
          </cell>
          <cell r="F357">
            <v>8</v>
          </cell>
        </row>
        <row r="358">
          <cell r="B358" t="str">
            <v xml:space="preserve">          Build additional U/G  ties from OH circuits</v>
          </cell>
        </row>
        <row r="359">
          <cell r="B359" t="str">
            <v xml:space="preserve">          between Hwy 10 and Kennedy north of Hwy 401</v>
          </cell>
        </row>
        <row r="362">
          <cell r="A362">
            <v>9</v>
          </cell>
          <cell r="B362" t="str">
            <v>27.6 kV - Hwy 10  - From Britannia to Derry</v>
          </cell>
          <cell r="C362" t="str">
            <v>ADD (F)</v>
          </cell>
          <cell r="D362">
            <v>250000</v>
          </cell>
          <cell r="F362">
            <v>9</v>
          </cell>
        </row>
        <row r="363">
          <cell r="B363" t="str">
            <v xml:space="preserve">          On existing poleline along Hurontario St. from</v>
          </cell>
          <cell r="C363">
            <v>3.4</v>
          </cell>
        </row>
        <row r="364">
          <cell r="B364" t="str">
            <v xml:space="preserve">          Britannia Rd. to Derry Rd.</v>
          </cell>
        </row>
        <row r="368">
          <cell r="B368" t="str">
            <v>SUB-TOTAL</v>
          </cell>
          <cell r="D368">
            <v>2975050</v>
          </cell>
        </row>
        <row r="370">
          <cell r="A370" t="str">
            <v>(*)  Included  in  1999  Capital  Budget.</v>
          </cell>
        </row>
        <row r="373">
          <cell r="B373" t="str">
            <v>POSSIBLE  SYSTEM   CAPITAL PROJECTS  -  2000</v>
          </cell>
        </row>
        <row r="375">
          <cell r="A375" t="str">
            <v>SUBTRANSMISSION</v>
          </cell>
          <cell r="D375" t="str">
            <v>Date:</v>
          </cell>
          <cell r="F375">
            <v>0</v>
          </cell>
        </row>
        <row r="378">
          <cell r="A378" t="str">
            <v>ITEM</v>
          </cell>
          <cell r="B378" t="str">
            <v>DESCRIPTION</v>
          </cell>
          <cell r="C378" t="str">
            <v>TYPE</v>
          </cell>
          <cell r="D378" t="str">
            <v>ESTIMATE</v>
          </cell>
          <cell r="E378" t="str">
            <v>ZONE</v>
          </cell>
          <cell r="F378" t="str">
            <v>PRIORITY</v>
          </cell>
        </row>
        <row r="379">
          <cell r="C379" t="str">
            <v>(km)</v>
          </cell>
        </row>
        <row r="381">
          <cell r="B381" t="str">
            <v>27.6 kV NORTH SYSTEM (Cont'd)</v>
          </cell>
        </row>
        <row r="384">
          <cell r="A384">
            <v>10</v>
          </cell>
          <cell r="B384" t="str">
            <v>27.6 kV - 4th cct on Britannia Rd.</v>
          </cell>
          <cell r="C384" t="str">
            <v>ADD (F)</v>
          </cell>
          <cell r="D384">
            <v>330000</v>
          </cell>
          <cell r="F384">
            <v>9</v>
          </cell>
        </row>
        <row r="385">
          <cell r="B385" t="str">
            <v xml:space="preserve">          On existing poleline along Britannia Rd. from Mavis</v>
          </cell>
          <cell r="C385">
            <v>5</v>
          </cell>
        </row>
        <row r="386">
          <cell r="B386" t="str">
            <v xml:space="preserve">          to Kennedy Rd.</v>
          </cell>
        </row>
        <row r="389">
          <cell r="A389" t="str">
            <v>11*</v>
          </cell>
          <cell r="B389" t="str">
            <v>27.6 kV - New Airport Feeder</v>
          </cell>
          <cell r="C389" t="str">
            <v>ADD (F)</v>
          </cell>
          <cell r="D389">
            <v>330000</v>
          </cell>
        </row>
        <row r="390">
          <cell r="B390" t="str">
            <v xml:space="preserve">          On existing poleline along Bramalea Rd to Derry Rd.</v>
          </cell>
          <cell r="C390">
            <v>5</v>
          </cell>
        </row>
        <row r="391">
          <cell r="B391" t="str">
            <v xml:space="preserve">          and south U/G to Airport to New West SU.</v>
          </cell>
        </row>
        <row r="394">
          <cell r="A394">
            <v>12</v>
          </cell>
          <cell r="B394" t="str">
            <v>27.6 kV - Courtneypark</v>
          </cell>
          <cell r="C394" t="str">
            <v>New</v>
          </cell>
          <cell r="D394">
            <v>380000</v>
          </cell>
        </row>
        <row r="395">
          <cell r="B395" t="str">
            <v xml:space="preserve">          On new pole line from Kennedy easterly to</v>
          </cell>
          <cell r="C395">
            <v>2</v>
          </cell>
        </row>
        <row r="396">
          <cell r="B396" t="str">
            <v xml:space="preserve">          Shawson Dr.</v>
          </cell>
        </row>
        <row r="399">
          <cell r="A399">
            <v>13</v>
          </cell>
          <cell r="B399" t="str">
            <v>27.6 kV - Derry T.S.</v>
          </cell>
          <cell r="C399" t="str">
            <v>New</v>
          </cell>
          <cell r="D399">
            <v>2500000</v>
          </cell>
        </row>
        <row r="400">
          <cell r="B400" t="str">
            <v xml:space="preserve">          Phase I of Derry TS </v>
          </cell>
        </row>
        <row r="425">
          <cell r="B425" t="str">
            <v>SUB-TOTAL</v>
          </cell>
          <cell r="D425">
            <v>6515050</v>
          </cell>
        </row>
        <row r="427">
          <cell r="A427" t="str">
            <v>(*)  Included  in  1999  Capital  Budget.</v>
          </cell>
        </row>
        <row r="430">
          <cell r="B430" t="str">
            <v>POSSIBLE  SYSTEM   CAPITAL PROJECTS  -  2000</v>
          </cell>
        </row>
        <row r="432">
          <cell r="A432" t="str">
            <v>DISTRIBUTION</v>
          </cell>
          <cell r="D432" t="str">
            <v>Date:</v>
          </cell>
          <cell r="F432">
            <v>37118.646983796294</v>
          </cell>
        </row>
        <row r="435">
          <cell r="A435" t="str">
            <v>ITEM</v>
          </cell>
          <cell r="B435" t="str">
            <v>DESCRIPTION</v>
          </cell>
          <cell r="C435" t="str">
            <v>TYPE</v>
          </cell>
          <cell r="D435" t="str">
            <v>ESTIMATE</v>
          </cell>
          <cell r="E435" t="str">
            <v>ZONE</v>
          </cell>
          <cell r="F435" t="str">
            <v>PRIORITY</v>
          </cell>
        </row>
        <row r="436">
          <cell r="C436" t="str">
            <v>(km)</v>
          </cell>
        </row>
        <row r="438">
          <cell r="B438" t="str">
            <v>13.8 kV SYSTEM</v>
          </cell>
        </row>
        <row r="441">
          <cell r="A441" t="str">
            <v>1*</v>
          </cell>
          <cell r="B441" t="str">
            <v>13.8 kV Burnhamthorpe- Tomken to Dixie</v>
          </cell>
          <cell r="C441" t="str">
            <v>ADD (F)</v>
          </cell>
          <cell r="D441">
            <v>95000</v>
          </cell>
          <cell r="F441">
            <v>1</v>
          </cell>
        </row>
        <row r="442">
          <cell r="B442" t="str">
            <v xml:space="preserve">         Add cct on rebuild poleline along Burnhamthorpe Rd. from Tomken Rd.</v>
          </cell>
          <cell r="C442">
            <v>1.74</v>
          </cell>
        </row>
        <row r="443">
          <cell r="B443" t="str">
            <v xml:space="preserve">          to Dixie Rd. </v>
          </cell>
        </row>
        <row r="446">
          <cell r="A446" t="str">
            <v>2*</v>
          </cell>
          <cell r="B446" t="str">
            <v>13.8 kV Dixie Rd. - Burnhamtorpe to Eglinton and Eastgate Dr.</v>
          </cell>
          <cell r="C446" t="str">
            <v>ADD (F)</v>
          </cell>
          <cell r="D446">
            <v>240000</v>
          </cell>
          <cell r="F446">
            <v>2</v>
          </cell>
        </row>
        <row r="447">
          <cell r="B447" t="str">
            <v xml:space="preserve">          On existing poleline along Dixie Rd. and Eastgate Dr.</v>
          </cell>
          <cell r="C447">
            <v>2.5</v>
          </cell>
        </row>
        <row r="448">
          <cell r="B448" t="str">
            <v xml:space="preserve">          North of Burnhamthorpe Rd.</v>
          </cell>
        </row>
        <row r="451">
          <cell r="A451" t="str">
            <v>3*</v>
          </cell>
          <cell r="B451" t="str">
            <v>13.8 kV Winston Churchill Blvd. - Closing the "gaps"</v>
          </cell>
          <cell r="C451" t="str">
            <v>ADD (F)</v>
          </cell>
          <cell r="D451">
            <v>235000</v>
          </cell>
          <cell r="F451">
            <v>3</v>
          </cell>
        </row>
        <row r="452">
          <cell r="B452" t="str">
            <v xml:space="preserve">          On existing poleline along Winston Churchill Blvd. Britannia Rd</v>
          </cell>
          <cell r="C452">
            <v>4.4000000000000004</v>
          </cell>
        </row>
        <row r="453">
          <cell r="B453" t="str">
            <v xml:space="preserve">          to Derry Rd. and north to the Tracks south of Hwy 401 and connect</v>
          </cell>
        </row>
        <row r="454">
          <cell r="B454" t="str">
            <v xml:space="preserve">          U/G taps to the Overhead circuits</v>
          </cell>
        </row>
        <row r="456">
          <cell r="A456" t="str">
            <v>4*</v>
          </cell>
          <cell r="B456" t="str">
            <v>13.8 kV Glen Erin - Dundas</v>
          </cell>
          <cell r="C456" t="str">
            <v>REBUILD (F)</v>
          </cell>
          <cell r="D456">
            <v>140000</v>
          </cell>
          <cell r="F456">
            <v>4</v>
          </cell>
        </row>
        <row r="457">
          <cell r="B457" t="str">
            <v xml:space="preserve">          On rebuild poleline along Glen Erin Dr. from Dundas</v>
          </cell>
          <cell r="C457">
            <v>1</v>
          </cell>
        </row>
        <row r="458">
          <cell r="B458" t="str">
            <v xml:space="preserve">          south to Sheridan Homelands</v>
          </cell>
        </row>
        <row r="461">
          <cell r="A461">
            <v>5</v>
          </cell>
          <cell r="B461" t="str">
            <v>13.8 kV Glen Erin - Hwy 403 to Eglinton</v>
          </cell>
          <cell r="C461" t="str">
            <v>ADD (F)</v>
          </cell>
          <cell r="D461">
            <v>120000</v>
          </cell>
          <cell r="E461" t="str">
            <v>R</v>
          </cell>
          <cell r="F461">
            <v>5</v>
          </cell>
        </row>
        <row r="462">
          <cell r="B462" t="str">
            <v xml:space="preserve">          On existing poleline along Glen Erin Dr. from </v>
          </cell>
          <cell r="C462">
            <v>1.5</v>
          </cell>
        </row>
        <row r="463">
          <cell r="B463" t="str">
            <v xml:space="preserve">          Hwy. 403 to Eglinton Av. (including 44 kV cct)</v>
          </cell>
        </row>
        <row r="466">
          <cell r="A466">
            <v>6</v>
          </cell>
          <cell r="B466" t="str">
            <v>13.8 kV Burnhamthorpe Rd. - Mississauga Rd to Winston Churchill Blvd.</v>
          </cell>
          <cell r="C466" t="str">
            <v>ADD</v>
          </cell>
          <cell r="D466">
            <v>258000</v>
          </cell>
          <cell r="F466">
            <v>6</v>
          </cell>
        </row>
        <row r="467">
          <cell r="B467" t="str">
            <v xml:space="preserve">          On existing poleline along Burnhamthorpe from Glen Erin Dr. to</v>
          </cell>
          <cell r="C467">
            <v>4</v>
          </cell>
        </row>
        <row r="468">
          <cell r="B468" t="str">
            <v xml:space="preserve">          Winston Churchill Blvd. and from Rogers MS to Mississauga Rd.</v>
          </cell>
        </row>
        <row r="469">
          <cell r="B469" t="str">
            <v xml:space="preserve">          and connect F6 CB to the feeder</v>
          </cell>
        </row>
        <row r="471">
          <cell r="A471">
            <v>7</v>
          </cell>
          <cell r="B471" t="str">
            <v>13.8 kV Matheson Blvd. - Tomken to Dixie</v>
          </cell>
          <cell r="C471" t="str">
            <v>ADD</v>
          </cell>
          <cell r="D471">
            <v>123000</v>
          </cell>
          <cell r="F471">
            <v>7</v>
          </cell>
        </row>
        <row r="472">
          <cell r="B472" t="str">
            <v xml:space="preserve">          On existing poleline along Matheson Blvd.</v>
          </cell>
          <cell r="C472">
            <v>1.3</v>
          </cell>
        </row>
        <row r="473">
          <cell r="B473" t="str">
            <v xml:space="preserve">          between Tomken Rd. and Dixie Rd. (including 44 kV cct)</v>
          </cell>
        </row>
        <row r="476">
          <cell r="A476">
            <v>8</v>
          </cell>
          <cell r="B476" t="str">
            <v>13. 8 kV Queen St/ Britannia</v>
          </cell>
          <cell r="C476" t="str">
            <v>REBUILD</v>
          </cell>
          <cell r="D476">
            <v>195500</v>
          </cell>
          <cell r="F476">
            <v>8</v>
          </cell>
        </row>
        <row r="477">
          <cell r="B477" t="str">
            <v xml:space="preserve">          On existing poleline along Britannia Rd east of Erin Mills Pkwy</v>
          </cell>
          <cell r="C477">
            <v>1.5</v>
          </cell>
        </row>
        <row r="478">
          <cell r="B478" t="str">
            <v xml:space="preserve">          and along Queens Street north of Britannia Rd. and south</v>
          </cell>
        </row>
        <row r="479">
          <cell r="B479" t="str">
            <v xml:space="preserve">          to Alpha Mills MS</v>
          </cell>
        </row>
        <row r="481">
          <cell r="A481" t="str">
            <v>9*</v>
          </cell>
          <cell r="B481" t="str">
            <v>13.8 kV Derry/Mississauga  - Argentia  to Old Derry &amp; along Derry</v>
          </cell>
          <cell r="C481" t="str">
            <v>REBUILD</v>
          </cell>
          <cell r="D481">
            <v>165000</v>
          </cell>
          <cell r="E481" t="str">
            <v>R</v>
          </cell>
          <cell r="F481">
            <v>9</v>
          </cell>
        </row>
        <row r="482">
          <cell r="B482" t="str">
            <v xml:space="preserve">          On existing poleline along Mississauga Rd. from Argentia Rd</v>
          </cell>
          <cell r="C482">
            <v>2</v>
          </cell>
        </row>
        <row r="483">
          <cell r="B483" t="str">
            <v xml:space="preserve">          to Derry Rd. and east along Derry Rd. to Old Derry Rd. and south</v>
          </cell>
        </row>
        <row r="484">
          <cell r="B484" t="str">
            <v xml:space="preserve">          to CIBC (Including 44kV)</v>
          </cell>
        </row>
        <row r="486">
          <cell r="B486" t="str">
            <v>SUB-TOTAL</v>
          </cell>
          <cell r="D486">
            <v>1571500</v>
          </cell>
        </row>
        <row r="488">
          <cell r="A488" t="str">
            <v>(*)  Included  in  1999  Capital  Budget.</v>
          </cell>
        </row>
        <row r="491">
          <cell r="B491" t="str">
            <v>POSSIBLE  SYSTEM   CAPITAL PROJECTS  -  2000</v>
          </cell>
        </row>
        <row r="493">
          <cell r="A493" t="str">
            <v>DISTRIBUTION</v>
          </cell>
          <cell r="D493" t="str">
            <v>Date:</v>
          </cell>
          <cell r="F493">
            <v>37118.646983796294</v>
          </cell>
        </row>
        <row r="496">
          <cell r="A496" t="str">
            <v>ITEM</v>
          </cell>
          <cell r="B496" t="str">
            <v>DESCRIPTION</v>
          </cell>
          <cell r="C496" t="str">
            <v>TYPE</v>
          </cell>
          <cell r="D496" t="str">
            <v>ESTIMATE</v>
          </cell>
          <cell r="E496" t="str">
            <v>ZONE</v>
          </cell>
          <cell r="F496" t="str">
            <v>PRIORITY</v>
          </cell>
        </row>
        <row r="497">
          <cell r="C497" t="str">
            <v>(km)</v>
          </cell>
        </row>
        <row r="499">
          <cell r="B499" t="str">
            <v>13.8 kV SYSTEM (Cont'd)</v>
          </cell>
        </row>
        <row r="502">
          <cell r="A502" t="str">
            <v>10*</v>
          </cell>
          <cell r="B502" t="str">
            <v>13.8 kV American/Elmbank Drive Feeder Tie</v>
          </cell>
          <cell r="C502" t="str">
            <v>REBUILD (F)</v>
          </cell>
          <cell r="D502">
            <v>258000</v>
          </cell>
          <cell r="F502">
            <v>10</v>
          </cell>
        </row>
        <row r="503">
          <cell r="B503" t="str">
            <v xml:space="preserve">           From Orlando MS to Elmbank and American Dr.</v>
          </cell>
          <cell r="C503">
            <v>2</v>
          </cell>
        </row>
        <row r="504">
          <cell r="B504" t="str">
            <v xml:space="preserve">           From Goreway to Viscount</v>
          </cell>
        </row>
        <row r="507">
          <cell r="A507" t="str">
            <v>11*</v>
          </cell>
          <cell r="B507" t="str">
            <v>Streetsville Conversion (URGENT)</v>
          </cell>
          <cell r="D507">
            <v>100000</v>
          </cell>
          <cell r="F507">
            <v>11</v>
          </cell>
        </row>
        <row r="508">
          <cell r="B508" t="str">
            <v xml:space="preserve">           Convert 4.16 kV to 13.8 kV in area SE  of</v>
          </cell>
        </row>
        <row r="509">
          <cell r="B509" t="str">
            <v xml:space="preserve">           Britannia Rd. and Queen St. and reconductor</v>
          </cell>
        </row>
        <row r="510">
          <cell r="B510" t="str">
            <v xml:space="preserve">           to 556 kcmil circuit along Britannia Rd.</v>
          </cell>
        </row>
        <row r="512">
          <cell r="A512" t="str">
            <v>12*</v>
          </cell>
          <cell r="B512" t="str">
            <v>600 V.Secondary Busses - Sectionalizing</v>
          </cell>
          <cell r="D512">
            <v>100000</v>
          </cell>
        </row>
        <row r="513">
          <cell r="B513" t="str">
            <v xml:space="preserve">           Various locations</v>
          </cell>
        </row>
        <row r="517">
          <cell r="A517">
            <v>13</v>
          </cell>
          <cell r="B517" t="str">
            <v>13.8 kV Thomas St</v>
          </cell>
          <cell r="C517" t="str">
            <v>Add</v>
          </cell>
          <cell r="D517">
            <v>258000</v>
          </cell>
          <cell r="F517">
            <v>10</v>
          </cell>
        </row>
        <row r="518">
          <cell r="B518" t="str">
            <v xml:space="preserve">           On exsiting poleline from Erin Mills Pkwy westerly to</v>
          </cell>
          <cell r="C518">
            <v>2</v>
          </cell>
        </row>
        <row r="519">
          <cell r="B519" t="str">
            <v xml:space="preserve">           WCB.</v>
          </cell>
        </row>
        <row r="522">
          <cell r="A522">
            <v>14</v>
          </cell>
          <cell r="B522" t="str">
            <v>13.8 kV Britannia RD.</v>
          </cell>
          <cell r="C522" t="str">
            <v>Add</v>
          </cell>
          <cell r="D522">
            <v>258000</v>
          </cell>
        </row>
        <row r="523">
          <cell r="B523" t="str">
            <v xml:space="preserve">           On exsiting poleline from WCB westerly to</v>
          </cell>
          <cell r="C523">
            <v>2</v>
          </cell>
        </row>
        <row r="524">
          <cell r="B524" t="str">
            <v xml:space="preserve">           Ninth Line.</v>
          </cell>
        </row>
        <row r="527">
          <cell r="A527">
            <v>15</v>
          </cell>
        </row>
        <row r="532">
          <cell r="A532">
            <v>16</v>
          </cell>
        </row>
        <row r="537">
          <cell r="A537">
            <v>17</v>
          </cell>
        </row>
        <row r="542">
          <cell r="A542">
            <v>18</v>
          </cell>
        </row>
        <row r="547">
          <cell r="B547" t="str">
            <v>SUB-TOTAL</v>
          </cell>
          <cell r="D547">
            <v>974000</v>
          </cell>
        </row>
        <row r="549">
          <cell r="A549" t="str">
            <v>(*)  Included  in  1999  Capital  Budget.</v>
          </cell>
        </row>
        <row r="552">
          <cell r="A552" t="str">
            <v>DISTRIBUTION (Cont'd)</v>
          </cell>
        </row>
        <row r="555">
          <cell r="A555" t="str">
            <v>ITEM</v>
          </cell>
          <cell r="B555" t="str">
            <v>DESCRIPTION</v>
          </cell>
          <cell r="C555" t="str">
            <v>TYPE</v>
          </cell>
          <cell r="D555" t="str">
            <v>ESTIMATE</v>
          </cell>
          <cell r="E555" t="str">
            <v>ZONE</v>
          </cell>
          <cell r="F555" t="str">
            <v>PRIORITY</v>
          </cell>
        </row>
        <row r="556">
          <cell r="C556" t="str">
            <v>(km)</v>
          </cell>
        </row>
        <row r="558">
          <cell r="B558" t="str">
            <v>4.16  KV   SYSTEM</v>
          </cell>
        </row>
        <row r="561">
          <cell r="A561">
            <v>1</v>
          </cell>
          <cell r="B561" t="str">
            <v>4.16 kV Bromsgrove MS/Clarkson MS Tie</v>
          </cell>
          <cell r="C561" t="str">
            <v>REBUILD</v>
          </cell>
          <cell r="D561">
            <v>50000</v>
          </cell>
          <cell r="F561">
            <v>1</v>
          </cell>
        </row>
        <row r="562">
          <cell r="B562" t="str">
            <v xml:space="preserve">          on existing poles between  Clarkson M.S.</v>
          </cell>
          <cell r="C562">
            <v>0.7</v>
          </cell>
        </row>
        <row r="563">
          <cell r="B563" t="str">
            <v xml:space="preserve">           and Bromsgrove  M.S.</v>
          </cell>
        </row>
        <row r="565">
          <cell r="A565">
            <v>2</v>
          </cell>
          <cell r="B565" t="str">
            <v>4.16 kV Atwater Feeder Tie</v>
          </cell>
          <cell r="C565" t="str">
            <v>REBUILD</v>
          </cell>
          <cell r="D565">
            <v>295000</v>
          </cell>
        </row>
        <row r="566">
          <cell r="B566" t="str">
            <v xml:space="preserve">          along Atwater from Cawthra MS  to off load</v>
          </cell>
          <cell r="C566">
            <v>0.8</v>
          </cell>
          <cell r="F566">
            <v>2</v>
          </cell>
        </row>
        <row r="567">
          <cell r="B567" t="str">
            <v xml:space="preserve">          9F4</v>
          </cell>
        </row>
        <row r="570">
          <cell r="A570">
            <v>3</v>
          </cell>
          <cell r="B570" t="str">
            <v>4.16 kV Pinetree MS/Melton MS Tie</v>
          </cell>
          <cell r="C570" t="str">
            <v>REBUILD</v>
          </cell>
          <cell r="D570">
            <v>120000</v>
          </cell>
          <cell r="F570">
            <v>3</v>
          </cell>
        </row>
        <row r="571">
          <cell r="B571" t="str">
            <v xml:space="preserve">          on existing poles between  Pinetree M.S.</v>
          </cell>
          <cell r="C571">
            <v>0.5</v>
          </cell>
        </row>
        <row r="572">
          <cell r="B572" t="str">
            <v xml:space="preserve">           and Melton  M.S.</v>
          </cell>
        </row>
        <row r="575">
          <cell r="A575">
            <v>4</v>
          </cell>
          <cell r="B575" t="str">
            <v>4.16 kV Bromsgrove MS/Park West MS Tie</v>
          </cell>
          <cell r="C575" t="str">
            <v>ADD</v>
          </cell>
          <cell r="D575">
            <v>75000</v>
          </cell>
          <cell r="F575">
            <v>4</v>
          </cell>
        </row>
        <row r="576">
          <cell r="B576" t="str">
            <v xml:space="preserve">          on existing poles between  Bromsgrove M.S.</v>
          </cell>
          <cell r="C576">
            <v>0.8</v>
          </cell>
        </row>
        <row r="577">
          <cell r="B577" t="str">
            <v xml:space="preserve">           and Park West M.S.</v>
          </cell>
        </row>
        <row r="580">
          <cell r="A580">
            <v>5</v>
          </cell>
          <cell r="B580" t="str">
            <v>4.16 kV Bromsgrove MS/Robin MS Tie</v>
          </cell>
          <cell r="C580" t="str">
            <v>ADD</v>
          </cell>
          <cell r="D580">
            <v>140000</v>
          </cell>
          <cell r="F580">
            <v>5</v>
          </cell>
        </row>
        <row r="581">
          <cell r="B581" t="str">
            <v xml:space="preserve">          on existing poles between  Bromsgrove M.S.</v>
          </cell>
          <cell r="C581">
            <v>1.4</v>
          </cell>
        </row>
        <row r="582">
          <cell r="B582" t="str">
            <v xml:space="preserve">           and Robin M.S.</v>
          </cell>
        </row>
        <row r="585">
          <cell r="A585">
            <v>6</v>
          </cell>
          <cell r="B585" t="str">
            <v>4.16 kV Park Royal MS/Park West MS Tie</v>
          </cell>
          <cell r="C585" t="str">
            <v>REBUILD</v>
          </cell>
          <cell r="D585">
            <v>130000</v>
          </cell>
          <cell r="F585">
            <v>6</v>
          </cell>
        </row>
        <row r="586">
          <cell r="B586" t="str">
            <v xml:space="preserve">          on existing poles between  Park Royal M.S.</v>
          </cell>
          <cell r="C586">
            <v>1</v>
          </cell>
        </row>
        <row r="587">
          <cell r="B587" t="str">
            <v xml:space="preserve">           and Park West M.S.</v>
          </cell>
        </row>
        <row r="590">
          <cell r="A590">
            <v>7</v>
          </cell>
          <cell r="B590" t="str">
            <v>4.16 kV Lakeshore Road Feeder Tie</v>
          </cell>
          <cell r="C590" t="str">
            <v>REBUILD</v>
          </cell>
          <cell r="D590">
            <v>50000</v>
          </cell>
          <cell r="F590">
            <v>7</v>
          </cell>
        </row>
        <row r="591">
          <cell r="B591" t="str">
            <v xml:space="preserve">          Lakeshore/Dennison/Lornepark</v>
          </cell>
          <cell r="C591">
            <v>0.6</v>
          </cell>
        </row>
        <row r="592">
          <cell r="B592" t="str">
            <v xml:space="preserve">           Parkland M.S. #26 and reconductor</v>
          </cell>
        </row>
        <row r="595">
          <cell r="A595">
            <v>8</v>
          </cell>
          <cell r="B595" t="str">
            <v xml:space="preserve">4.16 kV Stanfield Road Feeder Tie </v>
          </cell>
          <cell r="C595" t="str">
            <v>REBUILD</v>
          </cell>
          <cell r="D595">
            <v>265000</v>
          </cell>
          <cell r="F595">
            <v>8</v>
          </cell>
        </row>
        <row r="596">
          <cell r="B596" t="str">
            <v xml:space="preserve">          Along Ontario Hydro ROW From Cawthra</v>
          </cell>
          <cell r="C596">
            <v>1.2</v>
          </cell>
        </row>
        <row r="597">
          <cell r="B597" t="str">
            <v xml:space="preserve">          to Stanfield</v>
          </cell>
        </row>
        <row r="598">
          <cell r="B598" t="str">
            <v xml:space="preserve">       (See also 27.6 kV South)</v>
          </cell>
        </row>
        <row r="600">
          <cell r="A600">
            <v>9</v>
          </cell>
          <cell r="B600" t="str">
            <v xml:space="preserve">4.16 kV Clarkson/Lorne Park Feeder Tie </v>
          </cell>
          <cell r="C600" t="str">
            <v>ADD</v>
          </cell>
          <cell r="D600">
            <v>110000</v>
          </cell>
          <cell r="F600">
            <v>9</v>
          </cell>
        </row>
        <row r="601">
          <cell r="B601" t="str">
            <v xml:space="preserve">           Along Ontario hydro ROW</v>
          </cell>
          <cell r="C601">
            <v>2</v>
          </cell>
        </row>
        <row r="606">
          <cell r="B606" t="str">
            <v>SUB-TOTAL</v>
          </cell>
          <cell r="D606">
            <v>1235000</v>
          </cell>
        </row>
        <row r="608">
          <cell r="A608" t="str">
            <v>(*)  Included  in  1999  Capital  Budget.</v>
          </cell>
        </row>
        <row r="611">
          <cell r="A611" t="str">
            <v>MUNICIPAL STATIONS</v>
          </cell>
        </row>
        <row r="614">
          <cell r="A614" t="str">
            <v>ITEM</v>
          </cell>
          <cell r="B614" t="str">
            <v>DESCRIPTION</v>
          </cell>
          <cell r="C614" t="str">
            <v>TYPE</v>
          </cell>
          <cell r="D614" t="str">
            <v>ESTIMATE</v>
          </cell>
          <cell r="E614" t="str">
            <v>ZONE</v>
          </cell>
          <cell r="F614" t="str">
            <v>PRIORITY</v>
          </cell>
        </row>
        <row r="617">
          <cell r="A617" t="str">
            <v>1*</v>
          </cell>
          <cell r="B617" t="str">
            <v>Replacement M.S. feeder egress cables.</v>
          </cell>
          <cell r="D617">
            <v>200000</v>
          </cell>
        </row>
        <row r="622">
          <cell r="A622" t="str">
            <v>2*</v>
          </cell>
          <cell r="B622" t="str">
            <v>Stillmeadow M.S.</v>
          </cell>
          <cell r="D622">
            <v>800000</v>
          </cell>
        </row>
        <row r="623">
          <cell r="B623" t="str">
            <v xml:space="preserve">            Change 10 MVA Tx to 20 MVA Tx with</v>
          </cell>
        </row>
        <row r="624">
          <cell r="B624" t="str">
            <v xml:space="preserve">            6 feeders</v>
          </cell>
        </row>
        <row r="627">
          <cell r="A627" t="str">
            <v>3*</v>
          </cell>
          <cell r="B627" t="str">
            <v xml:space="preserve">Sheridan Park System Rebuild  </v>
          </cell>
          <cell r="D627">
            <v>800000</v>
          </cell>
        </row>
        <row r="628">
          <cell r="B628" t="str">
            <v xml:space="preserve">           Phase II - Sheridan Park  M.S. at 44 kV</v>
          </cell>
        </row>
        <row r="631">
          <cell r="A631" t="str">
            <v>4*</v>
          </cell>
          <cell r="B631" t="str">
            <v>Orlando M.S.</v>
          </cell>
          <cell r="D631">
            <v>500000</v>
          </cell>
        </row>
        <row r="632">
          <cell r="B632" t="str">
            <v xml:space="preserve">            2 x 20 MVA Tx Incl. Building, 44 kV and</v>
          </cell>
        </row>
        <row r="633">
          <cell r="B633" t="str">
            <v xml:space="preserve">            13.8  kV circuits - 6 feeders plus SCADA </v>
          </cell>
        </row>
        <row r="636">
          <cell r="A636">
            <v>5</v>
          </cell>
          <cell r="B636" t="str">
            <v>Chalkdene M.S.</v>
          </cell>
        </row>
        <row r="637">
          <cell r="B637" t="str">
            <v xml:space="preserve">            Add 2 Feeder CBs with additional feeders</v>
          </cell>
        </row>
        <row r="638">
          <cell r="B638" t="str">
            <v xml:space="preserve">           north and south</v>
          </cell>
        </row>
        <row r="641">
          <cell r="A641">
            <v>6</v>
          </cell>
          <cell r="B641" t="str">
            <v>Rockwood M.S.</v>
          </cell>
        </row>
        <row r="642">
          <cell r="B642" t="str">
            <v xml:space="preserve">            2 x 20 MVA Tx Incl. Building, 44 kV and</v>
          </cell>
        </row>
        <row r="643">
          <cell r="B643" t="str">
            <v xml:space="preserve">            13.8  kV circuits - 6 feeders plus SCADA </v>
          </cell>
        </row>
        <row r="646">
          <cell r="A646">
            <v>7</v>
          </cell>
          <cell r="B646" t="str">
            <v>New Substation at Summersite #88</v>
          </cell>
          <cell r="D646">
            <v>800000</v>
          </cell>
        </row>
        <row r="647">
          <cell r="B647" t="str">
            <v xml:space="preserve">           Build a new full size substation at Britannia Rd and</v>
          </cell>
        </row>
        <row r="648">
          <cell r="B648" t="str">
            <v xml:space="preserve">          Grossbeak west of Tenth Line</v>
          </cell>
        </row>
        <row r="650">
          <cell r="A650">
            <v>8</v>
          </cell>
          <cell r="B650" t="str">
            <v>M.S. Rebuilds</v>
          </cell>
        </row>
        <row r="651">
          <cell r="B651" t="str">
            <v xml:space="preserve">        Orchard Heights M.S.</v>
          </cell>
        </row>
        <row r="652">
          <cell r="B652" t="str">
            <v xml:space="preserve">           Mineola M.S.</v>
          </cell>
        </row>
        <row r="653">
          <cell r="B653" t="str">
            <v xml:space="preserve">           Clarkson M.S.</v>
          </cell>
        </row>
        <row r="654">
          <cell r="B654" t="str">
            <v xml:space="preserve">           Bromsgrove M.S.</v>
          </cell>
        </row>
        <row r="656">
          <cell r="A656">
            <v>9</v>
          </cell>
          <cell r="B656" t="str">
            <v>Thomas  M.S.</v>
          </cell>
        </row>
        <row r="657">
          <cell r="B657" t="str">
            <v xml:space="preserve">            Add 2nd 20 MVA Tx including additional</v>
          </cell>
        </row>
        <row r="658">
          <cell r="B658" t="str">
            <v xml:space="preserve">            44 kV circuit and 44 kV MOCB</v>
          </cell>
        </row>
        <row r="661">
          <cell r="A661">
            <v>10</v>
          </cell>
          <cell r="B661" t="str">
            <v>Desboro  M.S.</v>
          </cell>
        </row>
        <row r="662">
          <cell r="B662" t="str">
            <v xml:space="preserve">            Add 2nd 20 MVA Tx including additional</v>
          </cell>
        </row>
        <row r="663">
          <cell r="B663" t="str">
            <v xml:space="preserve">            44 kV circuit and 44 kV MOCB</v>
          </cell>
        </row>
        <row r="665">
          <cell r="B665" t="str">
            <v>SUB-TOTAL</v>
          </cell>
          <cell r="D665">
            <v>3100000</v>
          </cell>
        </row>
        <row r="667">
          <cell r="A667" t="str">
            <v>(*)  Included  in  1999  Capital  Budget.</v>
          </cell>
        </row>
        <row r="670">
          <cell r="A670" t="str">
            <v>SUBDIVISION REBUILDS</v>
          </cell>
        </row>
        <row r="673">
          <cell r="A673" t="str">
            <v>ITEM</v>
          </cell>
          <cell r="B673" t="str">
            <v>DESCRIPTION</v>
          </cell>
          <cell r="C673" t="str">
            <v>TYPE</v>
          </cell>
          <cell r="D673" t="str">
            <v>ESTIMATE</v>
          </cell>
          <cell r="E673" t="str">
            <v>ZONE</v>
          </cell>
          <cell r="F673" t="str">
            <v>PRIORITY</v>
          </cell>
        </row>
        <row r="674">
          <cell r="C674" t="str">
            <v>(km)</v>
          </cell>
        </row>
        <row r="676">
          <cell r="B676" t="str">
            <v>Subdivision Rebuilds*</v>
          </cell>
        </row>
        <row r="679">
          <cell r="A679" t="str">
            <v>1*</v>
          </cell>
          <cell r="B679" t="str">
            <v>Malton - Phase VI</v>
          </cell>
          <cell r="D679">
            <v>1000000</v>
          </cell>
          <cell r="E679">
            <v>7</v>
          </cell>
          <cell r="F679">
            <v>1</v>
          </cell>
        </row>
        <row r="680">
          <cell r="B680" t="str">
            <v xml:space="preserve">          NE of Derry/Airport Rd.</v>
          </cell>
        </row>
        <row r="681">
          <cell r="B681" t="str">
            <v xml:space="preserve">          plus east of Goreway at Darcel/Monica</v>
          </cell>
        </row>
        <row r="683">
          <cell r="A683" t="str">
            <v>2*</v>
          </cell>
          <cell r="B683" t="str">
            <v xml:space="preserve"> Forest Glen Area east and west of Dixie Rd.</v>
          </cell>
          <cell r="D683">
            <v>1000000</v>
          </cell>
          <cell r="E683">
            <v>5</v>
          </cell>
          <cell r="F683">
            <v>1</v>
          </cell>
        </row>
        <row r="685">
          <cell r="A685" t="str">
            <v>3*</v>
          </cell>
          <cell r="B685" t="str">
            <v>Meadowvale T.C. Mainfeeders - Phase II</v>
          </cell>
          <cell r="D685">
            <v>1000000</v>
          </cell>
          <cell r="E685">
            <v>1</v>
          </cell>
          <cell r="F685">
            <v>1</v>
          </cell>
        </row>
        <row r="687">
          <cell r="A687" t="str">
            <v>4*</v>
          </cell>
          <cell r="B687" t="str">
            <v>Woodlands Area</v>
          </cell>
          <cell r="D687">
            <v>1000000</v>
          </cell>
          <cell r="E687">
            <v>2</v>
          </cell>
          <cell r="F687">
            <v>1</v>
          </cell>
        </row>
        <row r="718">
          <cell r="B718" t="str">
            <v>TOTAL REBUILDS</v>
          </cell>
          <cell r="D718">
            <v>4000000</v>
          </cell>
        </row>
        <row r="720">
          <cell r="A720" t="str">
            <v>(*)  Included  in  1999  Capital  Budget.</v>
          </cell>
        </row>
        <row r="723">
          <cell r="A723"/>
        </row>
        <row r="725">
          <cell r="A725" t="str">
            <v>SYSTEM MAINTENANCE PROJECTS</v>
          </cell>
        </row>
        <row r="728">
          <cell r="A728" t="str">
            <v>ITEM</v>
          </cell>
          <cell r="B728" t="str">
            <v>DESCRIPTION</v>
          </cell>
          <cell r="C728" t="str">
            <v>TYPE</v>
          </cell>
          <cell r="D728" t="str">
            <v>ESTIMATE</v>
          </cell>
          <cell r="F728" t="str">
            <v>PRIORITY</v>
          </cell>
        </row>
        <row r="729">
          <cell r="C729" t="str">
            <v>(km)</v>
          </cell>
        </row>
        <row r="731">
          <cell r="A731" t="str">
            <v>1*</v>
          </cell>
          <cell r="B731" t="str">
            <v>Wood Pole Replacement</v>
          </cell>
          <cell r="D731">
            <v>250000</v>
          </cell>
        </row>
        <row r="735">
          <cell r="A735" t="str">
            <v>2*</v>
          </cell>
          <cell r="B735" t="str">
            <v>Overhead Switch Replacement</v>
          </cell>
          <cell r="D735">
            <v>300000</v>
          </cell>
        </row>
        <row r="739">
          <cell r="A739" t="str">
            <v>3*</v>
          </cell>
          <cell r="B739" t="str">
            <v>Feeder Overhauls</v>
          </cell>
          <cell r="D739">
            <v>600000</v>
          </cell>
        </row>
        <row r="743">
          <cell r="A743" t="str">
            <v>4*</v>
          </cell>
          <cell r="B743" t="str">
            <v>Overhead Rebuilds</v>
          </cell>
          <cell r="D743">
            <v>600000</v>
          </cell>
        </row>
        <row r="747">
          <cell r="A747" t="str">
            <v>5*</v>
          </cell>
          <cell r="B747" t="str">
            <v>Load Centre Replacement</v>
          </cell>
          <cell r="D747">
            <v>100000</v>
          </cell>
        </row>
        <row r="751">
          <cell r="A751" t="str">
            <v>6*</v>
          </cell>
          <cell r="B751" t="str">
            <v>Underground Cable Replacement</v>
          </cell>
          <cell r="D751">
            <v>1200000</v>
          </cell>
        </row>
        <row r="755">
          <cell r="A755" t="str">
            <v>7*</v>
          </cell>
          <cell r="B755" t="str">
            <v>Meter Base Replacement</v>
          </cell>
          <cell r="D755">
            <v>40000</v>
          </cell>
        </row>
        <row r="759">
          <cell r="A759" t="str">
            <v>8*</v>
          </cell>
          <cell r="B759" t="str">
            <v>Secondary Cable Replacement</v>
          </cell>
          <cell r="D759">
            <v>60000</v>
          </cell>
        </row>
        <row r="763">
          <cell r="A763" t="str">
            <v>9*</v>
          </cell>
          <cell r="B763" t="str">
            <v>Underground Transformer Replacements</v>
          </cell>
          <cell r="D763">
            <v>150000</v>
          </cell>
        </row>
        <row r="767">
          <cell r="A767" t="str">
            <v>10*</v>
          </cell>
          <cell r="B767" t="str">
            <v>Overhead Transformer Replacement</v>
          </cell>
          <cell r="D767">
            <v>150000</v>
          </cell>
        </row>
        <row r="771">
          <cell r="A771" t="str">
            <v>11*</v>
          </cell>
          <cell r="B771" t="str">
            <v>PowerT/former O/H &amp; Station Upgrade</v>
          </cell>
          <cell r="D771">
            <v>100000</v>
          </cell>
        </row>
        <row r="775">
          <cell r="A775" t="str">
            <v>12*</v>
          </cell>
          <cell r="B775" t="str">
            <v>Auto-Switches/SCADA</v>
          </cell>
          <cell r="D775">
            <v>1200000</v>
          </cell>
        </row>
        <row r="777">
          <cell r="B777" t="str">
            <v>TOTAL MAINTENANCE</v>
          </cell>
          <cell r="D777">
            <v>4750000</v>
          </cell>
        </row>
        <row r="779">
          <cell r="A779" t="str">
            <v>(*)  Included  in  1999  Capital  Budget.</v>
          </cell>
        </row>
      </sheetData>
      <sheetData sheetId="1" refreshError="1">
        <row r="1">
          <cell r="B1" t="str">
            <v>POSSIBLE  SYSTEM   CAPITAL PROJECTS  -  2001</v>
          </cell>
        </row>
        <row r="3">
          <cell r="A3" t="str">
            <v>SUBTRANSMISSION</v>
          </cell>
          <cell r="D3" t="str">
            <v>Date:</v>
          </cell>
          <cell r="F3">
            <v>37141.565146875</v>
          </cell>
        </row>
        <row r="5">
          <cell r="A5" t="str">
            <v>ITEM</v>
          </cell>
          <cell r="B5" t="str">
            <v>DESCRIPTION</v>
          </cell>
          <cell r="C5" t="str">
            <v>TYPE</v>
          </cell>
          <cell r="D5" t="str">
            <v>ESTIMATE</v>
          </cell>
          <cell r="E5" t="str">
            <v>ZONE</v>
          </cell>
          <cell r="F5" t="str">
            <v>PRIORITY</v>
          </cell>
        </row>
        <row r="6">
          <cell r="C6" t="str">
            <v>(km)</v>
          </cell>
        </row>
        <row r="8">
          <cell r="B8" t="str">
            <v>44 kV - ERINDALE TS/ MEADOWVALE TS</v>
          </cell>
        </row>
        <row r="11">
          <cell r="A11">
            <v>1</v>
          </cell>
          <cell r="B11" t="str">
            <v>44 kV Dundas St - Mavis Rd. to Erindale Stn. Rd. to Mississauga Rd.</v>
          </cell>
          <cell r="C11" t="str">
            <v>ADD</v>
          </cell>
          <cell r="D11">
            <v>300000</v>
          </cell>
          <cell r="F11">
            <v>1</v>
          </cell>
        </row>
        <row r="12">
          <cell r="B12" t="str">
            <v xml:space="preserve">            A second circuit on existing poleline along Dundas St. from Mavis to Erindale station Rd.</v>
          </cell>
          <cell r="C12">
            <v>3.5</v>
          </cell>
        </row>
        <row r="13">
          <cell r="B13" t="str">
            <v xml:space="preserve">         Erindale station Rd. and continue to Mississauga Rd.</v>
          </cell>
        </row>
        <row r="14">
          <cell r="B14"/>
        </row>
        <row r="16">
          <cell r="A16">
            <v>2</v>
          </cell>
          <cell r="B16" t="str">
            <v>44 kV Mavis Rd. - Burnhamthorpe to Dundas</v>
          </cell>
          <cell r="C16" t="str">
            <v>ADD</v>
          </cell>
          <cell r="D16">
            <v>225000</v>
          </cell>
          <cell r="F16">
            <v>2</v>
          </cell>
        </row>
        <row r="17">
          <cell r="B17" t="str">
            <v xml:space="preserve">          On existing poleline along Mavis from Burnhamthorpe Rd. to Dundas St.</v>
          </cell>
          <cell r="C17">
            <v>2.1</v>
          </cell>
        </row>
        <row r="18">
          <cell r="B18"/>
        </row>
        <row r="21">
          <cell r="A21">
            <v>3</v>
          </cell>
          <cell r="B21" t="str">
            <v>44 kV Britannia Rd. - Mississauga Rd to Creditview</v>
          </cell>
          <cell r="C21" t="str">
            <v>REBUILD</v>
          </cell>
          <cell r="D21">
            <v>325000</v>
          </cell>
          <cell r="F21">
            <v>3</v>
          </cell>
        </row>
        <row r="22">
          <cell r="B22" t="str">
            <v xml:space="preserve">         Along Britania Rd. from Mississauga Rd. to Creditview on existing poleline.</v>
          </cell>
          <cell r="C22">
            <v>1.2</v>
          </cell>
        </row>
        <row r="23">
          <cell r="B23"/>
        </row>
        <row r="26">
          <cell r="A26">
            <v>4</v>
          </cell>
          <cell r="B26" t="str">
            <v>44 kV Thomas St. - Erin Mills Pkwy to Winston Churchill Blvd.</v>
          </cell>
          <cell r="C26" t="str">
            <v>ADD</v>
          </cell>
          <cell r="D26">
            <v>190000</v>
          </cell>
          <cell r="F26">
            <v>4</v>
          </cell>
        </row>
        <row r="27">
          <cell r="B27" t="str">
            <v xml:space="preserve">          On existing poleline along Thomas St. from Erin Mills Pkwy </v>
          </cell>
          <cell r="C27">
            <v>1.3</v>
          </cell>
        </row>
        <row r="28">
          <cell r="B28" t="str">
            <v xml:space="preserve">          to Winston Churchill </v>
          </cell>
        </row>
        <row r="31">
          <cell r="A31">
            <v>5</v>
          </cell>
          <cell r="B31" t="str">
            <v>44 kV Thomas St. - Erin Mills Pkwy to Mississauga Rd. (Queen St.)</v>
          </cell>
          <cell r="C31" t="str">
            <v>ADD</v>
          </cell>
          <cell r="D31">
            <v>220000</v>
          </cell>
          <cell r="F31">
            <v>5</v>
          </cell>
        </row>
        <row r="32">
          <cell r="B32" t="str">
            <v xml:space="preserve">          On existing poleline along Thomas St. from Erin Mills Pkwy </v>
          </cell>
          <cell r="C32">
            <v>1.4</v>
          </cell>
        </row>
        <row r="33">
          <cell r="B33" t="str">
            <v xml:space="preserve">          to Mississauga Rd. feeder tie</v>
          </cell>
        </row>
        <row r="36">
          <cell r="A36">
            <v>6</v>
          </cell>
          <cell r="B36" t="str">
            <v>44 kV Central Pkwy - Erindale Stn. Rd. to Wolfedale</v>
          </cell>
          <cell r="C36" t="str">
            <v>ADD</v>
          </cell>
          <cell r="D36">
            <v>145000</v>
          </cell>
          <cell r="F36">
            <v>6</v>
          </cell>
        </row>
        <row r="37">
          <cell r="B37" t="str">
            <v xml:space="preserve">          On existing poleline Central Pkwy from Erindale Stn Rd. to midway</v>
          </cell>
          <cell r="C37">
            <v>0.4</v>
          </cell>
        </row>
        <row r="38">
          <cell r="B38" t="str">
            <v xml:space="preserve">           towards Wolfedale</v>
          </cell>
        </row>
        <row r="41">
          <cell r="A41">
            <v>7</v>
          </cell>
          <cell r="B41" t="str">
            <v>44 kV Dundas St. - Stillmeadow to John M.S.</v>
          </cell>
          <cell r="C41" t="str">
            <v>ADD</v>
          </cell>
          <cell r="D41">
            <v>190000</v>
          </cell>
          <cell r="F41">
            <v>7</v>
          </cell>
        </row>
        <row r="42">
          <cell r="B42" t="str">
            <v xml:space="preserve">         On existing poleline along Dundas from Stillmeadow to Confederation </v>
          </cell>
          <cell r="C42">
            <v>1.3</v>
          </cell>
        </row>
        <row r="43">
          <cell r="B43" t="str">
            <v xml:space="preserve">         Pkwy. and north to Agnes and east to Hwy 10.  Continue north on </v>
          </cell>
        </row>
        <row r="44">
          <cell r="B44" t="str">
            <v xml:space="preserve">          Hwy 10 to John MS.</v>
          </cell>
        </row>
        <row r="47">
          <cell r="B47"/>
        </row>
        <row r="48">
          <cell r="B48"/>
        </row>
        <row r="52">
          <cell r="B52"/>
        </row>
        <row r="53">
          <cell r="B53"/>
        </row>
        <row r="56">
          <cell r="B56" t="str">
            <v>SUB-TOTAL</v>
          </cell>
          <cell r="D56">
            <v>1595000</v>
          </cell>
        </row>
        <row r="58">
          <cell r="A58" t="str">
            <v>(*)  Included  in  1999  Capital  Budget.</v>
          </cell>
        </row>
        <row r="62">
          <cell r="B62" t="str">
            <v>POSSIBLE  SYSTEM   CAPITAL PROJECTS  -  2001</v>
          </cell>
        </row>
        <row r="64">
          <cell r="A64" t="str">
            <v>SUBTRANSMISSION</v>
          </cell>
          <cell r="D64" t="str">
            <v>Date:</v>
          </cell>
          <cell r="F64">
            <v>37141.565146875</v>
          </cell>
        </row>
        <row r="67">
          <cell r="A67" t="str">
            <v>ITEM</v>
          </cell>
          <cell r="B67" t="str">
            <v>DESCRIPTION</v>
          </cell>
          <cell r="C67" t="str">
            <v>TYPE</v>
          </cell>
          <cell r="D67" t="str">
            <v>ESTIMATE</v>
          </cell>
          <cell r="E67" t="str">
            <v>ZONE</v>
          </cell>
          <cell r="F67" t="str">
            <v>PRIORITY</v>
          </cell>
        </row>
        <row r="68">
          <cell r="C68" t="str">
            <v>(km)</v>
          </cell>
        </row>
        <row r="70">
          <cell r="B70" t="str">
            <v>44 kV - TOMKEN T.S.</v>
          </cell>
        </row>
        <row r="73">
          <cell r="A73">
            <v>1</v>
          </cell>
          <cell r="B73" t="str">
            <v>44 kV - Dundas St. - Cawthra to Dixie to ROW at Summerville</v>
          </cell>
          <cell r="C73" t="str">
            <v>ADD</v>
          </cell>
          <cell r="D73">
            <v>310000</v>
          </cell>
          <cell r="F73">
            <v>1</v>
          </cell>
        </row>
        <row r="74">
          <cell r="B74" t="str">
            <v xml:space="preserve">          On existing poleline along Dundas from Cawthra to Dixie </v>
          </cell>
          <cell r="C74">
            <v>3.6</v>
          </cell>
        </row>
        <row r="75">
          <cell r="B75" t="str">
            <v xml:space="preserve">          to Ont. Hyd. ROW at Summerville MS</v>
          </cell>
        </row>
        <row r="78">
          <cell r="A78">
            <v>2</v>
          </cell>
          <cell r="B78" t="str">
            <v>44kV - Eastgate - Dixie to Fieldgate/ROW</v>
          </cell>
          <cell r="C78" t="str">
            <v>NEW</v>
          </cell>
          <cell r="D78">
            <v>235000</v>
          </cell>
          <cell r="F78">
            <v>2</v>
          </cell>
        </row>
        <row r="79">
          <cell r="B79" t="str">
            <v xml:space="preserve">          On new poleline along Eastgate from Dixie to Fieldgate to Ont. Hyd. ROW </v>
          </cell>
          <cell r="C79">
            <v>1</v>
          </cell>
        </row>
        <row r="80">
          <cell r="B80"/>
        </row>
        <row r="83">
          <cell r="A83">
            <v>3</v>
          </cell>
          <cell r="B83" t="str">
            <v>44kV - Eglinton Ave - Spectrum to Rubin M.S.</v>
          </cell>
          <cell r="C83" t="str">
            <v>NEW</v>
          </cell>
          <cell r="D83">
            <v>425000</v>
          </cell>
          <cell r="F83">
            <v>3</v>
          </cell>
        </row>
        <row r="84">
          <cell r="B84" t="str">
            <v xml:space="preserve">          On new poleline along Eglinton from Spectrum to Rubin M.S.</v>
          </cell>
          <cell r="C84">
            <v>1.7</v>
          </cell>
        </row>
        <row r="109">
          <cell r="B109" t="str">
            <v>SUB-TOTAL</v>
          </cell>
          <cell r="D109">
            <v>970000</v>
          </cell>
        </row>
        <row r="111">
          <cell r="A111" t="str">
            <v>(*)  Included  in  1999  Capital  Budget.</v>
          </cell>
        </row>
        <row r="115">
          <cell r="B115" t="str">
            <v>POSSIBLE  SYSTEM   CAPITAL PROJECTS  -  2001</v>
          </cell>
        </row>
        <row r="117">
          <cell r="A117" t="str">
            <v>SUBTRANSMISSION</v>
          </cell>
          <cell r="D117" t="str">
            <v>Date:</v>
          </cell>
          <cell r="F117">
            <v>35627.357684374998</v>
          </cell>
        </row>
        <row r="120">
          <cell r="A120" t="str">
            <v>ITEM</v>
          </cell>
          <cell r="B120" t="str">
            <v>DESCRIPTION</v>
          </cell>
          <cell r="C120" t="str">
            <v>TYPE</v>
          </cell>
          <cell r="D120" t="str">
            <v>ESTIMATE</v>
          </cell>
          <cell r="E120" t="str">
            <v>ZONE</v>
          </cell>
          <cell r="F120" t="str">
            <v>PRIORITY</v>
          </cell>
        </row>
        <row r="121">
          <cell r="C121" t="str">
            <v>(km)</v>
          </cell>
        </row>
        <row r="123">
          <cell r="B123" t="str">
            <v>44 kV - BRAMALEA TS</v>
          </cell>
        </row>
        <row r="126">
          <cell r="A126">
            <v>1</v>
          </cell>
          <cell r="B126" t="str">
            <v>44kV - Orlando M.S. to Northwest to Malton M.S. Feeder Tie</v>
          </cell>
          <cell r="C126" t="str">
            <v>REBUILD</v>
          </cell>
          <cell r="D126">
            <v>620000</v>
          </cell>
          <cell r="F126">
            <v>1</v>
          </cell>
        </row>
        <row r="127">
          <cell r="B127" t="str">
            <v xml:space="preserve">          On rebuild poleline along Northwest Drive to Derry Rd. to Malton MS</v>
          </cell>
          <cell r="C127">
            <v>2.5</v>
          </cell>
        </row>
        <row r="128">
          <cell r="B128"/>
        </row>
        <row r="131">
          <cell r="A131">
            <v>2</v>
          </cell>
          <cell r="B131" t="str">
            <v>44kV - Derry Rd. - Close gap between Dixie and Tomken</v>
          </cell>
          <cell r="C131" t="str">
            <v>ADD</v>
          </cell>
          <cell r="D131">
            <v>160000</v>
          </cell>
          <cell r="F131">
            <v>2</v>
          </cell>
        </row>
        <row r="132">
          <cell r="B132" t="str">
            <v xml:space="preserve">          On existing poleline along Derry Rd from Dixie mid-way toward Tomken</v>
          </cell>
          <cell r="C132">
            <v>0.8</v>
          </cell>
        </row>
        <row r="133">
          <cell r="B133"/>
        </row>
        <row r="171">
          <cell r="B171" t="str">
            <v>SUB-TOTAL</v>
          </cell>
          <cell r="D171">
            <v>780000</v>
          </cell>
        </row>
        <row r="173">
          <cell r="A173" t="str">
            <v>(*)  Included  in  1999  Capital  Budget.</v>
          </cell>
        </row>
        <row r="176">
          <cell r="B176" t="str">
            <v>POSSIBLE  SYSTEM   CAPITAL PROJECTS  -  2001</v>
          </cell>
        </row>
        <row r="178">
          <cell r="A178" t="str">
            <v>SUBTRANSMISSION</v>
          </cell>
          <cell r="D178" t="str">
            <v>Date:</v>
          </cell>
          <cell r="F178">
            <v>37141.565146875</v>
          </cell>
        </row>
        <row r="181">
          <cell r="A181" t="str">
            <v>ITEM</v>
          </cell>
          <cell r="B181" t="str">
            <v>DESCRIPTION</v>
          </cell>
          <cell r="C181" t="str">
            <v>TYPE</v>
          </cell>
          <cell r="D181" t="str">
            <v>ESTIMATE</v>
          </cell>
          <cell r="E181" t="str">
            <v>ZONE</v>
          </cell>
          <cell r="F181" t="str">
            <v>PRIORITY</v>
          </cell>
        </row>
        <row r="182">
          <cell r="C182" t="str">
            <v>(km)</v>
          </cell>
        </row>
        <row r="184">
          <cell r="B184" t="str">
            <v>27.6 kV SOUTH SYSTEM</v>
          </cell>
        </row>
        <row r="187">
          <cell r="A187">
            <v>1</v>
          </cell>
          <cell r="B187" t="str">
            <v>27.6 kV Stanfield Rd. - ROW to Queensway</v>
          </cell>
          <cell r="C187" t="str">
            <v>NEW</v>
          </cell>
          <cell r="D187">
            <v>315000</v>
          </cell>
          <cell r="F187">
            <v>1</v>
          </cell>
        </row>
        <row r="188">
          <cell r="B188" t="str">
            <v xml:space="preserve">          On existing poleline along Stanfield Rd. east of Hwy 10</v>
          </cell>
          <cell r="C188">
            <v>1.5</v>
          </cell>
        </row>
        <row r="189">
          <cell r="B189" t="str">
            <v xml:space="preserve">          from O.H. ROW to Queensway</v>
          </cell>
        </row>
        <row r="232">
          <cell r="B232" t="str">
            <v>SUB-TOTAL</v>
          </cell>
          <cell r="D232">
            <v>315000</v>
          </cell>
        </row>
        <row r="234">
          <cell r="A234" t="str">
            <v>(*)  Included  in  1999  Capital  Budget.</v>
          </cell>
        </row>
        <row r="237">
          <cell r="B237" t="str">
            <v>POSSIBLE  SYSTEM   CAPITAL PROJECTS  -  2001</v>
          </cell>
        </row>
        <row r="239">
          <cell r="A239" t="str">
            <v>SUBTRANSMISSION</v>
          </cell>
          <cell r="D239" t="str">
            <v>Date:</v>
          </cell>
          <cell r="F239">
            <v>37141.565146875</v>
          </cell>
        </row>
        <row r="242">
          <cell r="A242" t="str">
            <v>ITEM</v>
          </cell>
          <cell r="B242" t="str">
            <v>DESCRIPTION</v>
          </cell>
          <cell r="C242" t="str">
            <v>TYPE</v>
          </cell>
          <cell r="D242" t="str">
            <v>ESTIMATE</v>
          </cell>
          <cell r="E242" t="str">
            <v>ZONE</v>
          </cell>
          <cell r="F242" t="str">
            <v>PRIORITY</v>
          </cell>
        </row>
        <row r="243">
          <cell r="C243" t="str">
            <v>(km)</v>
          </cell>
        </row>
        <row r="245">
          <cell r="B245" t="str">
            <v>27.6 kV NORTH SYSTEM</v>
          </cell>
        </row>
        <row r="248">
          <cell r="A248">
            <v>1</v>
          </cell>
          <cell r="B248" t="str">
            <v>27.6 kV - Britannia Rd. - East of Hwy 10 to Kennedy</v>
          </cell>
          <cell r="C248" t="str">
            <v>ADD</v>
          </cell>
          <cell r="D248">
            <v>175000</v>
          </cell>
          <cell r="F248">
            <v>1</v>
          </cell>
        </row>
        <row r="249">
          <cell r="B249" t="str">
            <v xml:space="preserve">         On existing poleline along Britannia Rd. East from Hwy 10 to Kennedy</v>
          </cell>
          <cell r="C249">
            <v>1.1000000000000001</v>
          </cell>
        </row>
        <row r="250">
          <cell r="B250"/>
        </row>
        <row r="251">
          <cell r="B251"/>
        </row>
        <row r="253">
          <cell r="A253">
            <v>2</v>
          </cell>
          <cell r="B253" t="str">
            <v>27.6 kV - Hwy 10 - Britannia to Derry Feeder Tie</v>
          </cell>
          <cell r="C253" t="str">
            <v xml:space="preserve">ADD </v>
          </cell>
          <cell r="D253">
            <v>195000</v>
          </cell>
          <cell r="F253">
            <v>2</v>
          </cell>
        </row>
        <row r="254">
          <cell r="B254" t="str">
            <v xml:space="preserve">         Along Hwy 10 from Derry to Britania</v>
          </cell>
          <cell r="C254">
            <v>3.1</v>
          </cell>
        </row>
        <row r="258">
          <cell r="A258">
            <v>3</v>
          </cell>
          <cell r="B258" t="str">
            <v>27.6 kV - Reclosures at various locaitons</v>
          </cell>
          <cell r="C258" t="str">
            <v>NEW (F)</v>
          </cell>
          <cell r="D258">
            <v>450000</v>
          </cell>
          <cell r="F258">
            <v>3</v>
          </cell>
        </row>
        <row r="259">
          <cell r="B259" t="str">
            <v>Reclosers in the North 27.6 kV Area</v>
          </cell>
        </row>
        <row r="260">
          <cell r="B260"/>
        </row>
        <row r="263">
          <cell r="A263">
            <v>4</v>
          </cell>
          <cell r="B263" t="str">
            <v>27.6 kV -  Hwy 10 - From Eglinton to Bristol Drive</v>
          </cell>
          <cell r="C263" t="str">
            <v>ADD</v>
          </cell>
          <cell r="D263">
            <v>110000</v>
          </cell>
          <cell r="F263">
            <v>4</v>
          </cell>
        </row>
        <row r="264">
          <cell r="B264" t="str">
            <v xml:space="preserve">         On existing poleline on Hwy 10 from Eglinton to Bristol</v>
          </cell>
          <cell r="C264">
            <v>1.2</v>
          </cell>
        </row>
        <row r="265">
          <cell r="B265"/>
        </row>
        <row r="268">
          <cell r="A268">
            <v>5</v>
          </cell>
          <cell r="B268" t="str">
            <v xml:space="preserve">27.6kV - Derry TS </v>
          </cell>
          <cell r="C268" t="str">
            <v>NEW</v>
          </cell>
          <cell r="D268">
            <v>2500000</v>
          </cell>
          <cell r="F268">
            <v>5</v>
          </cell>
        </row>
        <row r="269">
          <cell r="B269" t="str">
            <v>Phase 1 of Derry TS</v>
          </cell>
        </row>
        <row r="270">
          <cell r="B270"/>
        </row>
        <row r="271">
          <cell r="B271"/>
        </row>
        <row r="290">
          <cell r="B290"/>
        </row>
        <row r="294">
          <cell r="B294" t="str">
            <v>SUB-TOTAL</v>
          </cell>
          <cell r="D294">
            <v>3430000</v>
          </cell>
        </row>
        <row r="296">
          <cell r="A296" t="str">
            <v>(*)  Included  in  1999  Capital  Budget.</v>
          </cell>
        </row>
        <row r="299">
          <cell r="B299" t="str">
            <v>POSSIBLE  SYSTEM   CAPITAL PROJECTS  -  2001</v>
          </cell>
        </row>
        <row r="301">
          <cell r="A301" t="str">
            <v>DISTRIBUTION</v>
          </cell>
          <cell r="D301" t="str">
            <v>Date:</v>
          </cell>
          <cell r="F301">
            <v>37141.565146875</v>
          </cell>
        </row>
        <row r="304">
          <cell r="A304" t="str">
            <v>ITEM</v>
          </cell>
          <cell r="B304" t="str">
            <v>DESCRIPTION</v>
          </cell>
          <cell r="C304" t="str">
            <v>TYPE</v>
          </cell>
          <cell r="D304" t="str">
            <v>ESTIMATE</v>
          </cell>
          <cell r="E304" t="str">
            <v>ZONE</v>
          </cell>
          <cell r="F304" t="str">
            <v>PRIORITY</v>
          </cell>
        </row>
        <row r="305">
          <cell r="C305" t="str">
            <v>(km)</v>
          </cell>
        </row>
        <row r="307">
          <cell r="B307" t="str">
            <v>13.8 kV SYSTEM</v>
          </cell>
        </row>
        <row r="310">
          <cell r="A310" t="str">
            <v>1*</v>
          </cell>
          <cell r="B310" t="str">
            <v>13.8 kV Matheson Blvd - Tomken to Dixie</v>
          </cell>
          <cell r="C310" t="str">
            <v>REBUILD</v>
          </cell>
          <cell r="D310">
            <v>183000</v>
          </cell>
          <cell r="F310">
            <v>1</v>
          </cell>
        </row>
        <row r="311">
          <cell r="B311" t="str">
            <v xml:space="preserve">          On rebuild poleline along Matheson Blvd from Tomken Rd. to Dixie Rd.</v>
          </cell>
          <cell r="C311">
            <v>1.4</v>
          </cell>
        </row>
        <row r="312">
          <cell r="B312"/>
        </row>
        <row r="315">
          <cell r="A315" t="str">
            <v>2*</v>
          </cell>
          <cell r="B315" t="str">
            <v>13.8 kV  Glen Erin - 403 to Eglinton</v>
          </cell>
          <cell r="C315" t="str">
            <v>ADD</v>
          </cell>
          <cell r="D315">
            <v>83000</v>
          </cell>
          <cell r="F315">
            <v>2</v>
          </cell>
        </row>
        <row r="316">
          <cell r="B316" t="str">
            <v xml:space="preserve">          On existing poleline along Glen Erin from 403 to Eglinton</v>
          </cell>
          <cell r="C316">
            <v>1.5</v>
          </cell>
        </row>
        <row r="317">
          <cell r="B317"/>
        </row>
        <row r="320">
          <cell r="A320" t="str">
            <v>3*</v>
          </cell>
          <cell r="B320" t="str">
            <v>13.8 kV Eastgate Pkwy., Dixie Rd</v>
          </cell>
          <cell r="C320" t="str">
            <v>ADD</v>
          </cell>
          <cell r="D320">
            <v>118000.00000000001</v>
          </cell>
          <cell r="F320">
            <v>3</v>
          </cell>
        </row>
        <row r="321">
          <cell r="B321" t="str">
            <v xml:space="preserve">          On existing poleline along Dixie Rd. and Eastgate Dr. north of  </v>
          </cell>
          <cell r="C321">
            <v>2.2000000000000002</v>
          </cell>
        </row>
        <row r="322">
          <cell r="B322" t="str">
            <v xml:space="preserve">          Burnhamthorpe Rd.</v>
          </cell>
        </row>
        <row r="323">
          <cell r="B323"/>
        </row>
        <row r="325">
          <cell r="A325" t="str">
            <v>4*</v>
          </cell>
          <cell r="B325" t="str">
            <v>13.8 kV Winston Churchill Blvd. to Sheridan Park ROW</v>
          </cell>
          <cell r="C325" t="str">
            <v>REBUILD</v>
          </cell>
          <cell r="D325">
            <v>54000</v>
          </cell>
          <cell r="F325">
            <v>4</v>
          </cell>
        </row>
        <row r="326">
          <cell r="B326" t="str">
            <v xml:space="preserve">          On rebuild poleline from Sheridan Park to Winston Churchill and </v>
          </cell>
          <cell r="C326">
            <v>0.4</v>
          </cell>
        </row>
        <row r="327">
          <cell r="B327" t="str">
            <v xml:space="preserve">          North along existing poleline</v>
          </cell>
        </row>
        <row r="355">
          <cell r="B355" t="str">
            <v>SUB-TOTAL</v>
          </cell>
          <cell r="D355">
            <v>438000</v>
          </cell>
        </row>
        <row r="357">
          <cell r="A357" t="str">
            <v>(*)  Included  in  1999  Capital  Budget.</v>
          </cell>
        </row>
        <row r="360">
          <cell r="A360" t="str">
            <v>DISTRIBUTION (Cont'd)</v>
          </cell>
        </row>
        <row r="363">
          <cell r="A363" t="str">
            <v>ITEM</v>
          </cell>
          <cell r="B363" t="str">
            <v>DESCRIPTION</v>
          </cell>
          <cell r="C363" t="str">
            <v>TYPE</v>
          </cell>
          <cell r="D363" t="str">
            <v>ESTIMATE</v>
          </cell>
          <cell r="E363" t="str">
            <v>ZONE</v>
          </cell>
          <cell r="F363" t="str">
            <v>PRIORITY</v>
          </cell>
        </row>
        <row r="364">
          <cell r="C364" t="str">
            <v>(km)</v>
          </cell>
        </row>
        <row r="366">
          <cell r="B366" t="str">
            <v>4.16  KV   SYSTEM</v>
          </cell>
        </row>
        <row r="369">
          <cell r="A369">
            <v>1</v>
          </cell>
          <cell r="B369"/>
          <cell r="C369" t="str">
            <v>REBUILD</v>
          </cell>
          <cell r="D369">
            <v>50000</v>
          </cell>
          <cell r="F369">
            <v>1</v>
          </cell>
        </row>
        <row r="370">
          <cell r="B370"/>
          <cell r="C370">
            <v>0.7</v>
          </cell>
        </row>
        <row r="371">
          <cell r="B371"/>
        </row>
        <row r="372">
          <cell r="B372"/>
        </row>
        <row r="373">
          <cell r="A373">
            <v>2</v>
          </cell>
          <cell r="B373"/>
          <cell r="C373" t="str">
            <v>REBUILD</v>
          </cell>
          <cell r="D373">
            <v>295000</v>
          </cell>
        </row>
        <row r="374">
          <cell r="B374"/>
          <cell r="C374">
            <v>0.8</v>
          </cell>
          <cell r="F374">
            <v>2</v>
          </cell>
        </row>
        <row r="375">
          <cell r="B375"/>
        </row>
        <row r="376">
          <cell r="B376"/>
        </row>
        <row r="378">
          <cell r="A378">
            <v>3</v>
          </cell>
          <cell r="B378"/>
          <cell r="C378" t="str">
            <v>REBUILD</v>
          </cell>
          <cell r="D378">
            <v>120000</v>
          </cell>
          <cell r="F378">
            <v>3</v>
          </cell>
        </row>
        <row r="379">
          <cell r="B379"/>
          <cell r="C379">
            <v>0.5</v>
          </cell>
        </row>
        <row r="380">
          <cell r="B380"/>
        </row>
        <row r="383">
          <cell r="A383">
            <v>4</v>
          </cell>
          <cell r="B383"/>
          <cell r="C383" t="str">
            <v>ADD</v>
          </cell>
          <cell r="D383">
            <v>75000</v>
          </cell>
          <cell r="F383">
            <v>4</v>
          </cell>
        </row>
        <row r="384">
          <cell r="B384"/>
          <cell r="C384">
            <v>0.8</v>
          </cell>
        </row>
        <row r="385">
          <cell r="B385"/>
        </row>
        <row r="410">
          <cell r="B410"/>
        </row>
        <row r="414">
          <cell r="B414" t="str">
            <v>SUB-TOTAL</v>
          </cell>
          <cell r="D414">
            <v>540000</v>
          </cell>
        </row>
        <row r="416">
          <cell r="A416" t="str">
            <v>(*)  Included  in  1999  Capital  Budget.</v>
          </cell>
        </row>
        <row r="419">
          <cell r="A419" t="str">
            <v>MUNICIPAL STATIONS</v>
          </cell>
        </row>
        <row r="422">
          <cell r="A422" t="str">
            <v>ITEM</v>
          </cell>
          <cell r="B422" t="str">
            <v>DESCRIPTION</v>
          </cell>
          <cell r="C422" t="str">
            <v>TYPE</v>
          </cell>
          <cell r="D422" t="str">
            <v>ESTIMATE</v>
          </cell>
          <cell r="E422" t="str">
            <v>ZONE</v>
          </cell>
          <cell r="F422" t="str">
            <v>PRIORITY</v>
          </cell>
        </row>
        <row r="425">
          <cell r="A425" t="str">
            <v>1*</v>
          </cell>
          <cell r="B425" t="str">
            <v>Clarkdene M.S.</v>
          </cell>
          <cell r="D425">
            <v>200000</v>
          </cell>
        </row>
        <row r="430">
          <cell r="A430" t="str">
            <v>2*</v>
          </cell>
          <cell r="B430" t="str">
            <v>Summersite M.S.</v>
          </cell>
          <cell r="D430">
            <v>800000</v>
          </cell>
        </row>
        <row r="431">
          <cell r="B431"/>
        </row>
        <row r="432">
          <cell r="B432"/>
        </row>
        <row r="435">
          <cell r="A435" t="str">
            <v>3*</v>
          </cell>
          <cell r="B435" t="str">
            <v>Rubin M.S.</v>
          </cell>
          <cell r="D435">
            <v>800000</v>
          </cell>
        </row>
        <row r="436">
          <cell r="B436"/>
        </row>
        <row r="437">
          <cell r="B437"/>
        </row>
        <row r="439">
          <cell r="A439" t="str">
            <v>4*</v>
          </cell>
          <cell r="B439" t="str">
            <v>Derry T.S.</v>
          </cell>
          <cell r="D439">
            <v>500000</v>
          </cell>
        </row>
        <row r="440">
          <cell r="B440"/>
        </row>
        <row r="441">
          <cell r="B441"/>
        </row>
        <row r="444">
          <cell r="A444">
            <v>5</v>
          </cell>
          <cell r="B444"/>
        </row>
        <row r="445">
          <cell r="B445"/>
        </row>
        <row r="446">
          <cell r="B446"/>
        </row>
        <row r="449">
          <cell r="A449">
            <v>6</v>
          </cell>
          <cell r="B449"/>
        </row>
        <row r="450">
          <cell r="B450"/>
        </row>
        <row r="451">
          <cell r="B451"/>
        </row>
        <row r="454">
          <cell r="A454">
            <v>7</v>
          </cell>
          <cell r="B454"/>
        </row>
        <row r="455">
          <cell r="B455"/>
        </row>
        <row r="456">
          <cell r="B456"/>
        </row>
        <row r="458">
          <cell r="A458">
            <v>8</v>
          </cell>
          <cell r="B458"/>
        </row>
        <row r="459">
          <cell r="B459"/>
        </row>
        <row r="460">
          <cell r="B460"/>
        </row>
        <row r="461">
          <cell r="B461"/>
        </row>
        <row r="462">
          <cell r="B462"/>
        </row>
        <row r="464">
          <cell r="A464">
            <v>9</v>
          </cell>
          <cell r="B464"/>
        </row>
        <row r="465">
          <cell r="B465"/>
        </row>
        <row r="466">
          <cell r="B466"/>
        </row>
        <row r="469">
          <cell r="A469">
            <v>10</v>
          </cell>
          <cell r="B469"/>
        </row>
        <row r="470">
          <cell r="B470"/>
        </row>
        <row r="471">
          <cell r="B471"/>
        </row>
        <row r="473">
          <cell r="B473" t="str">
            <v>SUB-TOTAL</v>
          </cell>
          <cell r="D473">
            <v>2300000</v>
          </cell>
        </row>
        <row r="475">
          <cell r="A475" t="str">
            <v>(*)  Included  in  1999  Capital  Budget.</v>
          </cell>
        </row>
        <row r="478">
          <cell r="A478" t="str">
            <v>SUBDIVISION REBUILDS</v>
          </cell>
        </row>
        <row r="481">
          <cell r="A481" t="str">
            <v>ITEM</v>
          </cell>
          <cell r="B481" t="str">
            <v>DESCRIPTION</v>
          </cell>
          <cell r="C481" t="str">
            <v>TYPE</v>
          </cell>
          <cell r="D481" t="str">
            <v>ESTIMATE</v>
          </cell>
          <cell r="E481" t="str">
            <v>ZONE</v>
          </cell>
          <cell r="F481" t="str">
            <v>PRIORITY</v>
          </cell>
        </row>
        <row r="482">
          <cell r="C482" t="str">
            <v>(km)</v>
          </cell>
        </row>
        <row r="484">
          <cell r="B484" t="str">
            <v>Substation Rehabilitation*</v>
          </cell>
        </row>
        <row r="487">
          <cell r="A487" t="str">
            <v>1*</v>
          </cell>
          <cell r="B487" t="str">
            <v>Bexhill M.S.</v>
          </cell>
          <cell r="D487">
            <v>1000000</v>
          </cell>
          <cell r="E487">
            <v>7</v>
          </cell>
          <cell r="F487">
            <v>1</v>
          </cell>
        </row>
        <row r="488">
          <cell r="B488"/>
        </row>
        <row r="489">
          <cell r="B489"/>
        </row>
        <row r="491">
          <cell r="A491" t="str">
            <v>2*</v>
          </cell>
          <cell r="B491" t="str">
            <v>Park West M.S.</v>
          </cell>
          <cell r="D491">
            <v>1000000</v>
          </cell>
          <cell r="E491">
            <v>5</v>
          </cell>
          <cell r="F491">
            <v>1</v>
          </cell>
        </row>
        <row r="492">
          <cell r="B492"/>
        </row>
        <row r="493">
          <cell r="A493" t="str">
            <v>3*</v>
          </cell>
          <cell r="B493" t="str">
            <v>Dixie M.S.</v>
          </cell>
          <cell r="D493">
            <v>1000000</v>
          </cell>
          <cell r="E493">
            <v>1</v>
          </cell>
          <cell r="F493">
            <v>1</v>
          </cell>
        </row>
        <row r="495">
          <cell r="A495" t="str">
            <v>4*</v>
          </cell>
          <cell r="B495"/>
          <cell r="D495">
            <v>1000000</v>
          </cell>
          <cell r="E495">
            <v>2</v>
          </cell>
          <cell r="F495">
            <v>1</v>
          </cell>
        </row>
        <row r="526">
          <cell r="B526" t="str">
            <v>TOTAL REHABILITATION</v>
          </cell>
          <cell r="D526">
            <v>4000000</v>
          </cell>
        </row>
        <row r="528">
          <cell r="A528" t="str">
            <v>(*)  Included  in  1999  Capital  Budget.</v>
          </cell>
        </row>
        <row r="533">
          <cell r="A533" t="str">
            <v>SYSTEM MAINTENANCE PROJECTS</v>
          </cell>
        </row>
        <row r="536">
          <cell r="A536" t="str">
            <v>ITEM</v>
          </cell>
          <cell r="B536" t="str">
            <v>DESCRIPTION</v>
          </cell>
          <cell r="C536" t="str">
            <v>TYPE</v>
          </cell>
          <cell r="D536" t="str">
            <v>ESTIMATE</v>
          </cell>
          <cell r="F536" t="str">
            <v>PRIORITY</v>
          </cell>
        </row>
        <row r="537">
          <cell r="C537" t="str">
            <v>(km)</v>
          </cell>
        </row>
        <row r="539">
          <cell r="A539" t="str">
            <v>1*</v>
          </cell>
          <cell r="B539" t="str">
            <v>Wood Pole Replacement</v>
          </cell>
          <cell r="D539">
            <v>250000</v>
          </cell>
        </row>
        <row r="543">
          <cell r="A543" t="str">
            <v>2*</v>
          </cell>
          <cell r="B543" t="str">
            <v>Overhead Switch Replacement</v>
          </cell>
          <cell r="D543">
            <v>300000</v>
          </cell>
        </row>
        <row r="547">
          <cell r="A547" t="str">
            <v>3*</v>
          </cell>
          <cell r="B547" t="str">
            <v>Feeder Overhauls</v>
          </cell>
          <cell r="D547">
            <v>600000</v>
          </cell>
        </row>
        <row r="551">
          <cell r="A551" t="str">
            <v>4*</v>
          </cell>
          <cell r="B551" t="str">
            <v>Overhead Rebuilds</v>
          </cell>
          <cell r="D551">
            <v>600000</v>
          </cell>
        </row>
        <row r="555">
          <cell r="A555" t="str">
            <v>5*</v>
          </cell>
          <cell r="B555" t="str">
            <v>Load Centre Replacement</v>
          </cell>
          <cell r="D555">
            <v>100000</v>
          </cell>
        </row>
        <row r="559">
          <cell r="A559" t="str">
            <v>6*</v>
          </cell>
          <cell r="B559" t="str">
            <v>Underground Cable Replacement</v>
          </cell>
          <cell r="D559">
            <v>1200000</v>
          </cell>
        </row>
        <row r="563">
          <cell r="A563" t="str">
            <v>7*</v>
          </cell>
          <cell r="B563" t="str">
            <v>Meter Base Replacement</v>
          </cell>
          <cell r="D563">
            <v>40000</v>
          </cell>
        </row>
        <row r="567">
          <cell r="A567" t="str">
            <v>8*</v>
          </cell>
          <cell r="B567" t="str">
            <v>Secondary Cable Replacement</v>
          </cell>
          <cell r="D567">
            <v>60000</v>
          </cell>
        </row>
        <row r="571">
          <cell r="A571" t="str">
            <v>9*</v>
          </cell>
          <cell r="B571" t="str">
            <v>Underground Transformer Replacements</v>
          </cell>
          <cell r="D571">
            <v>150000</v>
          </cell>
        </row>
        <row r="575">
          <cell r="A575" t="str">
            <v>10*</v>
          </cell>
          <cell r="B575" t="str">
            <v>Overhead Transformer Replacement</v>
          </cell>
          <cell r="D575">
            <v>150000</v>
          </cell>
        </row>
        <row r="579">
          <cell r="A579" t="str">
            <v>11*</v>
          </cell>
          <cell r="B579" t="str">
            <v>PowerT/former O/H &amp; Station Upgrade</v>
          </cell>
          <cell r="D579">
            <v>100000</v>
          </cell>
        </row>
        <row r="583">
          <cell r="A583" t="str">
            <v>12*</v>
          </cell>
          <cell r="B583" t="str">
            <v>Auto-Switches/SCADA</v>
          </cell>
          <cell r="D583">
            <v>1200000</v>
          </cell>
        </row>
        <row r="585">
          <cell r="B585" t="str">
            <v>TOTAL MAINTENANCE</v>
          </cell>
          <cell r="D585">
            <v>4750000</v>
          </cell>
        </row>
        <row r="587">
          <cell r="A587" t="str">
            <v>(*)  Included  in  1999  Capital  Budget.</v>
          </cell>
        </row>
      </sheetData>
      <sheetData sheetId="2" refreshError="1"/>
      <sheetData sheetId="3"/>
      <sheetData sheetId="4"/>
      <sheetData sheetId="5" refreshError="1"/>
      <sheetData sheetId="6" refreshError="1"/>
      <sheetData sheetId="7" refreshError="1"/>
      <sheetData sheetId="8" refreshError="1"/>
      <sheetData sheetId="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 2017 GA GL"/>
      <sheetName val="Feb 2017 GA GL"/>
      <sheetName val="Mar 2017 GA GL"/>
      <sheetName val="Apr 2017 GA GL"/>
      <sheetName val="May 2017 GA GL"/>
      <sheetName val="June 2017 GA GL"/>
      <sheetName val="July 2017 GA GL"/>
      <sheetName val="Aug 2017 GA GL"/>
      <sheetName val="Sep 2017 GA GL"/>
      <sheetName val="Oct 2017 GA GL"/>
      <sheetName val="Nov 2017 GA GL"/>
      <sheetName val="Dec 2017 GA GL"/>
      <sheetName val="Jan 2018 GA GL"/>
      <sheetName val="TRUE-UP to DEC 17"/>
      <sheetName val="TRUE-UP to DEC 17 done in March"/>
      <sheetName val="GL related to Trueup"/>
      <sheetName val="2017 GA GL"/>
      <sheetName val="2017 1589 "/>
      <sheetName val="GA Analysis  2017"/>
      <sheetName val="GA Analysis 2016 "/>
      <sheetName val="Sheet1"/>
      <sheetName val="Sheet2"/>
      <sheetName val="Sheet3"/>
    </sheetNames>
    <sheetDataSet>
      <sheetData sheetId="0">
        <row r="349">
          <cell r="E349">
            <v>-20572674.490000006</v>
          </cell>
        </row>
        <row r="350">
          <cell r="E350">
            <v>30767592.969999999</v>
          </cell>
        </row>
      </sheetData>
      <sheetData sheetId="1">
        <row r="289">
          <cell r="E289">
            <v>-30003965.770000007</v>
          </cell>
        </row>
      </sheetData>
      <sheetData sheetId="2">
        <row r="280">
          <cell r="E280">
            <v>-23227482.829999998</v>
          </cell>
        </row>
      </sheetData>
      <sheetData sheetId="3">
        <row r="218">
          <cell r="E218">
            <v>-20332526.579999994</v>
          </cell>
        </row>
      </sheetData>
      <sheetData sheetId="4">
        <row r="250">
          <cell r="E250">
            <v>-27118045.179999989</v>
          </cell>
        </row>
      </sheetData>
      <sheetData sheetId="5">
        <row r="247">
          <cell r="E247">
            <v>-33294349.07</v>
          </cell>
        </row>
      </sheetData>
      <sheetData sheetId="6">
        <row r="274">
          <cell r="E274">
            <v>-32600747.170000009</v>
          </cell>
        </row>
      </sheetData>
      <sheetData sheetId="7">
        <row r="265">
          <cell r="E265">
            <v>-26865595.799999993</v>
          </cell>
        </row>
      </sheetData>
      <sheetData sheetId="8">
        <row r="231">
          <cell r="E231">
            <v>-29823169.68</v>
          </cell>
        </row>
      </sheetData>
      <sheetData sheetId="9">
        <row r="243">
          <cell r="E243">
            <v>-22100867.919999994</v>
          </cell>
        </row>
      </sheetData>
      <sheetData sheetId="10">
        <row r="253">
          <cell r="E253">
            <v>-22693041.469999995</v>
          </cell>
        </row>
      </sheetData>
      <sheetData sheetId="11">
        <row r="232">
          <cell r="E232">
            <v>-21976037.839999985</v>
          </cell>
        </row>
      </sheetData>
      <sheetData sheetId="12"/>
      <sheetData sheetId="13"/>
      <sheetData sheetId="14"/>
      <sheetData sheetId="15">
        <row r="6">
          <cell r="E6">
            <v>-3739449.61</v>
          </cell>
        </row>
        <row r="8">
          <cell r="E8">
            <v>-2675588.58</v>
          </cell>
        </row>
      </sheetData>
      <sheetData sheetId="16"/>
      <sheetData sheetId="17">
        <row r="9">
          <cell r="C9">
            <v>4749697.76</v>
          </cell>
          <cell r="D9">
            <v>7012623.6399999997</v>
          </cell>
          <cell r="E9">
            <v>3938771.95</v>
          </cell>
          <cell r="F9">
            <v>4617018.25</v>
          </cell>
          <cell r="G9">
            <v>6158974.1600000001</v>
          </cell>
          <cell r="H9">
            <v>6408236.2599999998</v>
          </cell>
          <cell r="I9">
            <v>8685585.2800000012</v>
          </cell>
          <cell r="J9">
            <v>7989206</v>
          </cell>
          <cell r="K9">
            <v>6631159.4299999997</v>
          </cell>
          <cell r="L9">
            <v>6094649.1399999997</v>
          </cell>
          <cell r="M9">
            <v>7026449.2199999997</v>
          </cell>
          <cell r="N9">
            <v>8291915.46</v>
          </cell>
        </row>
        <row r="10">
          <cell r="C10">
            <v>43830638.630000003</v>
          </cell>
          <cell r="D10">
            <v>24654259.43</v>
          </cell>
          <cell r="E10">
            <v>19953429.800000001</v>
          </cell>
          <cell r="F10">
            <v>29571712.630000003</v>
          </cell>
          <cell r="G10">
            <v>39332174.859999999</v>
          </cell>
          <cell r="H10">
            <v>38320039.169999994</v>
          </cell>
          <cell r="I10">
            <v>28393595.089999996</v>
          </cell>
          <cell r="J10">
            <v>29165338.25</v>
          </cell>
          <cell r="K10">
            <v>20496391.669999998</v>
          </cell>
          <cell r="L10">
            <v>23699963.499999993</v>
          </cell>
          <cell r="M10">
            <v>29974478.100000005</v>
          </cell>
          <cell r="N10">
            <v>24006361.170000002</v>
          </cell>
        </row>
        <row r="11">
          <cell r="C11">
            <v>-18812554.07</v>
          </cell>
          <cell r="D11">
            <v>0</v>
          </cell>
        </row>
        <row r="12">
          <cell r="C12">
            <v>-2154677.12</v>
          </cell>
          <cell r="D12">
            <v>-4228822.75</v>
          </cell>
          <cell r="E12">
            <v>-3939065.94</v>
          </cell>
          <cell r="F12">
            <v>-4616897.2699999996</v>
          </cell>
          <cell r="G12">
            <v>-6150317.2100000009</v>
          </cell>
          <cell r="H12">
            <v>-6416764.2200000007</v>
          </cell>
          <cell r="I12">
            <v>-8685695.3100000005</v>
          </cell>
          <cell r="J12">
            <v>-10273201.52</v>
          </cell>
          <cell r="K12">
            <v>-8164789.2200000007</v>
          </cell>
          <cell r="L12">
            <v>-9649166.4699999988</v>
          </cell>
          <cell r="M12">
            <v>-7849860.8799999999</v>
          </cell>
          <cell r="N12">
            <v>-8291849.4100000001</v>
          </cell>
        </row>
        <row r="13">
          <cell r="C13">
            <v>-8521410.7799999975</v>
          </cell>
          <cell r="D13">
            <v>-11846653.590000002</v>
          </cell>
          <cell r="E13">
            <v>-10674018.629999999</v>
          </cell>
          <cell r="F13">
            <v>-8074410.7400000002</v>
          </cell>
          <cell r="G13">
            <v>-13023938.790000001</v>
          </cell>
          <cell r="H13">
            <v>-15488180.42</v>
          </cell>
          <cell r="I13">
            <v>-14214380.689999999</v>
          </cell>
          <cell r="J13">
            <v>-3042342.35</v>
          </cell>
          <cell r="K13">
            <v>-9542076.1799999997</v>
          </cell>
          <cell r="L13">
            <v>-7330221.9299999997</v>
          </cell>
          <cell r="M13">
            <v>-7854230.9699999997</v>
          </cell>
          <cell r="N13">
            <v>-5678350.9699999997</v>
          </cell>
        </row>
        <row r="14">
          <cell r="C14">
            <v>-15248293.93</v>
          </cell>
          <cell r="D14">
            <v>-18598089.59</v>
          </cell>
          <cell r="E14">
            <v>-14840039.25</v>
          </cell>
          <cell r="F14">
            <v>-10837425.969999999</v>
          </cell>
          <cell r="G14">
            <v>-17737036.739999998</v>
          </cell>
          <cell r="H14">
            <v>-21951350.960000001</v>
          </cell>
          <cell r="I14">
            <v>-19602219.440000001</v>
          </cell>
          <cell r="J14">
            <v>-20322812.139999997</v>
          </cell>
          <cell r="K14">
            <v>-20748337.510000002</v>
          </cell>
          <cell r="L14">
            <v>-17147149.190000001</v>
          </cell>
          <cell r="M14">
            <v>-18355408.739999998</v>
          </cell>
          <cell r="N14">
            <v>-16567962.560000001</v>
          </cell>
        </row>
        <row r="15">
          <cell r="C15">
            <v>0</v>
          </cell>
          <cell r="D15">
            <v>3006682.86</v>
          </cell>
          <cell r="E15">
            <v>5560922.0700000003</v>
          </cell>
          <cell r="F15">
            <v>-10659996.9</v>
          </cell>
          <cell r="G15">
            <v>-8579856.2799999993</v>
          </cell>
          <cell r="H15">
            <v>-871979.83</v>
          </cell>
          <cell r="I15">
            <v>5423115.0700000003</v>
          </cell>
          <cell r="J15">
            <v>-3516188.24</v>
          </cell>
          <cell r="K15">
            <v>11327651.810000001</v>
          </cell>
          <cell r="L15">
            <v>4331924.95</v>
          </cell>
          <cell r="M15">
            <v>-2941426.73</v>
          </cell>
          <cell r="N15">
            <v>-4002463.14</v>
          </cell>
        </row>
        <row r="16">
          <cell r="D16">
            <v>-6852301.1000000006</v>
          </cell>
          <cell r="E16">
            <v>-5560922.0700000003</v>
          </cell>
          <cell r="F16">
            <v>10659996.9</v>
          </cell>
          <cell r="G16">
            <v>8579856.2799999993</v>
          </cell>
          <cell r="H16">
            <v>871979.83</v>
          </cell>
          <cell r="I16">
            <v>-5423115.0700000003</v>
          </cell>
          <cell r="J16">
            <v>3516188.24</v>
          </cell>
          <cell r="K16">
            <v>-11327651.810000001</v>
          </cell>
          <cell r="L16">
            <v>-486306.71</v>
          </cell>
          <cell r="M16">
            <v>2941426.73</v>
          </cell>
          <cell r="N16">
            <v>4002463.14</v>
          </cell>
        </row>
        <row r="19">
          <cell r="C19">
            <v>2217.7499999999991</v>
          </cell>
        </row>
      </sheetData>
      <sheetData sheetId="18"/>
      <sheetData sheetId="19">
        <row r="67">
          <cell r="D67">
            <v>-2514038</v>
          </cell>
        </row>
        <row r="69">
          <cell r="D69">
            <v>1530001</v>
          </cell>
        </row>
      </sheetData>
      <sheetData sheetId="20"/>
      <sheetData sheetId="21"/>
      <sheetData sheetId="2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A Analysis "/>
      <sheetName val="Unbilled"/>
    </sheetNames>
    <sheetDataSet>
      <sheetData sheetId="0"/>
      <sheetData sheetId="1"/>
      <sheetData sheetId="2">
        <row r="9">
          <cell r="B9">
            <v>980410.02106745995</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A Analysis "/>
    </sheetNames>
    <sheetDataSet>
      <sheetData sheetId="0"/>
      <sheetData sheetId="1">
        <row r="72">
          <cell r="D72">
            <v>157273</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2001"/>
      <sheetName val="SUM2001 (2)"/>
      <sheetName val="SUM2001 (3)"/>
      <sheetName val="Sheet1"/>
      <sheetName val="Sheet2"/>
      <sheetName val="Sheet3"/>
    </sheetNames>
    <sheetDataSet>
      <sheetData sheetId="0" refreshError="1">
        <row r="6">
          <cell r="C6" t="str">
            <v>TABLE 1</v>
          </cell>
        </row>
        <row r="7">
          <cell r="C7" t="str">
            <v xml:space="preserve">SUMMARY OF </v>
          </cell>
        </row>
        <row r="8">
          <cell r="C8" t="str">
            <v>RECOMMENDED OPERATION'S CAPITAL PROJECTS - 2002</v>
          </cell>
        </row>
        <row r="10">
          <cell r="C10">
            <v>2002</v>
          </cell>
          <cell r="D10" t="str">
            <v>BENEFITS (1)</v>
          </cell>
          <cell r="I10" t="str">
            <v>BENEFITS (2)</v>
          </cell>
        </row>
        <row r="11">
          <cell r="A11" t="str">
            <v>Item</v>
          </cell>
          <cell r="B11" t="str">
            <v>Description</v>
          </cell>
          <cell r="C11" t="str">
            <v>Budget</v>
          </cell>
          <cell r="D11" t="str">
            <v>Capcity</v>
          </cell>
          <cell r="F11" t="str">
            <v>SAVINGS (p.a)</v>
          </cell>
          <cell r="H11" t="str">
            <v>Payback</v>
          </cell>
          <cell r="I11" t="str">
            <v>SAVINGS (p.a)</v>
          </cell>
          <cell r="K11" t="str">
            <v>Payback</v>
          </cell>
        </row>
        <row r="12">
          <cell r="C12" t="str">
            <v>Amount</v>
          </cell>
          <cell r="D12" t="str">
            <v>(MW)</v>
          </cell>
          <cell r="E12" t="str">
            <v>Losses</v>
          </cell>
          <cell r="F12" t="str">
            <v>Cust-min.</v>
          </cell>
          <cell r="G12" t="str">
            <v>Out. Costs*</v>
          </cell>
          <cell r="H12" t="str">
            <v>Yrs</v>
          </cell>
          <cell r="I12" t="str">
            <v>Eff. MW-Min.</v>
          </cell>
          <cell r="J12" t="str">
            <v>Out. Costs*</v>
          </cell>
          <cell r="K12" t="str">
            <v>Yrs</v>
          </cell>
        </row>
        <row r="14">
          <cell r="B14" t="str">
            <v>SUBTRANSMISSION</v>
          </cell>
        </row>
        <row r="17">
          <cell r="A17">
            <v>1</v>
          </cell>
          <cell r="B17" t="str">
            <v>44 kV Winston Churchill Blvd. - Britannia Rd to Eglinton Av.</v>
          </cell>
          <cell r="C17">
            <v>150000</v>
          </cell>
          <cell r="D17">
            <v>3</v>
          </cell>
          <cell r="E17">
            <v>8000</v>
          </cell>
          <cell r="F17">
            <v>20000</v>
          </cell>
          <cell r="G17">
            <v>100000</v>
          </cell>
          <cell r="H17">
            <v>1.3888888888888888</v>
          </cell>
          <cell r="I17">
            <v>543</v>
          </cell>
          <cell r="J17">
            <v>81450</v>
          </cell>
          <cell r="K17">
            <v>1.6769144773616547</v>
          </cell>
        </row>
        <row r="18">
          <cell r="A18">
            <v>2</v>
          </cell>
          <cell r="B18" t="str">
            <v>44 kV Thomas St. - Ninth Line to Mississauga Rd. (Queen St.)</v>
          </cell>
          <cell r="C18">
            <v>220000</v>
          </cell>
          <cell r="D18">
            <v>3</v>
          </cell>
          <cell r="E18">
            <v>7500</v>
          </cell>
          <cell r="F18">
            <v>20000</v>
          </cell>
          <cell r="G18">
            <v>100000</v>
          </cell>
          <cell r="H18">
            <v>2.0465116279069768</v>
          </cell>
        </row>
        <row r="19">
          <cell r="A19">
            <v>3</v>
          </cell>
          <cell r="B19" t="str">
            <v>44 kV Dundas St - Erindale Stn. Rd. to Mississauga Rd.</v>
          </cell>
          <cell r="C19">
            <v>50000</v>
          </cell>
          <cell r="D19">
            <v>2</v>
          </cell>
          <cell r="E19">
            <v>3000</v>
          </cell>
          <cell r="F19">
            <v>8000</v>
          </cell>
          <cell r="G19">
            <v>40000</v>
          </cell>
          <cell r="H19">
            <v>1.1627906976744187</v>
          </cell>
          <cell r="I19">
            <v>270</v>
          </cell>
          <cell r="J19">
            <v>40500</v>
          </cell>
          <cell r="K19">
            <v>1.1494252873563218</v>
          </cell>
        </row>
        <row r="20">
          <cell r="A20">
            <v>4</v>
          </cell>
          <cell r="B20" t="str">
            <v>44 kV Dundas St. - Stillmeadow Rd.to John M.S.</v>
          </cell>
          <cell r="C20">
            <v>190000</v>
          </cell>
          <cell r="D20">
            <v>5</v>
          </cell>
          <cell r="E20">
            <v>10000</v>
          </cell>
          <cell r="F20">
            <v>25000</v>
          </cell>
          <cell r="G20">
            <v>125000</v>
          </cell>
          <cell r="H20">
            <v>1.4074074074074074</v>
          </cell>
          <cell r="I20">
            <v>931</v>
          </cell>
          <cell r="J20">
            <v>139650</v>
          </cell>
          <cell r="K20">
            <v>1.2696291346475108</v>
          </cell>
        </row>
        <row r="21">
          <cell r="A21">
            <v>5</v>
          </cell>
          <cell r="B21" t="str">
            <v>44 kV Mavis Rd. - Burnhamthorpe Rd. to Dundas St.</v>
          </cell>
          <cell r="C21">
            <v>310000</v>
          </cell>
          <cell r="D21">
            <v>3</v>
          </cell>
          <cell r="E21">
            <v>10000</v>
          </cell>
          <cell r="F21">
            <v>25000</v>
          </cell>
          <cell r="G21">
            <v>125000</v>
          </cell>
          <cell r="H21">
            <v>2.2962962962962963</v>
          </cell>
          <cell r="I21">
            <v>761</v>
          </cell>
          <cell r="J21">
            <v>114150</v>
          </cell>
          <cell r="K21">
            <v>2.4969794603302455</v>
          </cell>
        </row>
        <row r="22">
          <cell r="A22">
            <v>6</v>
          </cell>
          <cell r="B22" t="str">
            <v>44kV - Eastgate - Dixie Rd. to Fieldgate Dr./ROW</v>
          </cell>
          <cell r="C22">
            <v>235000</v>
          </cell>
          <cell r="D22">
            <v>5</v>
          </cell>
          <cell r="E22">
            <v>8000</v>
          </cell>
          <cell r="F22">
            <v>20000</v>
          </cell>
          <cell r="G22">
            <v>100000</v>
          </cell>
          <cell r="H22">
            <v>2.175925925925926</v>
          </cell>
        </row>
        <row r="23">
          <cell r="A23">
            <v>7</v>
          </cell>
          <cell r="B23" t="str">
            <v>44kV - Eglinton Ave - Eastgate to Spectrum Way</v>
          </cell>
          <cell r="C23">
            <v>320000</v>
          </cell>
          <cell r="D23">
            <v>5</v>
          </cell>
          <cell r="E23">
            <v>10000</v>
          </cell>
          <cell r="F23">
            <v>25000</v>
          </cell>
          <cell r="G23">
            <v>125000</v>
          </cell>
          <cell r="H23">
            <v>2.3703703703703702</v>
          </cell>
        </row>
        <row r="24">
          <cell r="A24">
            <v>8</v>
          </cell>
          <cell r="B24" t="str">
            <v>44kV - Orlando M.S. to Northwest to Malton M.S. Feeder Tie</v>
          </cell>
          <cell r="C24">
            <v>320000</v>
          </cell>
          <cell r="D24">
            <v>5</v>
          </cell>
          <cell r="E24">
            <v>10000</v>
          </cell>
          <cell r="F24">
            <v>25000</v>
          </cell>
          <cell r="G24">
            <v>125000</v>
          </cell>
          <cell r="H24">
            <v>2.3703703703703702</v>
          </cell>
        </row>
        <row r="25">
          <cell r="A25">
            <v>9</v>
          </cell>
          <cell r="B25" t="str">
            <v>44kV - Derry Rd. - Close gap between Dixie Rd. and Tomken Rd.</v>
          </cell>
          <cell r="C25">
            <v>160000</v>
          </cell>
          <cell r="D25">
            <v>3</v>
          </cell>
          <cell r="E25">
            <v>6500</v>
          </cell>
          <cell r="F25">
            <v>17500</v>
          </cell>
          <cell r="G25">
            <v>87500</v>
          </cell>
          <cell r="H25">
            <v>1.7021276595744681</v>
          </cell>
        </row>
        <row r="26">
          <cell r="A26">
            <v>10</v>
          </cell>
          <cell r="B26" t="str">
            <v>27.6 kV Stanfield Rd. - ROW to Queensway</v>
          </cell>
          <cell r="C26">
            <v>315000</v>
          </cell>
          <cell r="D26">
            <v>3</v>
          </cell>
          <cell r="E26">
            <v>6000</v>
          </cell>
          <cell r="F26">
            <v>16000</v>
          </cell>
          <cell r="G26">
            <v>80000</v>
          </cell>
          <cell r="H26">
            <v>3.6627906976744184</v>
          </cell>
        </row>
        <row r="27">
          <cell r="A27">
            <v>11</v>
          </cell>
          <cell r="B27" t="str">
            <v xml:space="preserve">27.6 kV- Mavis Rd.- Britannia Rd. to Derry Rd.. </v>
          </cell>
          <cell r="C27">
            <v>295000</v>
          </cell>
          <cell r="D27">
            <v>3</v>
          </cell>
          <cell r="E27">
            <v>5000</v>
          </cell>
          <cell r="F27">
            <v>13000</v>
          </cell>
          <cell r="G27">
            <v>65000</v>
          </cell>
          <cell r="H27">
            <v>4.2142857142857144</v>
          </cell>
        </row>
        <row r="28">
          <cell r="A28">
            <v>12</v>
          </cell>
          <cell r="B28" t="str">
            <v>27.6 kV -  Hwy 10 - From Eglinton Rd. to Bristol Dr.</v>
          </cell>
          <cell r="C28">
            <v>185000</v>
          </cell>
          <cell r="D28">
            <v>3</v>
          </cell>
          <cell r="E28">
            <v>6000</v>
          </cell>
          <cell r="F28">
            <v>16000</v>
          </cell>
          <cell r="G28">
            <v>80000</v>
          </cell>
          <cell r="H28">
            <v>2.1511627906976742</v>
          </cell>
        </row>
        <row r="29">
          <cell r="A29">
            <v>13</v>
          </cell>
          <cell r="B29" t="str">
            <v>44 kV Relocation - Ontario Hydro Tower Removals</v>
          </cell>
          <cell r="C29">
            <v>200000</v>
          </cell>
          <cell r="D29" t="str">
            <v>-</v>
          </cell>
          <cell r="E29">
            <v>0</v>
          </cell>
          <cell r="F29">
            <v>0</v>
          </cell>
          <cell r="G29">
            <v>0</v>
          </cell>
          <cell r="H29" t="str">
            <v>-</v>
          </cell>
        </row>
        <row r="31">
          <cell r="B31" t="str">
            <v xml:space="preserve">      TOTAL - SUBTRANSMISSION</v>
          </cell>
          <cell r="C31">
            <v>2950000</v>
          </cell>
          <cell r="D31">
            <v>43</v>
          </cell>
          <cell r="E31">
            <v>90000</v>
          </cell>
          <cell r="F31">
            <v>230500</v>
          </cell>
          <cell r="G31">
            <v>1152500</v>
          </cell>
          <cell r="H31">
            <v>2.3742454728370221</v>
          </cell>
          <cell r="I31">
            <v>2505</v>
          </cell>
          <cell r="J31">
            <v>375750</v>
          </cell>
          <cell r="K31">
            <v>6.3338701019860437</v>
          </cell>
        </row>
        <row r="33">
          <cell r="B33" t="str">
            <v>DISTRIBUTION</v>
          </cell>
        </row>
        <row r="35">
          <cell r="A35">
            <v>1</v>
          </cell>
          <cell r="B35" t="str">
            <v>13.8 kV Eastgate Pkwy., Dixie Rd</v>
          </cell>
          <cell r="C35">
            <v>175000</v>
          </cell>
          <cell r="D35">
            <v>2</v>
          </cell>
          <cell r="E35">
            <v>3000</v>
          </cell>
          <cell r="F35">
            <v>14000</v>
          </cell>
          <cell r="G35">
            <v>70000</v>
          </cell>
          <cell r="H35">
            <v>2.3972602739726026</v>
          </cell>
          <cell r="I35">
            <v>370</v>
          </cell>
          <cell r="J35">
            <v>55500</v>
          </cell>
          <cell r="K35">
            <v>2.9914529914529915</v>
          </cell>
        </row>
        <row r="36">
          <cell r="A36">
            <v>2</v>
          </cell>
          <cell r="B36" t="str">
            <v>13.8 kV Argentia Rd.- Creditview Rd.</v>
          </cell>
          <cell r="C36">
            <v>135000</v>
          </cell>
          <cell r="D36">
            <v>2</v>
          </cell>
          <cell r="E36">
            <v>3000</v>
          </cell>
          <cell r="F36">
            <v>10000</v>
          </cell>
          <cell r="G36">
            <v>50000</v>
          </cell>
          <cell r="H36">
            <v>2.5471698113207548</v>
          </cell>
          <cell r="I36">
            <v>854</v>
          </cell>
          <cell r="J36">
            <v>128100</v>
          </cell>
          <cell r="K36">
            <v>1.0297482837528604</v>
          </cell>
        </row>
        <row r="37">
          <cell r="A37">
            <v>3</v>
          </cell>
          <cell r="B37" t="str">
            <v>13.8 kV Matheson Blvd. - Tomken Rd. to Dixie Rd.</v>
          </cell>
          <cell r="C37">
            <v>150000</v>
          </cell>
          <cell r="D37">
            <v>2</v>
          </cell>
          <cell r="E37">
            <v>5000</v>
          </cell>
          <cell r="F37">
            <v>10000</v>
          </cell>
          <cell r="G37">
            <v>50000</v>
          </cell>
          <cell r="H37">
            <v>2.7272727272727271</v>
          </cell>
          <cell r="I37">
            <v>734</v>
          </cell>
          <cell r="J37">
            <v>110100</v>
          </cell>
          <cell r="K37">
            <v>1.3032145960034753</v>
          </cell>
        </row>
        <row r="38">
          <cell r="A38">
            <v>4</v>
          </cell>
          <cell r="B38" t="str">
            <v>13.8 kV Queen St./Britannia Rd.</v>
          </cell>
          <cell r="C38">
            <v>150000</v>
          </cell>
          <cell r="D38">
            <v>2</v>
          </cell>
          <cell r="E38">
            <v>3000</v>
          </cell>
          <cell r="F38">
            <v>12000</v>
          </cell>
          <cell r="G38">
            <v>60000</v>
          </cell>
          <cell r="H38">
            <v>2.3809523809523809</v>
          </cell>
        </row>
        <row r="39">
          <cell r="A39">
            <v>5</v>
          </cell>
          <cell r="B39" t="str">
            <v>Streetsville Conversion</v>
          </cell>
          <cell r="C39">
            <v>150000</v>
          </cell>
          <cell r="D39">
            <v>1</v>
          </cell>
          <cell r="E39">
            <v>2000</v>
          </cell>
          <cell r="F39">
            <v>10000</v>
          </cell>
          <cell r="G39">
            <v>50000</v>
          </cell>
          <cell r="H39">
            <v>2.8846153846153846</v>
          </cell>
          <cell r="I39">
            <v>364</v>
          </cell>
          <cell r="J39">
            <v>54600</v>
          </cell>
          <cell r="K39">
            <v>2.6501766784452299</v>
          </cell>
        </row>
        <row r="40">
          <cell r="A40">
            <v>6</v>
          </cell>
          <cell r="B40" t="str">
            <v>600 V.Secondary Busses - Sectionalizing</v>
          </cell>
          <cell r="C40">
            <v>100000</v>
          </cell>
          <cell r="D40">
            <v>1</v>
          </cell>
          <cell r="E40">
            <v>1000</v>
          </cell>
          <cell r="F40">
            <v>6000</v>
          </cell>
          <cell r="G40">
            <v>30000</v>
          </cell>
          <cell r="H40">
            <v>3.225806451612903</v>
          </cell>
          <cell r="I40">
            <v>864</v>
          </cell>
          <cell r="J40">
            <v>129600</v>
          </cell>
          <cell r="K40">
            <v>0.76569678407350694</v>
          </cell>
        </row>
        <row r="42">
          <cell r="B42" t="str">
            <v xml:space="preserve">     TOTAL - DISTRIBUTION</v>
          </cell>
          <cell r="C42">
            <v>860000</v>
          </cell>
          <cell r="D42">
            <v>10</v>
          </cell>
          <cell r="E42">
            <v>17000</v>
          </cell>
          <cell r="F42">
            <v>62000</v>
          </cell>
          <cell r="G42">
            <v>310000</v>
          </cell>
          <cell r="H42">
            <v>2.6299694189602447</v>
          </cell>
          <cell r="I42">
            <v>3186</v>
          </cell>
          <cell r="J42">
            <v>477900</v>
          </cell>
          <cell r="K42">
            <v>1.737724792887452</v>
          </cell>
        </row>
        <row r="44">
          <cell r="A44" t="str">
            <v>(1)</v>
          </cell>
          <cell r="B44" t="str">
            <v>Analysis based on "Cutomer-Minutes" of Outages</v>
          </cell>
        </row>
        <row r="45">
          <cell r="A45" t="str">
            <v>*</v>
          </cell>
          <cell r="B45" t="str">
            <v>Savings p.a. to the community</v>
          </cell>
        </row>
        <row r="46">
          <cell r="C46" t="str">
            <v>TABLE 1 (Cont'd)</v>
          </cell>
        </row>
        <row r="47">
          <cell r="C47" t="str">
            <v xml:space="preserve">SUMMARY OF </v>
          </cell>
        </row>
        <row r="48">
          <cell r="C48" t="str">
            <v>RECOMMENDED OPERATION'S CAPITAL PROJECTS - 2002</v>
          </cell>
        </row>
        <row r="50">
          <cell r="C50">
            <v>2002</v>
          </cell>
          <cell r="D50" t="str">
            <v>BENEFITS (1)</v>
          </cell>
          <cell r="I50" t="str">
            <v>BENEFITS (2)</v>
          </cell>
        </row>
        <row r="51">
          <cell r="A51" t="str">
            <v>Item</v>
          </cell>
          <cell r="B51" t="str">
            <v>Description</v>
          </cell>
          <cell r="C51" t="str">
            <v>Budget</v>
          </cell>
          <cell r="D51" t="str">
            <v>Capcity</v>
          </cell>
          <cell r="F51" t="str">
            <v>SAVINGS (p.a)</v>
          </cell>
          <cell r="H51" t="str">
            <v>Payback</v>
          </cell>
          <cell r="I51" t="str">
            <v>SAVINGS (p.a)</v>
          </cell>
          <cell r="K51" t="str">
            <v>Payback</v>
          </cell>
        </row>
        <row r="52">
          <cell r="C52" t="str">
            <v>Amount</v>
          </cell>
          <cell r="D52" t="str">
            <v>(MW)</v>
          </cell>
          <cell r="E52" t="str">
            <v>Losses</v>
          </cell>
          <cell r="F52" t="str">
            <v>Cust-min.</v>
          </cell>
          <cell r="G52" t="str">
            <v>Out. Costs*</v>
          </cell>
          <cell r="H52" t="str">
            <v>Yrs</v>
          </cell>
          <cell r="I52" t="str">
            <v>Eff. MW-Min.</v>
          </cell>
          <cell r="J52" t="str">
            <v>Out. Costs*</v>
          </cell>
          <cell r="K52" t="str">
            <v>Yrs</v>
          </cell>
        </row>
        <row r="55">
          <cell r="B55" t="str">
            <v>SUBSTATIONS</v>
          </cell>
        </row>
        <row r="57">
          <cell r="A57">
            <v>1</v>
          </cell>
          <cell r="B57" t="str">
            <v>Chalkdene M.S.</v>
          </cell>
          <cell r="C57">
            <v>700000</v>
          </cell>
          <cell r="D57">
            <v>20</v>
          </cell>
          <cell r="E57">
            <v>10000</v>
          </cell>
          <cell r="F57">
            <v>65000</v>
          </cell>
          <cell r="G57">
            <v>325000</v>
          </cell>
          <cell r="H57">
            <v>2.08955223880597</v>
          </cell>
          <cell r="I57">
            <v>1513</v>
          </cell>
          <cell r="J57">
            <v>226950</v>
          </cell>
          <cell r="K57">
            <v>2.9542097488921715</v>
          </cell>
        </row>
        <row r="58">
          <cell r="A58">
            <v>2</v>
          </cell>
          <cell r="B58" t="str">
            <v>Summersite M.S.</v>
          </cell>
          <cell r="C58">
            <v>700000</v>
          </cell>
          <cell r="D58">
            <v>20</v>
          </cell>
          <cell r="E58">
            <v>10000</v>
          </cell>
          <cell r="F58">
            <v>50000</v>
          </cell>
          <cell r="G58">
            <v>250000</v>
          </cell>
          <cell r="H58">
            <v>2.6923076923076925</v>
          </cell>
          <cell r="I58">
            <v>2453</v>
          </cell>
          <cell r="J58">
            <v>367950</v>
          </cell>
          <cell r="K58">
            <v>1.8520968382061118</v>
          </cell>
        </row>
        <row r="59">
          <cell r="A59">
            <v>3</v>
          </cell>
          <cell r="B59" t="str">
            <v>Lisgar M.S.</v>
          </cell>
          <cell r="C59">
            <v>250000</v>
          </cell>
          <cell r="D59">
            <v>20</v>
          </cell>
          <cell r="E59">
            <v>10000</v>
          </cell>
          <cell r="F59">
            <v>60000</v>
          </cell>
          <cell r="G59">
            <v>300000</v>
          </cell>
          <cell r="H59">
            <v>0.80645161290322576</v>
          </cell>
          <cell r="I59">
            <v>1763</v>
          </cell>
          <cell r="J59">
            <v>264450</v>
          </cell>
          <cell r="K59">
            <v>0.91091273456002919</v>
          </cell>
        </row>
        <row r="60">
          <cell r="A60">
            <v>4</v>
          </cell>
          <cell r="B60" t="str">
            <v>27.6 kV Reclosers</v>
          </cell>
          <cell r="C60">
            <v>200000</v>
          </cell>
          <cell r="D60" t="str">
            <v>-</v>
          </cell>
          <cell r="E60">
            <v>6000</v>
          </cell>
          <cell r="F60">
            <v>45000</v>
          </cell>
          <cell r="G60">
            <v>225000</v>
          </cell>
          <cell r="H60">
            <v>0.86580086580086579</v>
          </cell>
          <cell r="I60">
            <v>1990</v>
          </cell>
          <cell r="J60">
            <v>298500</v>
          </cell>
          <cell r="K60">
            <v>0.65681444991789817</v>
          </cell>
        </row>
        <row r="61">
          <cell r="A61">
            <v>5</v>
          </cell>
          <cell r="B61" t="str">
            <v>Bexhill M.S.</v>
          </cell>
          <cell r="C61">
            <v>300000</v>
          </cell>
          <cell r="E61">
            <v>0</v>
          </cell>
          <cell r="F61">
            <v>15000</v>
          </cell>
          <cell r="G61">
            <v>75000</v>
          </cell>
          <cell r="H61">
            <v>4</v>
          </cell>
        </row>
        <row r="62">
          <cell r="A62">
            <v>6</v>
          </cell>
          <cell r="B62" t="str">
            <v>Park West M.S.</v>
          </cell>
          <cell r="C62">
            <v>300000</v>
          </cell>
          <cell r="E62">
            <v>0</v>
          </cell>
          <cell r="F62">
            <v>15000</v>
          </cell>
          <cell r="G62">
            <v>75000</v>
          </cell>
          <cell r="H62">
            <v>4</v>
          </cell>
        </row>
        <row r="63">
          <cell r="A63">
            <v>7</v>
          </cell>
          <cell r="B63" t="str">
            <v>Dixie M.S.</v>
          </cell>
          <cell r="C63">
            <v>300000</v>
          </cell>
          <cell r="E63">
            <v>0</v>
          </cell>
          <cell r="F63">
            <v>15000</v>
          </cell>
          <cell r="G63">
            <v>75000</v>
          </cell>
          <cell r="H63">
            <v>4</v>
          </cell>
        </row>
        <row r="64">
          <cell r="A64">
            <v>8</v>
          </cell>
          <cell r="B64" t="str">
            <v>Derry T.S.</v>
          </cell>
          <cell r="C64">
            <v>1000000</v>
          </cell>
          <cell r="D64" t="str">
            <v>-</v>
          </cell>
          <cell r="E64">
            <v>0</v>
          </cell>
          <cell r="F64">
            <v>0</v>
          </cell>
          <cell r="G64">
            <v>0</v>
          </cell>
          <cell r="H64">
            <v>2.2222222222222223</v>
          </cell>
        </row>
        <row r="66">
          <cell r="B66" t="str">
            <v xml:space="preserve">     TOTAL - SUBSTATION</v>
          </cell>
          <cell r="C66">
            <v>3750000</v>
          </cell>
          <cell r="D66">
            <v>60</v>
          </cell>
          <cell r="E66">
            <v>36000</v>
          </cell>
          <cell r="F66">
            <v>265000</v>
          </cell>
          <cell r="G66">
            <v>1325000</v>
          </cell>
          <cell r="H66">
            <v>2.7553269654665686</v>
          </cell>
          <cell r="I66">
            <v>7719</v>
          </cell>
          <cell r="J66">
            <v>1157850</v>
          </cell>
          <cell r="K66">
            <v>3.1410981279055159</v>
          </cell>
        </row>
        <row r="68">
          <cell r="B68" t="str">
            <v>SUBDIVISION REBUILDS</v>
          </cell>
        </row>
        <row r="70">
          <cell r="A70">
            <v>1</v>
          </cell>
          <cell r="B70" t="str">
            <v>The Collegeway</v>
          </cell>
          <cell r="C70">
            <v>310000</v>
          </cell>
          <cell r="D70">
            <v>1</v>
          </cell>
          <cell r="E70">
            <v>1500</v>
          </cell>
          <cell r="F70">
            <v>22500</v>
          </cell>
          <cell r="G70">
            <v>112500</v>
          </cell>
          <cell r="H70">
            <v>2.7192982456140351</v>
          </cell>
          <cell r="I70">
            <v>2341</v>
          </cell>
          <cell r="J70">
            <v>351150</v>
          </cell>
          <cell r="K70">
            <v>0.87905855664256349</v>
          </cell>
        </row>
        <row r="71">
          <cell r="A71">
            <v>2</v>
          </cell>
          <cell r="B71" t="str">
            <v>Woodlands</v>
          </cell>
          <cell r="C71">
            <v>350000</v>
          </cell>
          <cell r="D71">
            <v>1</v>
          </cell>
          <cell r="E71">
            <v>1500</v>
          </cell>
          <cell r="F71">
            <v>22500</v>
          </cell>
          <cell r="G71">
            <v>112500</v>
          </cell>
          <cell r="H71">
            <v>3.0701754385964914</v>
          </cell>
          <cell r="I71">
            <v>2689</v>
          </cell>
          <cell r="J71">
            <v>403350</v>
          </cell>
          <cell r="K71">
            <v>0.86451772261331361</v>
          </cell>
        </row>
        <row r="72">
          <cell r="A72">
            <v>3</v>
          </cell>
          <cell r="B72" t="str">
            <v>Roche Crt/Fowler</v>
          </cell>
          <cell r="C72">
            <v>270000</v>
          </cell>
          <cell r="D72">
            <v>1</v>
          </cell>
          <cell r="E72">
            <v>1500</v>
          </cell>
          <cell r="F72">
            <v>22500</v>
          </cell>
          <cell r="G72">
            <v>112500</v>
          </cell>
          <cell r="H72">
            <v>2.3684210526315788</v>
          </cell>
          <cell r="I72">
            <v>1339</v>
          </cell>
          <cell r="J72">
            <v>200850</v>
          </cell>
          <cell r="K72">
            <v>1.3343217197924389</v>
          </cell>
        </row>
        <row r="73">
          <cell r="A73">
            <v>4</v>
          </cell>
          <cell r="B73" t="str">
            <v>Sherwood Forest</v>
          </cell>
          <cell r="C73">
            <v>450000</v>
          </cell>
          <cell r="D73">
            <v>1</v>
          </cell>
          <cell r="E73">
            <v>3000</v>
          </cell>
          <cell r="F73">
            <v>21000</v>
          </cell>
          <cell r="G73">
            <v>105000</v>
          </cell>
          <cell r="H73">
            <v>4.166666666666667</v>
          </cell>
          <cell r="I73">
            <v>2169</v>
          </cell>
          <cell r="J73">
            <v>325350</v>
          </cell>
          <cell r="K73">
            <v>1.3704888076747372</v>
          </cell>
        </row>
        <row r="74">
          <cell r="A74">
            <v>5</v>
          </cell>
          <cell r="B74" t="str">
            <v>Malton West Phase VI</v>
          </cell>
          <cell r="C74">
            <v>380000</v>
          </cell>
          <cell r="D74">
            <v>1</v>
          </cell>
          <cell r="E74">
            <v>1500</v>
          </cell>
          <cell r="F74">
            <v>22500</v>
          </cell>
          <cell r="G74">
            <v>112500</v>
          </cell>
          <cell r="H74">
            <v>3.3333333333333335</v>
          </cell>
        </row>
        <row r="75">
          <cell r="A75">
            <v>6</v>
          </cell>
          <cell r="B75" t="str">
            <v>Applewood</v>
          </cell>
          <cell r="C75">
            <v>600000</v>
          </cell>
          <cell r="D75">
            <v>1</v>
          </cell>
          <cell r="E75">
            <v>2500</v>
          </cell>
          <cell r="F75">
            <v>28000</v>
          </cell>
          <cell r="G75">
            <v>140000</v>
          </cell>
          <cell r="H75">
            <v>4.2105263157894735</v>
          </cell>
        </row>
        <row r="76">
          <cell r="A76">
            <v>7</v>
          </cell>
          <cell r="B76" t="str">
            <v>Mavis/Queensway</v>
          </cell>
          <cell r="C76">
            <v>310000</v>
          </cell>
          <cell r="D76">
            <v>1</v>
          </cell>
          <cell r="E76">
            <v>1500</v>
          </cell>
          <cell r="F76">
            <v>22500</v>
          </cell>
          <cell r="G76">
            <v>112500</v>
          </cell>
          <cell r="H76">
            <v>2.7192982456140351</v>
          </cell>
          <cell r="I76">
            <v>8538</v>
          </cell>
          <cell r="J76">
            <v>1280700</v>
          </cell>
          <cell r="K76">
            <v>3.4810860988628454</v>
          </cell>
        </row>
        <row r="77">
          <cell r="A77">
            <v>8</v>
          </cell>
          <cell r="B77" t="str">
            <v>Meadowvale</v>
          </cell>
          <cell r="C77">
            <v>420000</v>
          </cell>
          <cell r="D77">
            <v>1</v>
          </cell>
          <cell r="E77">
            <v>2000</v>
          </cell>
          <cell r="F77">
            <v>24000</v>
          </cell>
          <cell r="G77">
            <v>120000</v>
          </cell>
          <cell r="H77">
            <v>3.442622950819672</v>
          </cell>
        </row>
        <row r="78">
          <cell r="A78">
            <v>9</v>
          </cell>
          <cell r="B78" t="str">
            <v>Copenhagen</v>
          </cell>
          <cell r="C78">
            <v>350000</v>
          </cell>
          <cell r="D78">
            <v>1</v>
          </cell>
          <cell r="E78">
            <v>1500</v>
          </cell>
          <cell r="F78">
            <v>22500</v>
          </cell>
          <cell r="G78">
            <v>112500</v>
          </cell>
          <cell r="H78">
            <v>3.0701754385964914</v>
          </cell>
        </row>
        <row r="79">
          <cell r="A79">
            <v>10</v>
          </cell>
          <cell r="B79" t="str">
            <v>Malton - Dooley</v>
          </cell>
          <cell r="C79">
            <v>130000</v>
          </cell>
          <cell r="D79">
            <v>1</v>
          </cell>
          <cell r="E79">
            <v>750</v>
          </cell>
          <cell r="F79">
            <v>11250</v>
          </cell>
          <cell r="G79">
            <v>56250</v>
          </cell>
          <cell r="H79">
            <v>2.2807017543859649</v>
          </cell>
        </row>
        <row r="80">
          <cell r="A80">
            <v>11</v>
          </cell>
          <cell r="B80" t="str">
            <v>Grand Forks</v>
          </cell>
          <cell r="C80">
            <v>430000</v>
          </cell>
          <cell r="D80">
            <v>1</v>
          </cell>
          <cell r="E80">
            <v>2000</v>
          </cell>
          <cell r="F80">
            <v>20500</v>
          </cell>
          <cell r="G80">
            <v>102500</v>
          </cell>
          <cell r="H80">
            <v>4.1148325358851672</v>
          </cell>
        </row>
        <row r="81">
          <cell r="C81" t="str">
            <v xml:space="preserve">SUMMARY OF </v>
          </cell>
        </row>
        <row r="82">
          <cell r="B82" t="str">
            <v xml:space="preserve">     TOTAL - SUBDIVISION REBUILDS</v>
          </cell>
          <cell r="C82">
            <v>4000000</v>
          </cell>
          <cell r="D82">
            <v>11</v>
          </cell>
          <cell r="E82">
            <v>19250</v>
          </cell>
          <cell r="F82">
            <v>239750</v>
          </cell>
          <cell r="G82">
            <v>1198750</v>
          </cell>
          <cell r="H82">
            <v>3.284072249589491</v>
          </cell>
          <cell r="I82">
            <v>8538</v>
          </cell>
          <cell r="J82">
            <v>1280700</v>
          </cell>
          <cell r="K82">
            <v>3.0770414246701798</v>
          </cell>
        </row>
        <row r="84">
          <cell r="A84" t="str">
            <v>(1)</v>
          </cell>
          <cell r="B84" t="str">
            <v>Analysis based on "Cutomer-Minutes" of Outages</v>
          </cell>
          <cell r="C84">
            <v>2002</v>
          </cell>
          <cell r="D84" t="str">
            <v>BENEFITS (1)</v>
          </cell>
          <cell r="I84" t="str">
            <v>BENEFITS (2)</v>
          </cell>
        </row>
        <row r="85">
          <cell r="A85" t="str">
            <v>*</v>
          </cell>
          <cell r="B85" t="str">
            <v>Savings p.a. to the community</v>
          </cell>
          <cell r="C85" t="str">
            <v>Budget</v>
          </cell>
          <cell r="D85" t="str">
            <v>Capcity</v>
          </cell>
          <cell r="F85" t="str">
            <v>SAVINGS (p.a)</v>
          </cell>
          <cell r="H85" t="str">
            <v>Payback</v>
          </cell>
          <cell r="I85" t="str">
            <v>SAVINGS (p.a)</v>
          </cell>
          <cell r="K85" t="str">
            <v>Payback</v>
          </cell>
        </row>
        <row r="86">
          <cell r="C86" t="str">
            <v>TABLE 1 (Cont'd)</v>
          </cell>
          <cell r="D86" t="str">
            <v>(MW)</v>
          </cell>
          <cell r="E86" t="str">
            <v>Losses</v>
          </cell>
          <cell r="F86" t="str">
            <v>Cust-min.</v>
          </cell>
          <cell r="G86" t="str">
            <v>Out. Costs*</v>
          </cell>
          <cell r="H86" t="str">
            <v>Yrs</v>
          </cell>
          <cell r="I86" t="str">
            <v>Eff. MW-Min.</v>
          </cell>
          <cell r="J86" t="str">
            <v>Out. Costs*</v>
          </cell>
          <cell r="K86" t="str">
            <v>Yrs</v>
          </cell>
        </row>
        <row r="87">
          <cell r="C87" t="str">
            <v xml:space="preserve">SUMMARY OF </v>
          </cell>
        </row>
        <row r="88">
          <cell r="C88" t="str">
            <v>RECOMMENDED OPERATION'S CAPITAL PROJECTS - 2002</v>
          </cell>
        </row>
        <row r="89">
          <cell r="B89" t="str">
            <v>SYSTEM MAINTENANCE PROJECTS</v>
          </cell>
        </row>
        <row r="90">
          <cell r="C90">
            <v>2002</v>
          </cell>
          <cell r="D90" t="str">
            <v>BENEFITS (1)</v>
          </cell>
          <cell r="I90" t="str">
            <v>BENEFITS (2)</v>
          </cell>
        </row>
        <row r="91">
          <cell r="A91" t="str">
            <v>Item</v>
          </cell>
          <cell r="B91" t="str">
            <v>Description</v>
          </cell>
          <cell r="C91" t="str">
            <v>Budget</v>
          </cell>
          <cell r="D91" t="str">
            <v>Capcity</v>
          </cell>
          <cell r="E91">
            <v>0</v>
          </cell>
          <cell r="F91" t="str">
            <v>SAVINGS (p.a)</v>
          </cell>
          <cell r="G91">
            <v>300000</v>
          </cell>
          <cell r="H91" t="str">
            <v>Payback</v>
          </cell>
          <cell r="I91" t="str">
            <v>SAVINGS (p.a)</v>
          </cell>
          <cell r="J91">
            <v>170100</v>
          </cell>
          <cell r="K91" t="str">
            <v>Payback</v>
          </cell>
        </row>
        <row r="92">
          <cell r="A92">
            <v>2</v>
          </cell>
          <cell r="B92" t="str">
            <v>Overhead Switch/Insulator Replacements</v>
          </cell>
          <cell r="C92" t="str">
            <v>Amount</v>
          </cell>
          <cell r="D92" t="str">
            <v>(MW)</v>
          </cell>
          <cell r="E92" t="str">
            <v>Losses</v>
          </cell>
          <cell r="F92" t="str">
            <v>Cust-min.</v>
          </cell>
          <cell r="G92" t="str">
            <v>Out. Costs*</v>
          </cell>
          <cell r="H92" t="str">
            <v>Yrs</v>
          </cell>
          <cell r="I92" t="str">
            <v>Eff. MW-Min.</v>
          </cell>
          <cell r="J92" t="str">
            <v>Out. Costs*</v>
          </cell>
          <cell r="K92" t="str">
            <v>Yrs</v>
          </cell>
        </row>
        <row r="93">
          <cell r="A93">
            <v>3</v>
          </cell>
          <cell r="B93" t="str">
            <v>Feeder Overhauls</v>
          </cell>
          <cell r="C93">
            <v>350000</v>
          </cell>
          <cell r="D93" t="str">
            <v>-</v>
          </cell>
          <cell r="E93">
            <v>5000</v>
          </cell>
          <cell r="F93">
            <v>40000</v>
          </cell>
          <cell r="G93">
            <v>200000</v>
          </cell>
          <cell r="H93">
            <v>1.7073170731707317</v>
          </cell>
          <cell r="I93">
            <v>1600</v>
          </cell>
          <cell r="J93">
            <v>240000</v>
          </cell>
          <cell r="K93">
            <v>1.4285714285714286</v>
          </cell>
        </row>
        <row r="94">
          <cell r="A94">
            <v>4</v>
          </cell>
          <cell r="B94" t="str">
            <v>Overhead Rebuilds</v>
          </cell>
          <cell r="C94">
            <v>650000</v>
          </cell>
          <cell r="D94" t="str">
            <v>-</v>
          </cell>
          <cell r="E94">
            <v>1500</v>
          </cell>
          <cell r="F94">
            <v>60000</v>
          </cell>
          <cell r="G94">
            <v>300000</v>
          </cell>
          <cell r="H94">
            <v>2.1558872305140961</v>
          </cell>
          <cell r="I94">
            <v>2115</v>
          </cell>
          <cell r="J94">
            <v>317250</v>
          </cell>
          <cell r="K94">
            <v>2.0392156862745097</v>
          </cell>
        </row>
        <row r="95">
          <cell r="A95">
            <v>5</v>
          </cell>
          <cell r="B95" t="str">
            <v>SYSTEM UPGRADE PROJECTS</v>
          </cell>
          <cell r="C95">
            <v>600000</v>
          </cell>
          <cell r="D95" t="str">
            <v>-</v>
          </cell>
          <cell r="E95">
            <v>0</v>
          </cell>
          <cell r="F95">
            <v>75000</v>
          </cell>
          <cell r="G95">
            <v>375000</v>
          </cell>
          <cell r="H95">
            <v>1.6</v>
          </cell>
          <cell r="I95">
            <v>1054</v>
          </cell>
          <cell r="J95">
            <v>158100</v>
          </cell>
          <cell r="K95">
            <v>3.795066413662239</v>
          </cell>
        </row>
        <row r="96">
          <cell r="A96">
            <v>6</v>
          </cell>
          <cell r="B96" t="str">
            <v>U/ground Cable and Splice Replacement</v>
          </cell>
          <cell r="C96">
            <v>1225000</v>
          </cell>
          <cell r="D96" t="str">
            <v>-</v>
          </cell>
          <cell r="E96">
            <v>5000</v>
          </cell>
          <cell r="F96">
            <v>80000</v>
          </cell>
          <cell r="G96">
            <v>400000</v>
          </cell>
          <cell r="H96">
            <v>3.0246913580246915</v>
          </cell>
          <cell r="I96">
            <v>2084</v>
          </cell>
          <cell r="J96">
            <v>312600</v>
          </cell>
          <cell r="K96">
            <v>3.8570528967254409</v>
          </cell>
        </row>
        <row r="97">
          <cell r="A97">
            <v>1</v>
          </cell>
          <cell r="B97" t="str">
            <v>Wood &amp; Concrete Pole Replacement</v>
          </cell>
          <cell r="C97">
            <v>900000</v>
          </cell>
          <cell r="D97" t="str">
            <v>-</v>
          </cell>
          <cell r="E97">
            <v>0</v>
          </cell>
          <cell r="F97">
            <v>60000</v>
          </cell>
          <cell r="G97">
            <v>300000</v>
          </cell>
          <cell r="H97">
            <v>3</v>
          </cell>
          <cell r="I97">
            <v>1134</v>
          </cell>
          <cell r="J97">
            <v>170100</v>
          </cell>
          <cell r="K97">
            <v>5.2910052910052912</v>
          </cell>
        </row>
        <row r="98">
          <cell r="A98">
            <v>2</v>
          </cell>
          <cell r="B98" t="str">
            <v>Overhead Switch/Insulator Replacement</v>
          </cell>
          <cell r="C98">
            <v>600000</v>
          </cell>
          <cell r="D98" t="str">
            <v>-</v>
          </cell>
          <cell r="E98">
            <v>0</v>
          </cell>
          <cell r="F98">
            <v>25000</v>
          </cell>
          <cell r="G98">
            <v>125000</v>
          </cell>
          <cell r="H98">
            <v>4.8</v>
          </cell>
          <cell r="I98">
            <v>1320</v>
          </cell>
          <cell r="J98">
            <v>198000</v>
          </cell>
          <cell r="K98">
            <v>3.0303030303030303</v>
          </cell>
        </row>
        <row r="99">
          <cell r="A99">
            <v>3</v>
          </cell>
          <cell r="B99" t="str">
            <v>Feeder Overhaul</v>
          </cell>
          <cell r="C99">
            <v>350000</v>
          </cell>
          <cell r="D99" t="str">
            <v>-</v>
          </cell>
          <cell r="E99">
            <v>5000</v>
          </cell>
          <cell r="F99">
            <v>40000</v>
          </cell>
          <cell r="G99">
            <v>200000</v>
          </cell>
          <cell r="H99">
            <v>1.7073170731707317</v>
          </cell>
          <cell r="I99">
            <v>1600</v>
          </cell>
          <cell r="J99">
            <v>240000</v>
          </cell>
          <cell r="K99">
            <v>1.4285714285714286</v>
          </cell>
        </row>
        <row r="100">
          <cell r="A100">
            <v>4</v>
          </cell>
          <cell r="B100" t="str">
            <v>Overhead Rebuild</v>
          </cell>
          <cell r="C100">
            <v>650000</v>
          </cell>
          <cell r="D100" t="str">
            <v>-</v>
          </cell>
          <cell r="E100">
            <v>1500</v>
          </cell>
          <cell r="F100">
            <v>60000</v>
          </cell>
          <cell r="G100">
            <v>300000</v>
          </cell>
          <cell r="H100">
            <v>2.1558872305140961</v>
          </cell>
          <cell r="I100">
            <v>2115</v>
          </cell>
          <cell r="J100">
            <v>317250</v>
          </cell>
          <cell r="K100">
            <v>2.0392156862745097</v>
          </cell>
        </row>
        <row r="101">
          <cell r="A101">
            <v>5</v>
          </cell>
          <cell r="B101" t="str">
            <v>Primary Distribution Equipment Replacement</v>
          </cell>
          <cell r="C101">
            <v>600000</v>
          </cell>
          <cell r="D101" t="str">
            <v>-</v>
          </cell>
          <cell r="E101">
            <v>0</v>
          </cell>
          <cell r="F101">
            <v>75000</v>
          </cell>
          <cell r="G101">
            <v>375000</v>
          </cell>
          <cell r="H101">
            <v>1.6</v>
          </cell>
          <cell r="I101">
            <v>1054</v>
          </cell>
          <cell r="J101">
            <v>158100</v>
          </cell>
          <cell r="K101">
            <v>3.795066413662239</v>
          </cell>
        </row>
        <row r="102">
          <cell r="A102">
            <v>6</v>
          </cell>
          <cell r="B102" t="str">
            <v>U/ground Cable and Splice Replacement</v>
          </cell>
          <cell r="C102">
            <v>1225000</v>
          </cell>
          <cell r="D102" t="str">
            <v>-</v>
          </cell>
          <cell r="E102">
            <v>5000</v>
          </cell>
          <cell r="F102">
            <v>80000</v>
          </cell>
          <cell r="G102">
            <v>400000</v>
          </cell>
          <cell r="H102">
            <v>3.0246913580246915</v>
          </cell>
          <cell r="I102">
            <v>2084</v>
          </cell>
          <cell r="J102">
            <v>312600</v>
          </cell>
          <cell r="K102">
            <v>3.8570528967254409</v>
          </cell>
        </row>
        <row r="103">
          <cell r="A103">
            <v>7</v>
          </cell>
          <cell r="B103" t="str">
            <v>Meter Base Replacement</v>
          </cell>
          <cell r="C103">
            <v>45000</v>
          </cell>
          <cell r="D103" t="str">
            <v>-</v>
          </cell>
          <cell r="E103">
            <v>0</v>
          </cell>
          <cell r="F103">
            <v>10000</v>
          </cell>
          <cell r="G103">
            <v>50000</v>
          </cell>
          <cell r="H103">
            <v>0.9</v>
          </cell>
          <cell r="I103">
            <v>152</v>
          </cell>
          <cell r="J103">
            <v>22800</v>
          </cell>
          <cell r="K103">
            <v>1.9736842105263157</v>
          </cell>
        </row>
        <row r="104">
          <cell r="A104">
            <v>8</v>
          </cell>
          <cell r="B104" t="str">
            <v>Secondary Cable Replacement</v>
          </cell>
          <cell r="C104">
            <v>30000</v>
          </cell>
          <cell r="D104" t="str">
            <v>-</v>
          </cell>
          <cell r="E104">
            <v>0</v>
          </cell>
          <cell r="F104">
            <v>7500</v>
          </cell>
          <cell r="G104">
            <v>37500</v>
          </cell>
          <cell r="H104">
            <v>0.8</v>
          </cell>
          <cell r="I104">
            <v>156</v>
          </cell>
          <cell r="J104">
            <v>23400</v>
          </cell>
          <cell r="K104">
            <v>1.2820512820512822</v>
          </cell>
        </row>
        <row r="105">
          <cell r="A105">
            <v>9</v>
          </cell>
          <cell r="B105" t="str">
            <v>U/ground Transformer Replacement</v>
          </cell>
          <cell r="C105">
            <v>375000</v>
          </cell>
          <cell r="D105" t="str">
            <v>-</v>
          </cell>
          <cell r="E105">
            <v>1500</v>
          </cell>
          <cell r="F105">
            <v>30000</v>
          </cell>
          <cell r="G105">
            <v>150000</v>
          </cell>
          <cell r="H105">
            <v>2.4752475247524752</v>
          </cell>
          <cell r="I105">
            <v>517</v>
          </cell>
          <cell r="J105">
            <v>77550</v>
          </cell>
          <cell r="K105">
            <v>4.7438330170777991</v>
          </cell>
        </row>
        <row r="106">
          <cell r="A106">
            <v>10</v>
          </cell>
          <cell r="B106" t="str">
            <v>Overhead Transformer Replacement</v>
          </cell>
          <cell r="C106">
            <v>225000</v>
          </cell>
          <cell r="D106" t="str">
            <v>-</v>
          </cell>
          <cell r="E106">
            <v>2000</v>
          </cell>
          <cell r="F106">
            <v>20000</v>
          </cell>
          <cell r="G106">
            <v>100000</v>
          </cell>
          <cell r="H106">
            <v>2.2058823529411766</v>
          </cell>
          <cell r="I106">
            <v>376</v>
          </cell>
          <cell r="J106">
            <v>56400</v>
          </cell>
          <cell r="K106">
            <v>3.8527397260273974</v>
          </cell>
        </row>
        <row r="107">
          <cell r="A107">
            <v>11</v>
          </cell>
          <cell r="B107" t="str">
            <v>Auto-Switches/SCADA</v>
          </cell>
          <cell r="C107">
            <v>1800000</v>
          </cell>
          <cell r="D107" t="str">
            <v>-</v>
          </cell>
          <cell r="E107">
            <v>75000</v>
          </cell>
          <cell r="F107">
            <v>300000</v>
          </cell>
          <cell r="G107">
            <v>1500000</v>
          </cell>
          <cell r="H107">
            <v>1.1428571428571428</v>
          </cell>
          <cell r="I107">
            <v>7800</v>
          </cell>
          <cell r="J107">
            <v>1170000</v>
          </cell>
          <cell r="K107">
            <v>1.4457831325301205</v>
          </cell>
        </row>
        <row r="109">
          <cell r="B109" t="str">
            <v xml:space="preserve">      TOTAL - SYSTEM UPGRADE</v>
          </cell>
          <cell r="C109">
            <v>6800000</v>
          </cell>
          <cell r="D109">
            <v>0</v>
          </cell>
          <cell r="E109">
            <v>90000</v>
          </cell>
          <cell r="F109">
            <v>707500</v>
          </cell>
          <cell r="G109">
            <v>3537500</v>
          </cell>
          <cell r="H109">
            <v>1.8745692625775328</v>
          </cell>
          <cell r="I109">
            <v>18308</v>
          </cell>
          <cell r="J109">
            <v>2746200</v>
          </cell>
          <cell r="K109">
            <v>2.3975742190254565</v>
          </cell>
        </row>
        <row r="110">
          <cell r="A110" t="str">
            <v>Item</v>
          </cell>
          <cell r="B110" t="str">
            <v>Description</v>
          </cell>
          <cell r="C110" t="str">
            <v>Budget</v>
          </cell>
          <cell r="D110" t="str">
            <v>Add.</v>
          </cell>
          <cell r="F110" t="str">
            <v>SAVINGS (p.a)</v>
          </cell>
          <cell r="H110" t="str">
            <v>Payback</v>
          </cell>
        </row>
        <row r="111">
          <cell r="C111" t="str">
            <v>TABLE 1 (Cont'd)</v>
          </cell>
          <cell r="D111" t="str">
            <v>Capacity(MW)</v>
          </cell>
          <cell r="E111" t="str">
            <v>Losses</v>
          </cell>
          <cell r="F111" t="str">
            <v>Cust-min.</v>
          </cell>
          <cell r="G111" t="str">
            <v>Out. Costs*</v>
          </cell>
          <cell r="H111" t="str">
            <v>Yrs</v>
          </cell>
        </row>
        <row r="112">
          <cell r="C112" t="str">
            <v xml:space="preserve">SUMMARY OF </v>
          </cell>
        </row>
        <row r="113">
          <cell r="C113" t="str">
            <v>RECOMMENDED SYSTEM EXPANSION PROJECTS - 1998</v>
          </cell>
        </row>
        <row r="114">
          <cell r="B114" t="str">
            <v xml:space="preserve">       Total - Subtransmission</v>
          </cell>
          <cell r="C114">
            <v>2950000</v>
          </cell>
          <cell r="D114">
            <v>43</v>
          </cell>
          <cell r="E114">
            <v>90000</v>
          </cell>
          <cell r="F114">
            <v>230500</v>
          </cell>
          <cell r="G114">
            <v>1152500</v>
          </cell>
          <cell r="H114">
            <v>2.3742454728370221</v>
          </cell>
          <cell r="I114">
            <v>3780</v>
          </cell>
          <cell r="J114">
            <v>567000</v>
          </cell>
          <cell r="K114">
            <v>4.4901065449010655</v>
          </cell>
        </row>
        <row r="115">
          <cell r="B115" t="str">
            <v xml:space="preserve">       Total - Distribution</v>
          </cell>
          <cell r="C115">
            <v>1998</v>
          </cell>
          <cell r="D115">
            <v>10</v>
          </cell>
          <cell r="E115" t="str">
            <v xml:space="preserve">        BENEFITS</v>
          </cell>
          <cell r="F115">
            <v>62000</v>
          </cell>
          <cell r="G115">
            <v>310000</v>
          </cell>
          <cell r="H115">
            <v>2.6299694189602447</v>
          </cell>
          <cell r="I115">
            <v>4298</v>
          </cell>
          <cell r="J115">
            <v>644700</v>
          </cell>
          <cell r="K115">
            <v>1.2996826356354843</v>
          </cell>
        </row>
        <row r="116">
          <cell r="A116" t="str">
            <v>Item</v>
          </cell>
          <cell r="B116" t="str">
            <v>Description</v>
          </cell>
          <cell r="C116" t="str">
            <v>Budget</v>
          </cell>
          <cell r="D116" t="str">
            <v>Add.</v>
          </cell>
          <cell r="E116">
            <v>48500</v>
          </cell>
          <cell r="F116" t="str">
            <v>SAVINGS (p.a)</v>
          </cell>
          <cell r="G116">
            <v>1762500</v>
          </cell>
          <cell r="H116" t="str">
            <v>Payback</v>
          </cell>
          <cell r="I116">
            <v>6700</v>
          </cell>
          <cell r="J116">
            <v>1005000</v>
          </cell>
          <cell r="K116">
            <v>3.5595633602278118</v>
          </cell>
        </row>
        <row r="117">
          <cell r="B117" t="str">
            <v xml:space="preserve">       Total - Subdivision Rebuilds</v>
          </cell>
          <cell r="C117" t="str">
            <v>Amount</v>
          </cell>
          <cell r="D117" t="str">
            <v>Capacity(MW)</v>
          </cell>
          <cell r="E117" t="str">
            <v>Losses</v>
          </cell>
          <cell r="F117" t="str">
            <v>Cust-min.</v>
          </cell>
          <cell r="G117" t="str">
            <v>Out. Costs*</v>
          </cell>
          <cell r="H117" t="str">
            <v>Yrs</v>
          </cell>
          <cell r="I117">
            <v>8400</v>
          </cell>
          <cell r="J117">
            <v>1260000</v>
          </cell>
          <cell r="K117">
            <v>3.5377358490566038</v>
          </cell>
        </row>
        <row r="118">
          <cell r="B118" t="str">
            <v xml:space="preserve">       Total - System Maintenance</v>
          </cell>
          <cell r="C118">
            <v>6800000</v>
          </cell>
          <cell r="D118">
            <v>0</v>
          </cell>
          <cell r="E118">
            <v>90000</v>
          </cell>
          <cell r="F118">
            <v>707500</v>
          </cell>
          <cell r="G118">
            <v>3537500</v>
          </cell>
          <cell r="H118">
            <v>1.8745692625775328</v>
          </cell>
          <cell r="I118">
            <v>16500</v>
          </cell>
          <cell r="J118">
            <v>2475000</v>
          </cell>
          <cell r="K118">
            <v>2.6510721247563351</v>
          </cell>
        </row>
        <row r="120">
          <cell r="B120" t="str">
            <v xml:space="preserve">       Total - Subtransmission</v>
          </cell>
          <cell r="C120">
            <v>2950000</v>
          </cell>
          <cell r="D120">
            <v>43</v>
          </cell>
          <cell r="E120">
            <v>90000</v>
          </cell>
          <cell r="F120">
            <v>230500</v>
          </cell>
          <cell r="G120">
            <v>1152500</v>
          </cell>
          <cell r="H120">
            <v>2.3742454728370221</v>
          </cell>
          <cell r="I120">
            <v>3780</v>
          </cell>
          <cell r="J120">
            <v>567000</v>
          </cell>
          <cell r="K120">
            <v>4.4901065449010655</v>
          </cell>
        </row>
        <row r="121">
          <cell r="B121" t="str">
            <v xml:space="preserve">       Total - Distribution</v>
          </cell>
          <cell r="C121">
            <v>860000</v>
          </cell>
          <cell r="D121">
            <v>10</v>
          </cell>
          <cell r="E121">
            <v>17000</v>
          </cell>
          <cell r="F121">
            <v>62000</v>
          </cell>
          <cell r="G121">
            <v>310000</v>
          </cell>
          <cell r="H121">
            <v>2.6299694189602447</v>
          </cell>
          <cell r="I121">
            <v>4298</v>
          </cell>
          <cell r="J121">
            <v>644700</v>
          </cell>
          <cell r="K121">
            <v>1.2996826356354843</v>
          </cell>
        </row>
        <row r="122">
          <cell r="B122" t="str">
            <v xml:space="preserve">       Total - Substations</v>
          </cell>
          <cell r="C122">
            <v>3750000</v>
          </cell>
          <cell r="D122">
            <v>60</v>
          </cell>
          <cell r="E122">
            <v>36000</v>
          </cell>
          <cell r="F122">
            <v>265000</v>
          </cell>
          <cell r="G122">
            <v>1325000</v>
          </cell>
          <cell r="H122">
            <v>2.7553269654665686</v>
          </cell>
          <cell r="I122">
            <v>6700</v>
          </cell>
          <cell r="J122">
            <v>1005000</v>
          </cell>
          <cell r="K122">
            <v>3.6023054755043229</v>
          </cell>
        </row>
        <row r="123">
          <cell r="B123" t="str">
            <v xml:space="preserve">       Total - Subdivision Rebuilds</v>
          </cell>
          <cell r="C123">
            <v>4000000</v>
          </cell>
          <cell r="D123">
            <v>11</v>
          </cell>
          <cell r="E123">
            <v>19250</v>
          </cell>
          <cell r="F123">
            <v>239750</v>
          </cell>
          <cell r="G123">
            <v>1198750</v>
          </cell>
          <cell r="H123">
            <v>3.284072249589491</v>
          </cell>
          <cell r="I123">
            <v>8400</v>
          </cell>
          <cell r="J123">
            <v>1260000</v>
          </cell>
          <cell r="K123">
            <v>3.1268321282001175</v>
          </cell>
        </row>
        <row r="124">
          <cell r="A124">
            <v>1</v>
          </cell>
          <cell r="B124" t="str">
            <v xml:space="preserve">       Total - System Upgrade</v>
          </cell>
          <cell r="C124">
            <v>6800000</v>
          </cell>
          <cell r="D124">
            <v>0</v>
          </cell>
          <cell r="E124">
            <v>90000</v>
          </cell>
          <cell r="F124">
            <v>707500</v>
          </cell>
          <cell r="G124">
            <v>3537500</v>
          </cell>
          <cell r="H124">
            <v>1.8745692625775328</v>
          </cell>
          <cell r="I124">
            <v>16500</v>
          </cell>
          <cell r="J124">
            <v>2475000</v>
          </cell>
          <cell r="K124">
            <v>2.6510721247563351</v>
          </cell>
        </row>
        <row r="125">
          <cell r="A125">
            <v>2</v>
          </cell>
          <cell r="B125" t="str">
            <v>New Customer Services</v>
          </cell>
          <cell r="C125">
            <v>5000000</v>
          </cell>
        </row>
        <row r="126">
          <cell r="A126">
            <v>3</v>
          </cell>
          <cell r="B126" t="str">
            <v xml:space="preserve">       TOTAL - SYSTEM EXPANSION</v>
          </cell>
          <cell r="C126">
            <v>18360000</v>
          </cell>
          <cell r="D126">
            <v>124</v>
          </cell>
          <cell r="E126">
            <v>252250</v>
          </cell>
          <cell r="F126">
            <v>1504750</v>
          </cell>
          <cell r="G126">
            <v>7523750</v>
          </cell>
          <cell r="H126">
            <v>2.3611111111111112</v>
          </cell>
          <cell r="I126">
            <v>39678</v>
          </cell>
          <cell r="J126">
            <v>5951700</v>
          </cell>
          <cell r="K126">
            <v>2.9594048952683369</v>
          </cell>
        </row>
        <row r="127">
          <cell r="A127">
            <v>4</v>
          </cell>
          <cell r="B127" t="str">
            <v>Major Tools</v>
          </cell>
          <cell r="C127">
            <v>150000</v>
          </cell>
        </row>
        <row r="128">
          <cell r="A128">
            <v>5</v>
          </cell>
          <cell r="B128" t="str">
            <v>OTHER CAPITAL</v>
          </cell>
          <cell r="C128">
            <v>1800000</v>
          </cell>
        </row>
        <row r="130">
          <cell r="A130">
            <v>1</v>
          </cell>
          <cell r="B130" t="str">
            <v>Road Projects</v>
          </cell>
          <cell r="C130">
            <v>1800000</v>
          </cell>
        </row>
        <row r="131">
          <cell r="A131">
            <v>2</v>
          </cell>
          <cell r="B131" t="str">
            <v>New Customer Services</v>
          </cell>
          <cell r="C131">
            <v>5000000</v>
          </cell>
        </row>
        <row r="132">
          <cell r="A132">
            <v>3</v>
          </cell>
          <cell r="B132" t="str">
            <v>New Subdivisions</v>
          </cell>
          <cell r="C132">
            <v>1600000</v>
          </cell>
        </row>
        <row r="133">
          <cell r="A133">
            <v>4</v>
          </cell>
          <cell r="B133" t="str">
            <v>Metering Equipment</v>
          </cell>
          <cell r="C133">
            <v>1000000</v>
          </cell>
        </row>
        <row r="134">
          <cell r="A134">
            <v>5</v>
          </cell>
          <cell r="B134" t="str">
            <v>Major Tools</v>
          </cell>
          <cell r="C134">
            <v>150000</v>
          </cell>
        </row>
        <row r="135">
          <cell r="A135">
            <v>6</v>
          </cell>
          <cell r="B135" t="str">
            <v>Rolling Stock</v>
          </cell>
          <cell r="C135">
            <v>900000</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T95"/>
      <sheetName val="Sheet1 (2)"/>
      <sheetName val="Sheet1"/>
      <sheetName val="Global"/>
      <sheetName val="CALC1"/>
    </sheetNames>
    <sheetDataSet>
      <sheetData sheetId="0"/>
      <sheetData sheetId="1"/>
      <sheetData sheetId="2"/>
      <sheetData sheetId="3"/>
      <sheetData sheetId="4" refreshError="1">
        <row r="1">
          <cell r="W1" t="str">
            <v>Supply  to  City  of  Mississauga</v>
          </cell>
          <cell r="AK1" t="str">
            <v>HYDRO   MISSISSAUGA</v>
          </cell>
          <cell r="AR1" t="str">
            <v>AVAILABLE  TRANSFORMER  STATION CAPACITY</v>
          </cell>
          <cell r="AU1" t="str">
            <v>P.F.</v>
          </cell>
          <cell r="AV1">
            <v>0.85</v>
          </cell>
          <cell r="AW1">
            <v>0.97</v>
          </cell>
          <cell r="BC1" t="str">
            <v>Hydro   Mississauga  Load  Forecast</v>
          </cell>
          <cell r="BN1" t="str">
            <v>Hydro   Mississauga  Load  Forecast</v>
          </cell>
          <cell r="BX1" t="str">
            <v>Supply  to  City  of  Mississauga</v>
          </cell>
          <cell r="CF1" t="str">
            <v>Hydro   Mississauga  Load  Forecast</v>
          </cell>
        </row>
        <row r="2">
          <cell r="W2" t="str">
            <v>Summer  Peak  Load  Forecast  (MW)</v>
          </cell>
          <cell r="AK2" t="str">
            <v>Historical   Load Growth   and</v>
          </cell>
          <cell r="BC2" t="str">
            <v>Base  Case</v>
          </cell>
          <cell r="BN2" t="str">
            <v>Base  Case</v>
          </cell>
          <cell r="BX2" t="str">
            <v>Summer  Peak  Load  Forecast  (MW)</v>
          </cell>
          <cell r="CF2" t="str">
            <v>Base  Case</v>
          </cell>
        </row>
        <row r="3">
          <cell r="W3" t="str">
            <v>Per  Area  of  Supply  and  Voltage  Level</v>
          </cell>
          <cell r="Z3">
            <v>34939.600539699073</v>
          </cell>
          <cell r="AK3" t="str">
            <v>Most  Probable  Load Growth  Forecast</v>
          </cell>
          <cell r="AO3">
            <v>34939.600539699073</v>
          </cell>
          <cell r="AR3" t="str">
            <v>STATION</v>
          </cell>
          <cell r="AS3" t="str">
            <v>VOLT.</v>
          </cell>
          <cell r="AT3" t="str">
            <v>TX.RATE.</v>
          </cell>
          <cell r="AU3" t="str">
            <v>SUM.LTR</v>
          </cell>
          <cell r="BC3" t="str">
            <v>Erindale  &amp;  Tomken  44  kV    Area (No Capacitors)</v>
          </cell>
          <cell r="BN3" t="str">
            <v>North   27.6   kV  Area (No Capacitors)</v>
          </cell>
          <cell r="BX3" t="str">
            <v>Erindale &amp; Tomken  44 kV  Area</v>
          </cell>
          <cell r="CF3" t="str">
            <v>Erindale  &amp;  Tomken  44  kV    Area</v>
          </cell>
        </row>
        <row r="4">
          <cell r="AS4" t="str">
            <v>KV</v>
          </cell>
          <cell r="AT4" t="str">
            <v>MVA</v>
          </cell>
          <cell r="AU4" t="str">
            <v>MVA</v>
          </cell>
          <cell r="AV4" t="str">
            <v>MW</v>
          </cell>
        </row>
        <row r="5">
          <cell r="T5" t="str">
            <v>North</v>
          </cell>
          <cell r="U5" t="str">
            <v>South</v>
          </cell>
          <cell r="V5" t="str">
            <v>Richview</v>
          </cell>
          <cell r="W5" t="str">
            <v>Erin. &amp; Tomk.</v>
          </cell>
          <cell r="X5" t="str">
            <v>Bram. &amp; Wood'g</v>
          </cell>
          <cell r="Y5" t="str">
            <v>Noncoincident</v>
          </cell>
          <cell r="Z5" t="str">
            <v>Coincident*</v>
          </cell>
          <cell r="BW5" t="str">
            <v>Erindale</v>
          </cell>
          <cell r="BX5" t="str">
            <v>Tomken</v>
          </cell>
          <cell r="BY5" t="str">
            <v>Total</v>
          </cell>
        </row>
        <row r="6">
          <cell r="S6" t="str">
            <v>Year</v>
          </cell>
          <cell r="T6" t="str">
            <v>27.6  KV  Area</v>
          </cell>
          <cell r="U6" t="str">
            <v>27.6  KV  Area</v>
          </cell>
          <cell r="V6" t="str">
            <v>27.6  KV  Area</v>
          </cell>
          <cell r="W6" t="str">
            <v>44 KV  Area</v>
          </cell>
          <cell r="X6" t="str">
            <v>44 KV  Area</v>
          </cell>
          <cell r="Y6" t="str">
            <v>Peak Load  (TS)</v>
          </cell>
          <cell r="Z6" t="str">
            <v>Peak Load</v>
          </cell>
          <cell r="AI6" t="str">
            <v>Year</v>
          </cell>
          <cell r="AK6" t="str">
            <v>Summer  Peak</v>
          </cell>
          <cell r="AN6" t="str">
            <v xml:space="preserve">%    Growth </v>
          </cell>
          <cell r="AR6" t="str">
            <v>ERINDALE       T5/T6</v>
          </cell>
          <cell r="AS6" t="str">
            <v>44  KV</v>
          </cell>
          <cell r="AT6" t="str">
            <v>2-75/125</v>
          </cell>
          <cell r="AU6">
            <v>156</v>
          </cell>
          <cell r="AV6">
            <v>132.6</v>
          </cell>
          <cell r="AW6">
            <v>151.32</v>
          </cell>
          <cell r="BV6" t="str">
            <v>Year</v>
          </cell>
          <cell r="BW6" t="str">
            <v>44  KV  Area</v>
          </cell>
          <cell r="BX6" t="str">
            <v>44  KV  Area</v>
          </cell>
          <cell r="BY6" t="str">
            <v>Erin &amp; Tomk</v>
          </cell>
        </row>
        <row r="7">
          <cell r="AK7" t="str">
            <v>Load  (MW)</v>
          </cell>
          <cell r="AN7" t="str">
            <v>Rate  Per  Year</v>
          </cell>
          <cell r="AR7" t="str">
            <v>ERINDALE       T3/T4</v>
          </cell>
          <cell r="AS7" t="str">
            <v>44  KV</v>
          </cell>
          <cell r="AT7" t="str">
            <v>2-75/125</v>
          </cell>
          <cell r="AU7">
            <v>209</v>
          </cell>
          <cell r="AV7">
            <v>177.65</v>
          </cell>
          <cell r="AW7">
            <v>202.73</v>
          </cell>
          <cell r="AZ7" t="str">
            <v>Year</v>
          </cell>
          <cell r="BB7" t="str">
            <v>Load (MW)</v>
          </cell>
          <cell r="BD7" t="str">
            <v>Available  LTR</v>
          </cell>
          <cell r="BG7" t="str">
            <v>Difference (1)</v>
          </cell>
          <cell r="BK7" t="str">
            <v>Year</v>
          </cell>
          <cell r="BM7" t="str">
            <v>Load (MW)</v>
          </cell>
          <cell r="BO7" t="str">
            <v>Available  LTR</v>
          </cell>
          <cell r="BR7" t="str">
            <v>Difference (1)</v>
          </cell>
          <cell r="CC7" t="str">
            <v>Year</v>
          </cell>
          <cell r="CE7" t="str">
            <v>Load (MW)</v>
          </cell>
          <cell r="CG7" t="str">
            <v>Available  LTR</v>
          </cell>
        </row>
        <row r="8">
          <cell r="S8">
            <v>1991</v>
          </cell>
          <cell r="T8">
            <v>147.43584352164999</v>
          </cell>
          <cell r="U8">
            <v>245.8871827675101</v>
          </cell>
          <cell r="V8">
            <v>44.556697762924067</v>
          </cell>
          <cell r="W8">
            <v>557.55484047645677</v>
          </cell>
          <cell r="X8">
            <v>108.23782075369071</v>
          </cell>
          <cell r="Y8">
            <v>1103.6723852822317</v>
          </cell>
          <cell r="Z8">
            <v>1051.7997831739667</v>
          </cell>
          <cell r="BV8">
            <v>1991</v>
          </cell>
          <cell r="BW8">
            <v>304.73447515987442</v>
          </cell>
          <cell r="BX8">
            <v>252.8203653165823</v>
          </cell>
          <cell r="BY8">
            <v>557.55484047645677</v>
          </cell>
        </row>
        <row r="9">
          <cell r="AR9" t="str">
            <v>TOTAL  ERINDALE</v>
          </cell>
          <cell r="AS9" t="str">
            <v>44  KV</v>
          </cell>
          <cell r="AU9">
            <v>365</v>
          </cell>
          <cell r="AV9">
            <v>310.25</v>
          </cell>
          <cell r="AW9">
            <v>354.04999999999995</v>
          </cell>
        </row>
        <row r="10">
          <cell r="S10">
            <v>1992</v>
          </cell>
          <cell r="T10">
            <v>180.89904932814056</v>
          </cell>
          <cell r="U10">
            <v>255.32314558364271</v>
          </cell>
          <cell r="V10">
            <v>52.591276347365259</v>
          </cell>
          <cell r="W10">
            <v>588.24626053339966</v>
          </cell>
          <cell r="X10">
            <v>112.88611530409567</v>
          </cell>
          <cell r="Y10">
            <v>1189.9458470966438</v>
          </cell>
          <cell r="Z10">
            <v>1134.0183922831015</v>
          </cell>
          <cell r="AH10" t="str">
            <v>-</v>
          </cell>
          <cell r="AI10">
            <v>1980</v>
          </cell>
          <cell r="AK10">
            <v>510</v>
          </cell>
          <cell r="AN10" t="str">
            <v>-</v>
          </cell>
          <cell r="AZ10">
            <v>1990</v>
          </cell>
          <cell r="BB10">
            <v>548.5</v>
          </cell>
          <cell r="BD10">
            <v>466</v>
          </cell>
          <cell r="BG10">
            <v>-82.5</v>
          </cell>
          <cell r="BK10">
            <v>1990</v>
          </cell>
          <cell r="BM10">
            <v>139.19999999999999</v>
          </cell>
          <cell r="BO10">
            <v>210</v>
          </cell>
          <cell r="BR10">
            <v>70.800000000000011</v>
          </cell>
          <cell r="BV10">
            <v>1992</v>
          </cell>
          <cell r="BW10">
            <v>325.39595079838045</v>
          </cell>
          <cell r="BX10">
            <v>262.85030973501915</v>
          </cell>
          <cell r="BY10">
            <v>588.24626053339966</v>
          </cell>
          <cell r="CC10">
            <v>1991</v>
          </cell>
          <cell r="CE10">
            <v>557.55484047645677</v>
          </cell>
          <cell r="CG10">
            <v>610</v>
          </cell>
          <cell r="CH10" t="str">
            <v>.(2)</v>
          </cell>
        </row>
        <row r="11">
          <cell r="AH11" t="str">
            <v>|</v>
          </cell>
          <cell r="AN11" t="str">
            <v>|</v>
          </cell>
          <cell r="AR11" t="str">
            <v>TOMKEN         T1/T2</v>
          </cell>
          <cell r="AS11" t="str">
            <v>44  KV</v>
          </cell>
          <cell r="AT11" t="str">
            <v>2-75/125</v>
          </cell>
          <cell r="AU11">
            <v>183</v>
          </cell>
          <cell r="AV11">
            <v>155.54999999999998</v>
          </cell>
          <cell r="AW11">
            <v>177.51</v>
          </cell>
        </row>
        <row r="12">
          <cell r="S12">
            <v>1993</v>
          </cell>
          <cell r="T12">
            <v>219.7081847430689</v>
          </cell>
          <cell r="U12">
            <v>274.6368327253964</v>
          </cell>
          <cell r="V12">
            <v>57.275045087054039</v>
          </cell>
          <cell r="W12">
            <v>630.97518552557381</v>
          </cell>
          <cell r="X12">
            <v>120.67825820922195</v>
          </cell>
          <cell r="Y12">
            <v>1303.273506290315</v>
          </cell>
          <cell r="Z12">
            <v>1242.0196514946701</v>
          </cell>
          <cell r="AH12" t="str">
            <v>|</v>
          </cell>
          <cell r="AI12">
            <v>1981</v>
          </cell>
          <cell r="AK12">
            <v>556</v>
          </cell>
          <cell r="AN12" t="str">
            <v>|</v>
          </cell>
          <cell r="AR12" t="str">
            <v>TOMKEN        T3/T4</v>
          </cell>
          <cell r="AS12" t="str">
            <v>44   KV</v>
          </cell>
          <cell r="AT12" t="str">
            <v>2-75/125</v>
          </cell>
          <cell r="AU12">
            <v>170</v>
          </cell>
          <cell r="AV12">
            <v>144.5</v>
          </cell>
          <cell r="AW12">
            <v>164.9</v>
          </cell>
          <cell r="AZ12">
            <v>1991</v>
          </cell>
          <cell r="BB12">
            <v>558.32174108851029</v>
          </cell>
          <cell r="BD12">
            <v>610</v>
          </cell>
          <cell r="BE12" t="str">
            <v>.(2)</v>
          </cell>
          <cell r="BG12">
            <v>51.678258911489706</v>
          </cell>
          <cell r="BK12">
            <v>1991</v>
          </cell>
          <cell r="BM12">
            <v>165.91008991212027</v>
          </cell>
          <cell r="BO12">
            <v>210</v>
          </cell>
          <cell r="BR12">
            <v>44.08991008787973</v>
          </cell>
          <cell r="BV12">
            <v>1993</v>
          </cell>
          <cell r="BW12">
            <v>356.55351887996346</v>
          </cell>
          <cell r="BX12">
            <v>274.4216666456104</v>
          </cell>
          <cell r="BY12">
            <v>630.97518552557381</v>
          </cell>
          <cell r="CC12">
            <v>1992</v>
          </cell>
          <cell r="CE12">
            <v>588.24626053339966</v>
          </cell>
          <cell r="CG12">
            <v>610</v>
          </cell>
        </row>
        <row r="13">
          <cell r="AH13" t="str">
            <v>|</v>
          </cell>
          <cell r="AN13" t="str">
            <v>|</v>
          </cell>
        </row>
        <row r="14">
          <cell r="S14">
            <v>1994</v>
          </cell>
          <cell r="T14">
            <v>256.92486624071876</v>
          </cell>
          <cell r="U14">
            <v>280.86231424518019</v>
          </cell>
          <cell r="V14">
            <v>61.041665859024455</v>
          </cell>
          <cell r="W14">
            <v>672.09696506882665</v>
          </cell>
          <cell r="X14">
            <v>125.73784526860348</v>
          </cell>
          <cell r="Y14">
            <v>1396.6636566823536</v>
          </cell>
          <cell r="Z14">
            <v>1331.0204648182828</v>
          </cell>
          <cell r="AH14" t="str">
            <v>|</v>
          </cell>
          <cell r="AI14">
            <v>1982</v>
          </cell>
          <cell r="AK14">
            <v>560</v>
          </cell>
          <cell r="AN14" t="str">
            <v>|</v>
          </cell>
          <cell r="AR14" t="str">
            <v>TOTAL   TOMKEN</v>
          </cell>
          <cell r="AS14" t="str">
            <v>44  KV</v>
          </cell>
          <cell r="AU14">
            <v>353</v>
          </cell>
          <cell r="AV14">
            <v>300.04999999999995</v>
          </cell>
          <cell r="AW14">
            <v>342.40999999999997</v>
          </cell>
          <cell r="AZ14">
            <v>1992</v>
          </cell>
          <cell r="BB14">
            <v>585.4</v>
          </cell>
          <cell r="BD14">
            <v>610</v>
          </cell>
          <cell r="BG14">
            <v>24.600000000000023</v>
          </cell>
          <cell r="BK14">
            <v>1992</v>
          </cell>
          <cell r="BM14">
            <v>194.1</v>
          </cell>
          <cell r="BO14">
            <v>210</v>
          </cell>
          <cell r="BR14">
            <v>15.900000000000006</v>
          </cell>
          <cell r="BV14">
            <v>1994</v>
          </cell>
          <cell r="BW14">
            <v>383.77376254490662</v>
          </cell>
          <cell r="BX14">
            <v>288.32320252392003</v>
          </cell>
          <cell r="BY14">
            <v>672.09696506882665</v>
          </cell>
          <cell r="CC14">
            <v>1993</v>
          </cell>
          <cell r="CE14">
            <v>630.97518552557381</v>
          </cell>
          <cell r="CG14">
            <v>682</v>
          </cell>
          <cell r="CH14" t="str">
            <v>.(3)</v>
          </cell>
        </row>
        <row r="15">
          <cell r="AH15" t="str">
            <v>|</v>
          </cell>
          <cell r="AN15">
            <v>5.291848906511043E-2</v>
          </cell>
        </row>
        <row r="16">
          <cell r="S16">
            <v>1995</v>
          </cell>
          <cell r="T16">
            <v>303.31836321687103</v>
          </cell>
          <cell r="U16">
            <v>289.39169676007549</v>
          </cell>
          <cell r="V16">
            <v>65.101076549152083</v>
          </cell>
          <cell r="W16">
            <v>707.79578371759862</v>
          </cell>
          <cell r="X16">
            <v>131.79222227347196</v>
          </cell>
          <cell r="Y16">
            <v>1497.3991425171691</v>
          </cell>
          <cell r="Z16">
            <v>1427.0213828188621</v>
          </cell>
          <cell r="AH16" t="str">
            <v>|</v>
          </cell>
          <cell r="AI16">
            <v>1983</v>
          </cell>
          <cell r="AK16">
            <v>617</v>
          </cell>
          <cell r="AN16" t="str">
            <v>|</v>
          </cell>
          <cell r="AR16" t="str">
            <v>TOTAL   ERIN/TOMK</v>
          </cell>
          <cell r="AS16" t="str">
            <v>44  KV</v>
          </cell>
          <cell r="AU16">
            <v>718</v>
          </cell>
          <cell r="AV16">
            <v>610.29999999999995</v>
          </cell>
          <cell r="AW16">
            <v>696.45999999999992</v>
          </cell>
          <cell r="AZ16">
            <v>1993</v>
          </cell>
          <cell r="BB16">
            <v>639.5</v>
          </cell>
          <cell r="BD16">
            <v>755</v>
          </cell>
          <cell r="BE16" t="str">
            <v>.(3)</v>
          </cell>
          <cell r="BG16">
            <v>115.5</v>
          </cell>
          <cell r="BK16">
            <v>1993</v>
          </cell>
          <cell r="BM16">
            <v>223.2</v>
          </cell>
          <cell r="BO16">
            <v>355</v>
          </cell>
          <cell r="BP16" t="str">
            <v>.(2)</v>
          </cell>
          <cell r="BR16">
            <v>131.80000000000001</v>
          </cell>
          <cell r="BV16">
            <v>1995</v>
          </cell>
          <cell r="BW16">
            <v>402.93024031925762</v>
          </cell>
          <cell r="BX16">
            <v>304.86554339834106</v>
          </cell>
          <cell r="BY16">
            <v>707.79578371759862</v>
          </cell>
          <cell r="CC16">
            <v>1994</v>
          </cell>
          <cell r="CE16">
            <v>672.09696506882665</v>
          </cell>
          <cell r="CG16">
            <v>682</v>
          </cell>
        </row>
        <row r="17">
          <cell r="AH17" t="str">
            <v>|</v>
          </cell>
          <cell r="AN17" t="str">
            <v>|</v>
          </cell>
        </row>
        <row r="18">
          <cell r="S18">
            <v>1996</v>
          </cell>
          <cell r="T18">
            <v>335.84545948786297</v>
          </cell>
          <cell r="U18">
            <v>305.30225450503383</v>
          </cell>
          <cell r="V18">
            <v>69.547408585814509</v>
          </cell>
          <cell r="W18">
            <v>755.84045958794582</v>
          </cell>
          <cell r="X18">
            <v>138.944358488906</v>
          </cell>
          <cell r="Y18">
            <v>1605.479940655563</v>
          </cell>
          <cell r="Z18">
            <v>1530.0223834447515</v>
          </cell>
          <cell r="AH18" t="str">
            <v>|</v>
          </cell>
          <cell r="AI18">
            <v>1984</v>
          </cell>
          <cell r="AK18">
            <v>630</v>
          </cell>
          <cell r="AN18" t="str">
            <v>|</v>
          </cell>
          <cell r="AR18" t="str">
            <v xml:space="preserve">LORNE  PARK </v>
          </cell>
          <cell r="AS18" t="str">
            <v>27.6KV</v>
          </cell>
          <cell r="AT18" t="str">
            <v>2-75/125</v>
          </cell>
          <cell r="AU18">
            <v>190</v>
          </cell>
          <cell r="AV18">
            <v>161.5</v>
          </cell>
          <cell r="AW18">
            <v>184.29999999999998</v>
          </cell>
          <cell r="AZ18">
            <v>1994</v>
          </cell>
          <cell r="BB18">
            <v>657.30504836137845</v>
          </cell>
          <cell r="BD18">
            <v>755</v>
          </cell>
          <cell r="BG18">
            <v>97.694951638621546</v>
          </cell>
          <cell r="BK18">
            <v>1994</v>
          </cell>
          <cell r="BM18">
            <v>278.4377000951506</v>
          </cell>
          <cell r="BO18">
            <v>355</v>
          </cell>
          <cell r="BR18">
            <v>76.562299904849397</v>
          </cell>
          <cell r="BV18">
            <v>1996</v>
          </cell>
          <cell r="BW18">
            <v>432.71889012228638</v>
          </cell>
          <cell r="BX18">
            <v>323.12156946565938</v>
          </cell>
          <cell r="BY18">
            <v>755.84045958794582</v>
          </cell>
          <cell r="CC18">
            <v>1995</v>
          </cell>
          <cell r="CE18">
            <v>707.79578371759862</v>
          </cell>
          <cell r="CG18">
            <v>844</v>
          </cell>
          <cell r="CH18" t="str">
            <v>.(4)</v>
          </cell>
        </row>
        <row r="19">
          <cell r="AH19" t="str">
            <v>|</v>
          </cell>
          <cell r="AN19" t="str">
            <v>|</v>
          </cell>
        </row>
        <row r="20">
          <cell r="S20">
            <v>1997</v>
          </cell>
          <cell r="T20">
            <v>363.96490268707407</v>
          </cell>
          <cell r="U20">
            <v>321.40558028829753</v>
          </cell>
          <cell r="V20">
            <v>74.223675701390476</v>
          </cell>
          <cell r="W20">
            <v>816.00112510996269</v>
          </cell>
          <cell r="X20">
            <v>145.31071284507502</v>
          </cell>
          <cell r="Y20">
            <v>1720.9059966317998</v>
          </cell>
          <cell r="Z20">
            <v>1640.0234147901051</v>
          </cell>
          <cell r="AH20" t="str">
            <v>Actual</v>
          </cell>
          <cell r="AI20">
            <v>1985</v>
          </cell>
          <cell r="AK20">
            <v>660</v>
          </cell>
          <cell r="AN20" t="str">
            <v>-</v>
          </cell>
          <cell r="AR20" t="str">
            <v>COOKSVILLE</v>
          </cell>
          <cell r="AS20" t="str">
            <v>27.6KV</v>
          </cell>
          <cell r="AT20" t="str">
            <v>4-50/83</v>
          </cell>
          <cell r="AU20">
            <v>101</v>
          </cell>
          <cell r="AV20">
            <v>85.85</v>
          </cell>
          <cell r="AW20">
            <v>97.97</v>
          </cell>
          <cell r="AZ20">
            <v>1995</v>
          </cell>
          <cell r="BB20">
            <v>699.87117660652814</v>
          </cell>
          <cell r="BD20">
            <v>755</v>
          </cell>
          <cell r="BG20">
            <v>55.128823393471862</v>
          </cell>
          <cell r="BK20">
            <v>1995</v>
          </cell>
          <cell r="BM20">
            <v>311.24297032794163</v>
          </cell>
          <cell r="BO20">
            <v>355</v>
          </cell>
          <cell r="BR20">
            <v>43.757029672058366</v>
          </cell>
          <cell r="BV20">
            <v>1997</v>
          </cell>
          <cell r="BW20">
            <v>472.91943347576535</v>
          </cell>
          <cell r="BX20">
            <v>343.08169163419728</v>
          </cell>
          <cell r="BY20">
            <v>816.00112510996269</v>
          </cell>
          <cell r="CC20">
            <v>1996</v>
          </cell>
          <cell r="CE20">
            <v>755.84045958794582</v>
          </cell>
          <cell r="CG20">
            <v>844</v>
          </cell>
        </row>
        <row r="21">
          <cell r="AH21" t="str">
            <v>|</v>
          </cell>
          <cell r="AN21" t="str">
            <v>|</v>
          </cell>
        </row>
        <row r="22">
          <cell r="S22">
            <v>1998</v>
          </cell>
          <cell r="T22">
            <v>394.15107878677941</v>
          </cell>
          <cell r="U22">
            <v>338.67633663848005</v>
          </cell>
          <cell r="V22">
            <v>79.247231681694771</v>
          </cell>
          <cell r="W22">
            <v>880.49034301447762</v>
          </cell>
          <cell r="X22">
            <v>152.16164596133103</v>
          </cell>
          <cell r="Y22">
            <v>1844.726636082763</v>
          </cell>
          <cell r="Z22">
            <v>1758.024484186873</v>
          </cell>
          <cell r="AH22" t="str">
            <v>|</v>
          </cell>
          <cell r="AI22">
            <v>1986</v>
          </cell>
          <cell r="AK22">
            <v>723</v>
          </cell>
          <cell r="AN22" t="str">
            <v>|</v>
          </cell>
          <cell r="AR22" t="str">
            <v>WOODBRIGE*</v>
          </cell>
          <cell r="AS22" t="str">
            <v>44   KV</v>
          </cell>
          <cell r="AT22" t="str">
            <v>2-75/125</v>
          </cell>
          <cell r="AU22">
            <v>46</v>
          </cell>
          <cell r="AV22">
            <v>39.1</v>
          </cell>
          <cell r="AW22">
            <v>44.62</v>
          </cell>
          <cell r="AZ22">
            <v>1996</v>
          </cell>
          <cell r="BB22">
            <v>744.04500761978852</v>
          </cell>
          <cell r="BD22">
            <v>755</v>
          </cell>
          <cell r="BG22">
            <v>10.954992380211479</v>
          </cell>
          <cell r="BK22">
            <v>1996</v>
          </cell>
          <cell r="BM22">
            <v>347.64091145602009</v>
          </cell>
          <cell r="BO22">
            <v>355</v>
          </cell>
          <cell r="BR22">
            <v>7.3590885439799081</v>
          </cell>
          <cell r="BV22">
            <v>1998</v>
          </cell>
          <cell r="BW22">
            <v>523.85037390320531</v>
          </cell>
          <cell r="BX22">
            <v>356.63996911127231</v>
          </cell>
          <cell r="BY22">
            <v>880.49034301447762</v>
          </cell>
          <cell r="CC22">
            <v>1997</v>
          </cell>
          <cell r="CE22">
            <v>816.00112510996269</v>
          </cell>
          <cell r="CG22">
            <v>844</v>
          </cell>
        </row>
        <row r="23">
          <cell r="AH23" t="str">
            <v>|</v>
          </cell>
          <cell r="AN23" t="str">
            <v>|</v>
          </cell>
        </row>
        <row r="24">
          <cell r="S24">
            <v>1999</v>
          </cell>
          <cell r="T24">
            <v>426.66117722759986</v>
          </cell>
          <cell r="U24">
            <v>357.26546312107064</v>
          </cell>
          <cell r="V24">
            <v>84.661197701254224</v>
          </cell>
          <cell r="W24">
            <v>949.84491075445339</v>
          </cell>
          <cell r="X24">
            <v>159.55843449438956</v>
          </cell>
          <cell r="Y24">
            <v>1977.9911832987677</v>
          </cell>
          <cell r="Z24">
            <v>1885.0255976837257</v>
          </cell>
          <cell r="AH24" t="str">
            <v>|</v>
          </cell>
          <cell r="AI24">
            <v>1987</v>
          </cell>
          <cell r="AK24">
            <v>814</v>
          </cell>
          <cell r="AN24" t="str">
            <v>|</v>
          </cell>
          <cell r="AR24" t="str">
            <v>BRAMALEA*      ( 117 MVA)</v>
          </cell>
          <cell r="AS24" t="str">
            <v>44  KV</v>
          </cell>
          <cell r="AT24" t="str">
            <v>2-50/83</v>
          </cell>
          <cell r="AU24">
            <v>56</v>
          </cell>
          <cell r="AV24">
            <v>47.6</v>
          </cell>
          <cell r="AW24">
            <v>54.32</v>
          </cell>
          <cell r="AZ24">
            <v>1997</v>
          </cell>
          <cell r="BB24">
            <v>802.7109153995093</v>
          </cell>
          <cell r="BD24">
            <v>900</v>
          </cell>
          <cell r="BE24" t="str">
            <v>.(3)</v>
          </cell>
          <cell r="BG24">
            <v>97.289084600490696</v>
          </cell>
          <cell r="BK24">
            <v>1997</v>
          </cell>
          <cell r="BM24">
            <v>377.25511239752745</v>
          </cell>
          <cell r="BO24">
            <v>500</v>
          </cell>
          <cell r="BP24" t="str">
            <v>.(2)</v>
          </cell>
          <cell r="BR24">
            <v>122.74488760247255</v>
          </cell>
          <cell r="BV24">
            <v>1999</v>
          </cell>
          <cell r="BW24">
            <v>576.24305927159651</v>
          </cell>
          <cell r="BX24">
            <v>373.60185148285689</v>
          </cell>
          <cell r="BY24">
            <v>949.84491075445339</v>
          </cell>
        </row>
        <row r="25">
          <cell r="AH25" t="str">
            <v>|</v>
          </cell>
          <cell r="AN25">
            <v>9.2672054122554748E-2</v>
          </cell>
        </row>
        <row r="26">
          <cell r="S26">
            <v>2000</v>
          </cell>
          <cell r="T26">
            <v>461.54245265434321</v>
          </cell>
          <cell r="U26">
            <v>377.06314692083544</v>
          </cell>
          <cell r="V26">
            <v>90.463670964526557</v>
          </cell>
          <cell r="W26">
            <v>1024.1503487307477</v>
          </cell>
          <cell r="X26">
            <v>167.48001014672866</v>
          </cell>
          <cell r="Y26">
            <v>2120.6996294171818</v>
          </cell>
          <cell r="Z26">
            <v>2021.0267468345742</v>
          </cell>
          <cell r="AH26" t="str">
            <v>|</v>
          </cell>
          <cell r="AI26">
            <v>1988</v>
          </cell>
          <cell r="AK26">
            <v>904</v>
          </cell>
          <cell r="AN26" t="str">
            <v>|</v>
          </cell>
          <cell r="AR26" t="str">
            <v>BRAMALEA  *</v>
          </cell>
          <cell r="AS26" t="str">
            <v>27.6KV</v>
          </cell>
          <cell r="AT26" t="str">
            <v>2-75/125</v>
          </cell>
          <cell r="AU26">
            <v>77</v>
          </cell>
          <cell r="AV26">
            <v>65.45</v>
          </cell>
          <cell r="AW26">
            <v>74.69</v>
          </cell>
          <cell r="AZ26">
            <v>1998</v>
          </cell>
          <cell r="BB26">
            <v>865.54763122412146</v>
          </cell>
          <cell r="BD26">
            <v>900</v>
          </cell>
          <cell r="BG26">
            <v>34.45236877587854</v>
          </cell>
          <cell r="BK26">
            <v>1998</v>
          </cell>
          <cell r="BM26">
            <v>409.09379057713539</v>
          </cell>
          <cell r="BO26">
            <v>500</v>
          </cell>
          <cell r="BR26">
            <v>90.906209422864606</v>
          </cell>
          <cell r="BV26">
            <v>2000</v>
          </cell>
          <cell r="BW26">
            <v>626.74369703577236</v>
          </cell>
          <cell r="BX26">
            <v>397.40665169497549</v>
          </cell>
          <cell r="BY26">
            <v>1024.1503487307477</v>
          </cell>
        </row>
        <row r="27">
          <cell r="AH27" t="str">
            <v>|</v>
          </cell>
          <cell r="AN27" t="str">
            <v>|</v>
          </cell>
        </row>
        <row r="28">
          <cell r="AH28" t="str">
            <v>|</v>
          </cell>
          <cell r="AI28">
            <v>1989</v>
          </cell>
          <cell r="AK28">
            <v>1011</v>
          </cell>
          <cell r="AN28" t="str">
            <v>|</v>
          </cell>
          <cell r="AR28" t="str">
            <v>OAKVILLE*</v>
          </cell>
          <cell r="AS28" t="str">
            <v>27.6KV</v>
          </cell>
          <cell r="AT28" t="str">
            <v>2-50/83</v>
          </cell>
          <cell r="AU28">
            <v>57</v>
          </cell>
          <cell r="AV28">
            <v>48.449999999999996</v>
          </cell>
          <cell r="AW28">
            <v>55.29</v>
          </cell>
          <cell r="AZ28">
            <v>1999</v>
          </cell>
          <cell r="BB28">
            <v>935.04124260731157</v>
          </cell>
          <cell r="BD28">
            <v>1045</v>
          </cell>
          <cell r="BE28" t="str">
            <v>.(3)</v>
          </cell>
          <cell r="BG28">
            <v>109.95875739268843</v>
          </cell>
          <cell r="BK28">
            <v>1999</v>
          </cell>
          <cell r="BM28">
            <v>441.46484537474169</v>
          </cell>
          <cell r="BO28">
            <v>500</v>
          </cell>
          <cell r="BR28">
            <v>58.535154625258315</v>
          </cell>
        </row>
        <row r="29">
          <cell r="AH29" t="str">
            <v>|</v>
          </cell>
          <cell r="AN29" t="str">
            <v>|</v>
          </cell>
          <cell r="AS29" t="str">
            <v>27.6KV</v>
          </cell>
          <cell r="AT29" t="str">
            <v>2-75/125</v>
          </cell>
          <cell r="AU29">
            <v>125</v>
          </cell>
          <cell r="AV29">
            <v>106.25</v>
          </cell>
          <cell r="AW29">
            <v>121.25</v>
          </cell>
        </row>
        <row r="30">
          <cell r="S30" t="str">
            <v xml:space="preserve">*     Coincident  factor  between  Hydro  Mississauga's  summer  peak  load  </v>
          </cell>
          <cell r="AH30" t="str">
            <v>|</v>
          </cell>
          <cell r="AI30">
            <v>1990</v>
          </cell>
          <cell r="AK30">
            <v>1028</v>
          </cell>
          <cell r="AN30" t="str">
            <v>-</v>
          </cell>
        </row>
        <row r="31">
          <cell r="S31" t="str">
            <v xml:space="preserve">      and the sum  of  its  five  load  areas  summer  peak  loads  is  approximately  0.953</v>
          </cell>
          <cell r="AH31" t="str">
            <v>|</v>
          </cell>
          <cell r="AN31" t="str">
            <v>|</v>
          </cell>
          <cell r="AR31" t="str">
            <v>RICHVIEW*</v>
          </cell>
          <cell r="AS31" t="str">
            <v>27.6KV</v>
          </cell>
          <cell r="AT31" t="str">
            <v>2-50/83</v>
          </cell>
          <cell r="AU31">
            <v>75</v>
          </cell>
          <cell r="AV31">
            <v>63.75</v>
          </cell>
          <cell r="AW31">
            <v>72.75</v>
          </cell>
        </row>
        <row r="32">
          <cell r="AH32" t="str">
            <v>|</v>
          </cell>
          <cell r="AI32">
            <v>1991</v>
          </cell>
          <cell r="AK32">
            <v>1064</v>
          </cell>
          <cell r="AN32" t="str">
            <v>|</v>
          </cell>
          <cell r="AZ32" t="str">
            <v>.(1)</v>
          </cell>
          <cell r="BA32" t="str">
            <v>(Available   LTR   minus   Load)</v>
          </cell>
          <cell r="BK32" t="str">
            <v>.(1)</v>
          </cell>
          <cell r="BL32" t="str">
            <v>(Available   LTR   minus   Load)</v>
          </cell>
        </row>
        <row r="33">
          <cell r="W33" t="str">
            <v>Table     1</v>
          </cell>
          <cell r="AH33" t="str">
            <v>|</v>
          </cell>
          <cell r="AN33" t="str">
            <v>|</v>
          </cell>
          <cell r="AR33" t="str">
            <v>ERINDALE     T!/T2</v>
          </cell>
          <cell r="AS33" t="str">
            <v>27.6KV</v>
          </cell>
          <cell r="AT33" t="str">
            <v>2-75/125</v>
          </cell>
          <cell r="AU33">
            <v>170</v>
          </cell>
          <cell r="AV33">
            <v>144.5</v>
          </cell>
          <cell r="AW33">
            <v>164.9</v>
          </cell>
        </row>
        <row r="34">
          <cell r="AH34" t="str">
            <v>|</v>
          </cell>
          <cell r="AI34">
            <v>1992</v>
          </cell>
          <cell r="AK34">
            <v>1076</v>
          </cell>
          <cell r="AN34" t="str">
            <v>|</v>
          </cell>
          <cell r="AZ34" t="str">
            <v>.(2)</v>
          </cell>
          <cell r="BA34" t="str">
            <v>Tomken  TS  T3/T4</v>
          </cell>
          <cell r="BK34" t="str">
            <v>.(2)</v>
          </cell>
          <cell r="BL34" t="str">
            <v>New  DESN  Unit</v>
          </cell>
        </row>
        <row r="35">
          <cell r="AH35" t="str">
            <v>|</v>
          </cell>
          <cell r="AN35">
            <v>2.5864368406579574E-2</v>
          </cell>
        </row>
        <row r="36">
          <cell r="AH36" t="str">
            <v>|</v>
          </cell>
          <cell r="AI36">
            <v>1993</v>
          </cell>
          <cell r="AK36">
            <v>1095</v>
          </cell>
          <cell r="AN36" t="str">
            <v>|</v>
          </cell>
          <cell r="AR36" t="str">
            <v>T O T A L</v>
          </cell>
          <cell r="AU36">
            <v>1445</v>
          </cell>
          <cell r="AV36">
            <v>1228.25</v>
          </cell>
          <cell r="AW36">
            <v>1401.6499999999999</v>
          </cell>
          <cell r="AZ36" t="str">
            <v>.(3)</v>
          </cell>
          <cell r="BA36" t="str">
            <v>New  DESN  Unit</v>
          </cell>
        </row>
        <row r="37">
          <cell r="AH37" t="str">
            <v>|</v>
          </cell>
          <cell r="AN37" t="str">
            <v>|</v>
          </cell>
        </row>
        <row r="38">
          <cell r="AH38" t="str">
            <v>|</v>
          </cell>
          <cell r="AI38">
            <v>1994</v>
          </cell>
          <cell r="AK38">
            <v>1099</v>
          </cell>
          <cell r="AN38" t="str">
            <v>|</v>
          </cell>
          <cell r="AR38" t="str">
            <v>T O T A L   44  KV  S Y S T E M</v>
          </cell>
          <cell r="AV38">
            <v>697</v>
          </cell>
          <cell r="AW38">
            <v>795.4</v>
          </cell>
        </row>
        <row r="39">
          <cell r="AH39" t="str">
            <v>|</v>
          </cell>
          <cell r="AN39" t="str">
            <v>|</v>
          </cell>
        </row>
        <row r="40">
          <cell r="AH40" t="str">
            <v>-</v>
          </cell>
          <cell r="AI40">
            <v>1995</v>
          </cell>
          <cell r="AK40">
            <v>1168</v>
          </cell>
          <cell r="AN40" t="str">
            <v>-</v>
          </cell>
          <cell r="AR40" t="str">
            <v>NORTH   27.6  kV   SYSTEM</v>
          </cell>
          <cell r="AV40">
            <v>209.95</v>
          </cell>
          <cell r="AW40">
            <v>696.45999999999992</v>
          </cell>
          <cell r="BC40" t="str">
            <v xml:space="preserve">Hydro   Mississauga </v>
          </cell>
          <cell r="BN40" t="str">
            <v xml:space="preserve">Hydro   Mississauga </v>
          </cell>
        </row>
        <row r="41">
          <cell r="AH41" t="str">
            <v>-</v>
          </cell>
          <cell r="AN41" t="str">
            <v>|</v>
          </cell>
          <cell r="BC41" t="str">
            <v>Base  Case   Forecast</v>
          </cell>
          <cell r="BN41" t="str">
            <v>Base  Case   Forecast</v>
          </cell>
        </row>
        <row r="42">
          <cell r="AH42" t="str">
            <v>|</v>
          </cell>
          <cell r="AI42">
            <v>1996</v>
          </cell>
          <cell r="AK42">
            <v>1195</v>
          </cell>
          <cell r="AN42" t="str">
            <v>|</v>
          </cell>
          <cell r="BC42" t="str">
            <v>Erindale  &amp;  Tomken  44  kV    Area</v>
          </cell>
          <cell r="BN42" t="str">
            <v>North   27.6   kV  Area</v>
          </cell>
        </row>
        <row r="43">
          <cell r="AH43" t="str">
            <v>|</v>
          </cell>
          <cell r="AN43" t="str">
            <v>|</v>
          </cell>
        </row>
        <row r="44">
          <cell r="AH44" t="str">
            <v>|</v>
          </cell>
          <cell r="AI44">
            <v>1997</v>
          </cell>
          <cell r="AK44">
            <v>1228</v>
          </cell>
          <cell r="AN44" t="str">
            <v>|</v>
          </cell>
          <cell r="BC44" t="str">
            <v>Future Facility Requirements</v>
          </cell>
          <cell r="BN44" t="str">
            <v>Future Facility Requirements</v>
          </cell>
        </row>
        <row r="45">
          <cell r="AH45" t="str">
            <v>Forecast</v>
          </cell>
          <cell r="AN45">
            <v>3.1965395151428266E-2</v>
          </cell>
        </row>
        <row r="46">
          <cell r="AH46" t="str">
            <v>|</v>
          </cell>
          <cell r="AI46">
            <v>1998</v>
          </cell>
          <cell r="AK46">
            <v>1271</v>
          </cell>
          <cell r="AN46" t="str">
            <v>|</v>
          </cell>
          <cell r="AR46" t="str">
            <v>*Prorated  LTRs  available   for   HM</v>
          </cell>
          <cell r="AZ46">
            <v>1993</v>
          </cell>
          <cell r="BB46" t="str">
            <v>Add   a  44 kV  75/125  MVA  DESN   Unit</v>
          </cell>
          <cell r="BK46">
            <v>1993</v>
          </cell>
          <cell r="BM46" t="str">
            <v>Add   a  27.6 kV  75/125  MVA  DESN   Unit</v>
          </cell>
        </row>
        <row r="47">
          <cell r="AH47" t="str">
            <v>|</v>
          </cell>
          <cell r="AN47" t="str">
            <v>|</v>
          </cell>
        </row>
        <row r="48">
          <cell r="AH48" t="str">
            <v>|</v>
          </cell>
          <cell r="AI48">
            <v>1999</v>
          </cell>
          <cell r="AK48">
            <v>1318</v>
          </cell>
          <cell r="AN48" t="str">
            <v>|</v>
          </cell>
          <cell r="AZ48">
            <v>1997</v>
          </cell>
          <cell r="BB48" t="str">
            <v>Add   a  44 kV  75/125  MVA  DESN   Unit</v>
          </cell>
          <cell r="BK48">
            <v>1997</v>
          </cell>
          <cell r="BM48" t="str">
            <v>Add   a  27.6 kV  75/125  MVA  DESN   Unit</v>
          </cell>
        </row>
        <row r="49">
          <cell r="AH49" t="str">
            <v>|</v>
          </cell>
          <cell r="AN49" t="str">
            <v>|</v>
          </cell>
        </row>
        <row r="50">
          <cell r="AH50" t="str">
            <v>-</v>
          </cell>
          <cell r="AI50">
            <v>2000</v>
          </cell>
          <cell r="AK50">
            <v>1367</v>
          </cell>
          <cell r="AN50" t="str">
            <v>-</v>
          </cell>
          <cell r="AZ50">
            <v>1999</v>
          </cell>
          <cell r="BB50" t="str">
            <v>Add   a  44 kV  75/125  MVA  DESN   Unit</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0507"/>
      <sheetName val="c0504"/>
      <sheetName val="c0505"/>
      <sheetName val="c0561"/>
      <sheetName val="c0565"/>
      <sheetName val="c0563"/>
      <sheetName val="c0576"/>
      <sheetName val="c0542"/>
      <sheetName val="c0541"/>
      <sheetName val="c0531"/>
      <sheetName val="C0598"/>
      <sheetName val="C0899"/>
      <sheetName val="GEA"/>
      <sheetName val="C0597"/>
      <sheetName val="C0599"/>
      <sheetName val="c0584"/>
      <sheetName val="c0595"/>
      <sheetName val="c0585"/>
      <sheetName val="C0581"/>
      <sheetName val="co591"/>
      <sheetName val="Forecast"/>
      <sheetName val="E&amp;O Comparison"/>
      <sheetName val="E&amp;O Totals"/>
      <sheetName val="E&amp;O Projects &amp; Co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PCAP95"/>
      <sheetName val="Zone Data"/>
      <sheetName val="SUM95"/>
      <sheetName val="SUM96"/>
      <sheetName val="SUM96 (2)"/>
      <sheetName val="Budget"/>
    </sheetNames>
    <sheetDataSet>
      <sheetData sheetId="0"/>
      <sheetData sheetId="1"/>
      <sheetData sheetId="2" refreshError="1">
        <row r="14">
          <cell r="AV14" t="str">
            <v>SUBTRANSMISSION</v>
          </cell>
        </row>
        <row r="16">
          <cell r="AV16">
            <v>9324</v>
          </cell>
          <cell r="AX16" t="str">
            <v>27.6/13.8 kV OH Rebuild</v>
          </cell>
          <cell r="BC16">
            <v>105</v>
          </cell>
          <cell r="BE16">
            <v>105</v>
          </cell>
        </row>
        <row r="17">
          <cell r="AV17">
            <v>9401</v>
          </cell>
          <cell r="AX17" t="str">
            <v>44 kV OH Burnhamthorpe Rebuild</v>
          </cell>
          <cell r="BC17">
            <v>600</v>
          </cell>
          <cell r="BE17">
            <v>600</v>
          </cell>
        </row>
        <row r="18">
          <cell r="AX18" t="str">
            <v>44/13.8 kV Eglinton  to HP</v>
          </cell>
          <cell r="BC18">
            <v>190</v>
          </cell>
          <cell r="BE18">
            <v>190</v>
          </cell>
        </row>
        <row r="19">
          <cell r="AX19" t="str">
            <v>44 kV Ont Hydro conversion to EMPk</v>
          </cell>
          <cell r="BC19">
            <v>225</v>
          </cell>
          <cell r="BE19">
            <v>225</v>
          </cell>
        </row>
        <row r="20">
          <cell r="AX20" t="str">
            <v>27.6 kV Stillmeadow</v>
          </cell>
          <cell r="BC20">
            <v>44</v>
          </cell>
          <cell r="BE20">
            <v>44</v>
          </cell>
        </row>
        <row r="21">
          <cell r="AX21" t="str">
            <v>27.6 kV Reclosers</v>
          </cell>
          <cell r="BC21">
            <v>396</v>
          </cell>
          <cell r="BE21">
            <v>396</v>
          </cell>
        </row>
        <row r="22">
          <cell r="AX22" t="str">
            <v>27.6 kV Derry-loop &amp; Scadamates</v>
          </cell>
          <cell r="BC22">
            <v>420</v>
          </cell>
          <cell r="BE22">
            <v>420</v>
          </cell>
        </row>
        <row r="24">
          <cell r="AW24" t="str">
            <v>TOTAL-SUBTRANSMISSION</v>
          </cell>
          <cell r="BC24">
            <v>1980</v>
          </cell>
          <cell r="BE24">
            <v>1980</v>
          </cell>
        </row>
        <row r="27">
          <cell r="AV27" t="str">
            <v>DISTRIBUTION</v>
          </cell>
        </row>
        <row r="29">
          <cell r="AV29">
            <v>9402</v>
          </cell>
          <cell r="AX29" t="str">
            <v>13.8 kV Streetsville Conv.</v>
          </cell>
          <cell r="BC29">
            <v>100</v>
          </cell>
          <cell r="BE29">
            <v>100</v>
          </cell>
        </row>
        <row r="30">
          <cell r="AX30" t="str">
            <v>13.8 kV Lisgar Feeder</v>
          </cell>
          <cell r="BC30">
            <v>103</v>
          </cell>
          <cell r="BE30">
            <v>103</v>
          </cell>
        </row>
        <row r="31">
          <cell r="AX31" t="str">
            <v>13.8 kV Winston Churchill Blvd.</v>
          </cell>
          <cell r="BC31">
            <v>199</v>
          </cell>
          <cell r="BE31">
            <v>199</v>
          </cell>
        </row>
        <row r="32">
          <cell r="AX32" t="str">
            <v>13.8 kV Laird Dr. U/G Tie</v>
          </cell>
          <cell r="BC32">
            <v>48</v>
          </cell>
          <cell r="BE32">
            <v>48</v>
          </cell>
        </row>
        <row r="33">
          <cell r="AX33" t="str">
            <v>13.8 kV Palgrave Recon.</v>
          </cell>
          <cell r="BC33">
            <v>36</v>
          </cell>
          <cell r="BE33">
            <v>36</v>
          </cell>
        </row>
        <row r="34">
          <cell r="AX34" t="str">
            <v>4.16 kV Clarkson Circuit</v>
          </cell>
          <cell r="BC34">
            <v>104</v>
          </cell>
          <cell r="BE34">
            <v>104</v>
          </cell>
        </row>
        <row r="35">
          <cell r="AX35" t="str">
            <v>4.16 kV Munden MS Egress</v>
          </cell>
          <cell r="BC35">
            <v>100</v>
          </cell>
          <cell r="BE35">
            <v>100</v>
          </cell>
        </row>
        <row r="37">
          <cell r="AW37" t="str">
            <v>TOTAL-DISTRIBUTION</v>
          </cell>
          <cell r="BC37">
            <v>690</v>
          </cell>
          <cell r="BE37">
            <v>690</v>
          </cell>
        </row>
        <row r="40">
          <cell r="AV40" t="str">
            <v>SUBSTATION</v>
          </cell>
        </row>
        <row r="42">
          <cell r="AV42">
            <v>9209</v>
          </cell>
          <cell r="AX42" t="str">
            <v>Confederation</v>
          </cell>
          <cell r="BC42">
            <v>2400</v>
          </cell>
          <cell r="BE42">
            <v>800</v>
          </cell>
        </row>
        <row r="43">
          <cell r="AV43">
            <v>9309</v>
          </cell>
          <cell r="AX43" t="str">
            <v>Matheson</v>
          </cell>
          <cell r="BC43">
            <v>660</v>
          </cell>
          <cell r="BE43">
            <v>160</v>
          </cell>
        </row>
        <row r="44">
          <cell r="AV44">
            <v>9403</v>
          </cell>
          <cell r="AX44" t="str">
            <v>Thomas</v>
          </cell>
          <cell r="BC44">
            <v>1380</v>
          </cell>
          <cell r="BE44">
            <v>500</v>
          </cell>
        </row>
        <row r="45">
          <cell r="AV45">
            <v>9404</v>
          </cell>
          <cell r="AX45" t="str">
            <v>Sheridan Park MS Rebuild</v>
          </cell>
          <cell r="BC45">
            <v>870</v>
          </cell>
          <cell r="BE45">
            <v>870</v>
          </cell>
        </row>
        <row r="46">
          <cell r="AV46">
            <v>9405</v>
          </cell>
          <cell r="AX46" t="str">
            <v>Orchard Heights MS Rebuild</v>
          </cell>
          <cell r="BC46">
            <v>1545</v>
          </cell>
          <cell r="BE46">
            <v>1000</v>
          </cell>
        </row>
        <row r="48">
          <cell r="AW48" t="str">
            <v>TOTAL-SUBSTATION</v>
          </cell>
          <cell r="BC48">
            <v>6855</v>
          </cell>
          <cell r="BE48">
            <v>3330</v>
          </cell>
        </row>
        <row r="51">
          <cell r="AV51" t="str">
            <v>SUBDIVISION REBUILDS</v>
          </cell>
        </row>
        <row r="53">
          <cell r="AV53">
            <v>9407</v>
          </cell>
          <cell r="AX53" t="str">
            <v>Applewood Heights Ph1</v>
          </cell>
          <cell r="BC53">
            <v>2500</v>
          </cell>
          <cell r="BE53">
            <v>250</v>
          </cell>
        </row>
        <row r="54">
          <cell r="AV54">
            <v>9408</v>
          </cell>
          <cell r="AX54" t="str">
            <v>Comanche/Cochise</v>
          </cell>
          <cell r="BC54">
            <v>500</v>
          </cell>
          <cell r="BE54">
            <v>50</v>
          </cell>
        </row>
        <row r="55">
          <cell r="AV55">
            <v>9409</v>
          </cell>
          <cell r="AX55" t="str">
            <v>Malton Ph3</v>
          </cell>
          <cell r="BC55">
            <v>1000</v>
          </cell>
          <cell r="BE55">
            <v>100</v>
          </cell>
        </row>
        <row r="56">
          <cell r="AV56">
            <v>9410</v>
          </cell>
          <cell r="AX56" t="str">
            <v>Sheridan Homelands Ph3</v>
          </cell>
          <cell r="BC56">
            <v>800</v>
          </cell>
          <cell r="BE56">
            <v>80</v>
          </cell>
        </row>
        <row r="58">
          <cell r="AW58" t="str">
            <v>TOTAL-REBUILDS</v>
          </cell>
          <cell r="BC58">
            <v>4800</v>
          </cell>
          <cell r="BE58">
            <v>480</v>
          </cell>
        </row>
        <row r="76">
          <cell r="B76" t="str">
            <v>SUBTRANSMISSION</v>
          </cell>
        </row>
        <row r="79">
          <cell r="A79" t="str">
            <v>6a</v>
          </cell>
          <cell r="B79" t="str">
            <v>44 kV Fieldgate Dr.</v>
          </cell>
        </row>
        <row r="80">
          <cell r="A80" t="str">
            <v>6b</v>
          </cell>
          <cell r="B80" t="str">
            <v>44 kV Eglinton/Dixie</v>
          </cell>
        </row>
        <row r="81">
          <cell r="A81">
            <v>7</v>
          </cell>
          <cell r="B81" t="str">
            <v>44 kV Britannia Rd.</v>
          </cell>
        </row>
        <row r="82">
          <cell r="A82" t="str">
            <v>8*</v>
          </cell>
          <cell r="B82" t="str">
            <v>44 kV Winston Churchill Blvd.</v>
          </cell>
        </row>
        <row r="83">
          <cell r="A83">
            <v>9</v>
          </cell>
          <cell r="B83" t="str">
            <v>44 kV C.P.R. Tracks</v>
          </cell>
        </row>
        <row r="84">
          <cell r="A84" t="str">
            <v>11a</v>
          </cell>
          <cell r="B84" t="str">
            <v>44 kV Glengarry</v>
          </cell>
        </row>
        <row r="85">
          <cell r="A85">
            <v>12</v>
          </cell>
          <cell r="B85" t="str">
            <v>44 kV Glen Erin Dr.</v>
          </cell>
        </row>
        <row r="86">
          <cell r="A86">
            <v>15</v>
          </cell>
          <cell r="B86" t="str">
            <v>44 kV Hurontario St.</v>
          </cell>
        </row>
        <row r="87">
          <cell r="A87">
            <v>16</v>
          </cell>
          <cell r="B87" t="str">
            <v>44 kV Mississauga Rd. - Dundas St.</v>
          </cell>
        </row>
        <row r="88">
          <cell r="A88" t="str">
            <v>17a</v>
          </cell>
          <cell r="B88" t="str">
            <v>44 kV Mississauga Rd. - Eglinton Av.</v>
          </cell>
        </row>
        <row r="89">
          <cell r="A89" t="str">
            <v>17*</v>
          </cell>
          <cell r="B89" t="str">
            <v>44 kV Meadowvale T.S. Feeders</v>
          </cell>
        </row>
        <row r="90">
          <cell r="A90" t="str">
            <v>19a</v>
          </cell>
          <cell r="B90" t="str">
            <v>44 kV Drew Rd.</v>
          </cell>
        </row>
        <row r="91">
          <cell r="A91" t="str">
            <v>*</v>
          </cell>
          <cell r="B91" t="str">
            <v>44 kV Tomken/Bloor</v>
          </cell>
        </row>
        <row r="92">
          <cell r="A92" t="str">
            <v>*</v>
          </cell>
          <cell r="B92" t="str">
            <v>44 kV Summerville</v>
          </cell>
        </row>
        <row r="93">
          <cell r="A93" t="str">
            <v>*</v>
          </cell>
          <cell r="B93" t="str">
            <v>27.6 kV Second Line Express Feeder</v>
          </cell>
        </row>
        <row r="94">
          <cell r="A94" t="str">
            <v>*</v>
          </cell>
          <cell r="B94" t="str">
            <v>27.6 kV Midway Blvd.</v>
          </cell>
        </row>
        <row r="95">
          <cell r="A95">
            <v>20</v>
          </cell>
          <cell r="B95" t="str">
            <v>27.6 kV Ontario Hydro ROW - W. C. Blvd.</v>
          </cell>
        </row>
        <row r="96">
          <cell r="A96">
            <v>24</v>
          </cell>
          <cell r="B96" t="str">
            <v>27.6 kV Ontario Hydro ROW - Queensway</v>
          </cell>
        </row>
        <row r="97">
          <cell r="A97">
            <v>25</v>
          </cell>
          <cell r="B97" t="str">
            <v>27 6 kV Dixie Mall</v>
          </cell>
        </row>
        <row r="98">
          <cell r="A98" t="str">
            <v>25a</v>
          </cell>
          <cell r="B98" t="str">
            <v>27.6 kV Lakeshore/Hwy 10</v>
          </cell>
        </row>
        <row r="99">
          <cell r="A99">
            <v>29</v>
          </cell>
          <cell r="B99" t="str">
            <v>27.6 kV Erindale T.S./Eglinton Av.</v>
          </cell>
        </row>
        <row r="100">
          <cell r="A100">
            <v>32</v>
          </cell>
          <cell r="B100" t="str">
            <v>27.6 kV Britannia Rd - Hwy 10</v>
          </cell>
        </row>
        <row r="101">
          <cell r="A101" t="str">
            <v>34a</v>
          </cell>
          <cell r="B101" t="str">
            <v>27.6 kV Bramalea T.S. - Dixie</v>
          </cell>
        </row>
        <row r="102">
          <cell r="A102" t="str">
            <v>34b</v>
          </cell>
          <cell r="B102" t="str">
            <v>27.6 kV Pacific Dr. - Midway</v>
          </cell>
        </row>
        <row r="103">
          <cell r="A103" t="str">
            <v>34c</v>
          </cell>
          <cell r="B103" t="str">
            <v>27.6 kV Highway 10</v>
          </cell>
        </row>
        <row r="104">
          <cell r="A104" t="str">
            <v>34d</v>
          </cell>
          <cell r="B104" t="str">
            <v>27.6 kV Superoir Dr.</v>
          </cell>
        </row>
        <row r="108">
          <cell r="B108" t="str">
            <v>TOTAL - TRANSMISSION</v>
          </cell>
          <cell r="C108">
            <v>0</v>
          </cell>
          <cell r="D108">
            <v>0</v>
          </cell>
          <cell r="E108">
            <v>0</v>
          </cell>
          <cell r="F108">
            <v>0</v>
          </cell>
          <cell r="G108">
            <v>0</v>
          </cell>
          <cell r="H108">
            <v>0</v>
          </cell>
          <cell r="I108">
            <v>0</v>
          </cell>
        </row>
        <row r="111">
          <cell r="B111" t="str">
            <v>DISTRIBUTION</v>
          </cell>
        </row>
        <row r="113">
          <cell r="A113">
            <v>4</v>
          </cell>
          <cell r="B113" t="str">
            <v>Streetsville Conversion</v>
          </cell>
        </row>
        <row r="114">
          <cell r="A114" t="str">
            <v>5*</v>
          </cell>
          <cell r="B114" t="str">
            <v>13.8 kV Winston Churchill Blvd.-Eglinton Av.</v>
          </cell>
        </row>
        <row r="115">
          <cell r="A115">
            <v>7</v>
          </cell>
          <cell r="B115" t="str">
            <v>13.8 kV Derry Rd. - Argentia M.S.</v>
          </cell>
        </row>
        <row r="116">
          <cell r="A116" t="str">
            <v>9*</v>
          </cell>
          <cell r="B116" t="str">
            <v>13.8 kV Chalkdene M.S. Feeders</v>
          </cell>
        </row>
        <row r="117">
          <cell r="A117" t="str">
            <v>10b</v>
          </cell>
          <cell r="B117" t="str">
            <v>13.8 kV  W. Churchill Blvd.- Canadian Tire</v>
          </cell>
        </row>
        <row r="118">
          <cell r="A118">
            <v>11</v>
          </cell>
          <cell r="B118" t="str">
            <v>13.8 kV Mavis Rd. - Stillmeadow M.S.</v>
          </cell>
        </row>
        <row r="119">
          <cell r="A119" t="str">
            <v>13*</v>
          </cell>
          <cell r="B119" t="str">
            <v>13.8 kV Burnhamthorpe - Wolfdale ?</v>
          </cell>
        </row>
        <row r="120">
          <cell r="A120">
            <v>14</v>
          </cell>
          <cell r="B120" t="str">
            <v>13.8 kV Tomken - Dundas St.</v>
          </cell>
        </row>
        <row r="121">
          <cell r="A121">
            <v>15</v>
          </cell>
          <cell r="B121" t="str">
            <v>13.8 kV Mississauga Rd. - Erin Mills Pkwy</v>
          </cell>
        </row>
        <row r="122">
          <cell r="A122" t="str">
            <v>16*</v>
          </cell>
          <cell r="B122" t="str">
            <v>13.8 kV American Drive</v>
          </cell>
        </row>
        <row r="123">
          <cell r="A123" t="str">
            <v>17a</v>
          </cell>
          <cell r="B123" t="str">
            <v>13.8 kV Sheridan Park - Erin Mills Pkwy</v>
          </cell>
        </row>
        <row r="124">
          <cell r="A124" t="str">
            <v>17g</v>
          </cell>
          <cell r="B124" t="str">
            <v>13.8 kV Eglinton - Maingate</v>
          </cell>
        </row>
        <row r="125">
          <cell r="A125" t="str">
            <v>17c</v>
          </cell>
          <cell r="B125" t="str">
            <v>13.8 kV Silver Spear</v>
          </cell>
        </row>
        <row r="126">
          <cell r="A126" t="str">
            <v>17d</v>
          </cell>
          <cell r="B126" t="str">
            <v>13.8 kV Elmbank - Orlando</v>
          </cell>
        </row>
        <row r="127">
          <cell r="A127" t="str">
            <v>17f</v>
          </cell>
          <cell r="B127" t="str">
            <v>13.8 kV Brandon Gate</v>
          </cell>
        </row>
        <row r="128">
          <cell r="A128" t="str">
            <v>17h</v>
          </cell>
          <cell r="B128" t="str">
            <v>13.8 kV Mississauga Rd. - Dundas</v>
          </cell>
        </row>
        <row r="129">
          <cell r="A129" t="str">
            <v>17b</v>
          </cell>
          <cell r="B129" t="str">
            <v>4.16 kV Shawanaga Trail Rebuild</v>
          </cell>
        </row>
        <row r="130">
          <cell r="A130" t="str">
            <v>18*</v>
          </cell>
          <cell r="B130" t="str">
            <v>4.16 kV Clarkson M.S. - Bromsgrove M.S.</v>
          </cell>
        </row>
        <row r="131">
          <cell r="A131" t="str">
            <v>19*</v>
          </cell>
          <cell r="B131" t="str">
            <v>4.16 kV Atwater - Cawthra</v>
          </cell>
        </row>
        <row r="132">
          <cell r="A132">
            <v>20</v>
          </cell>
          <cell r="B132" t="str">
            <v>4.16 kV Cawthra - Canterbury</v>
          </cell>
        </row>
        <row r="133">
          <cell r="A133">
            <v>21</v>
          </cell>
          <cell r="B133" t="str">
            <v>4.16 kV Pinetree - Melton</v>
          </cell>
        </row>
        <row r="134">
          <cell r="A134">
            <v>22</v>
          </cell>
          <cell r="B134" t="str">
            <v>4.16 kV Bromsgrove - Park West</v>
          </cell>
        </row>
        <row r="135">
          <cell r="A135">
            <v>23</v>
          </cell>
          <cell r="B135" t="str">
            <v>4.16 kV Lakeshore - Park Land M.S.</v>
          </cell>
        </row>
        <row r="136">
          <cell r="A136" t="str">
            <v>24a</v>
          </cell>
          <cell r="B136" t="str">
            <v>4.16 kV Park Royal M.S. - Park West M.S.</v>
          </cell>
        </row>
        <row r="137">
          <cell r="A137" t="str">
            <v>24c</v>
          </cell>
          <cell r="B137" t="str">
            <v>4.16 kV Ontario hydro ROW - Stanfield</v>
          </cell>
        </row>
        <row r="140">
          <cell r="B140" t="str">
            <v>TOTAL - DISTRIBUTION</v>
          </cell>
          <cell r="C140">
            <v>0</v>
          </cell>
          <cell r="D140">
            <v>0</v>
          </cell>
          <cell r="E140">
            <v>0</v>
          </cell>
          <cell r="F140">
            <v>0</v>
          </cell>
          <cell r="G140">
            <v>0</v>
          </cell>
          <cell r="H140">
            <v>0</v>
          </cell>
          <cell r="I140">
            <v>0</v>
          </cell>
        </row>
        <row r="143">
          <cell r="B143" t="str">
            <v>MUNICIPAL SUBSTATIONS</v>
          </cell>
        </row>
        <row r="145">
          <cell r="A145">
            <v>5</v>
          </cell>
          <cell r="B145" t="str">
            <v>Lisgar M.S.</v>
          </cell>
        </row>
        <row r="146">
          <cell r="A146" t="str">
            <v>5a</v>
          </cell>
          <cell r="B146" t="str">
            <v>Orlando M.S.</v>
          </cell>
        </row>
        <row r="147">
          <cell r="A147" t="str">
            <v>15e</v>
          </cell>
          <cell r="B147" t="str">
            <v>Argentia M.S.</v>
          </cell>
        </row>
        <row r="148">
          <cell r="A148" t="str">
            <v>15f</v>
          </cell>
          <cell r="B148" t="str">
            <v>Stillmeadow M.S.</v>
          </cell>
        </row>
        <row r="149">
          <cell r="A149" t="str">
            <v>15c</v>
          </cell>
          <cell r="B149" t="str">
            <v>Chalkdene M.S.</v>
          </cell>
        </row>
        <row r="150">
          <cell r="A150">
            <v>10</v>
          </cell>
          <cell r="B150" t="str">
            <v>Sheridan Park Phase ll</v>
          </cell>
        </row>
        <row r="151">
          <cell r="A151">
            <v>1</v>
          </cell>
          <cell r="B151" t="str">
            <v>Substation Egress Cable Replacement</v>
          </cell>
        </row>
        <row r="154">
          <cell r="B154" t="str">
            <v>TOTAL - SUBSTATION</v>
          </cell>
          <cell r="C154">
            <v>0</v>
          </cell>
          <cell r="D154">
            <v>0</v>
          </cell>
          <cell r="E154">
            <v>0</v>
          </cell>
          <cell r="F154">
            <v>0</v>
          </cell>
          <cell r="G154">
            <v>0</v>
          </cell>
          <cell r="H154">
            <v>0</v>
          </cell>
          <cell r="I154">
            <v>0</v>
          </cell>
        </row>
        <row r="157">
          <cell r="B157" t="str">
            <v>SUBDIVISION REBUILDS</v>
          </cell>
        </row>
        <row r="159">
          <cell r="A159">
            <v>3</v>
          </cell>
          <cell r="B159" t="str">
            <v>Forest Glen  Phase ll Rebuild</v>
          </cell>
        </row>
        <row r="160">
          <cell r="A160">
            <v>2</v>
          </cell>
          <cell r="B160" t="str">
            <v>Malton Phase V Rebuild</v>
          </cell>
        </row>
        <row r="161">
          <cell r="A161">
            <v>1</v>
          </cell>
          <cell r="B161" t="str">
            <v>Sheridan Homelands Phase V Rebuild</v>
          </cell>
        </row>
        <row r="162">
          <cell r="A162">
            <v>4</v>
          </cell>
          <cell r="B162" t="str">
            <v>Meadowvale T.C. Phase ll Rebuild</v>
          </cell>
        </row>
        <row r="165">
          <cell r="B165" t="str">
            <v>TOTAL - SUBDIVISION REBUILDS</v>
          </cell>
          <cell r="C165">
            <v>0</v>
          </cell>
          <cell r="D165">
            <v>0</v>
          </cell>
          <cell r="E165">
            <v>0</v>
          </cell>
        </row>
        <row r="168">
          <cell r="B168" t="str">
            <v xml:space="preserve">       Total - Subtransmission</v>
          </cell>
          <cell r="C168">
            <v>0</v>
          </cell>
          <cell r="D168">
            <v>0</v>
          </cell>
          <cell r="E168">
            <v>0</v>
          </cell>
          <cell r="F168">
            <v>0</v>
          </cell>
          <cell r="G168">
            <v>0</v>
          </cell>
          <cell r="H168">
            <v>0</v>
          </cell>
          <cell r="I168">
            <v>0</v>
          </cell>
        </row>
        <row r="169">
          <cell r="B169" t="str">
            <v xml:space="preserve">       Total - Distribution</v>
          </cell>
          <cell r="C169">
            <v>0</v>
          </cell>
          <cell r="D169">
            <v>0</v>
          </cell>
          <cell r="E169">
            <v>0</v>
          </cell>
          <cell r="F169">
            <v>0</v>
          </cell>
          <cell r="G169">
            <v>0</v>
          </cell>
          <cell r="H169">
            <v>0</v>
          </cell>
          <cell r="I169">
            <v>0</v>
          </cell>
        </row>
        <row r="170">
          <cell r="B170" t="str">
            <v xml:space="preserve">       Total - Substations</v>
          </cell>
          <cell r="C170">
            <v>0</v>
          </cell>
          <cell r="D170">
            <v>0</v>
          </cell>
          <cell r="E170">
            <v>0</v>
          </cell>
          <cell r="F170">
            <v>0</v>
          </cell>
          <cell r="G170">
            <v>0</v>
          </cell>
          <cell r="H170">
            <v>0</v>
          </cell>
          <cell r="I170">
            <v>0</v>
          </cell>
        </row>
        <row r="171">
          <cell r="B171" t="str">
            <v xml:space="preserve">       Total - Subdivision Rebuilds</v>
          </cell>
          <cell r="C171">
            <v>0</v>
          </cell>
          <cell r="D171">
            <v>0</v>
          </cell>
          <cell r="E171">
            <v>0</v>
          </cell>
        </row>
        <row r="174">
          <cell r="B174" t="str">
            <v xml:space="preserve">       GRAND TOTAL</v>
          </cell>
          <cell r="C174">
            <v>0</v>
          </cell>
          <cell r="D174">
            <v>0</v>
          </cell>
          <cell r="E174">
            <v>0</v>
          </cell>
        </row>
        <row r="177">
          <cell r="A177" t="str">
            <v>*</v>
          </cell>
          <cell r="B177" t="str">
            <v>Savings p.a. to the community</v>
          </cell>
        </row>
      </sheetData>
      <sheetData sheetId="3" refreshError="1">
        <row r="203">
          <cell r="E203" t="str">
            <v>TABLE 1</v>
          </cell>
        </row>
        <row r="204">
          <cell r="E204" t="str">
            <v xml:space="preserve">SUMMARY OF </v>
          </cell>
        </row>
        <row r="205">
          <cell r="E205" t="str">
            <v>RECOMMENDED SYSTEM EXPANSION PROJECTS - 1996</v>
          </cell>
        </row>
        <row r="207">
          <cell r="D207" t="str">
            <v>Project</v>
          </cell>
          <cell r="E207">
            <v>1996</v>
          </cell>
          <cell r="F207" t="str">
            <v>Future</v>
          </cell>
          <cell r="H207" t="str">
            <v xml:space="preserve">        BENEFITS</v>
          </cell>
        </row>
        <row r="208">
          <cell r="A208" t="str">
            <v>Item</v>
          </cell>
          <cell r="B208" t="str">
            <v>Item</v>
          </cell>
          <cell r="C208" t="str">
            <v>Description</v>
          </cell>
          <cell r="D208" t="str">
            <v>Cost</v>
          </cell>
          <cell r="E208" t="str">
            <v>Budget</v>
          </cell>
          <cell r="F208" t="str">
            <v>Budget</v>
          </cell>
          <cell r="G208" t="str">
            <v>Add.</v>
          </cell>
          <cell r="I208" t="str">
            <v>SAVINGS (p.a)</v>
          </cell>
          <cell r="K208" t="str">
            <v>Payback</v>
          </cell>
        </row>
        <row r="209">
          <cell r="D209" t="str">
            <v>Estimate</v>
          </cell>
          <cell r="E209" t="str">
            <v>Amount</v>
          </cell>
          <cell r="F209" t="str">
            <v>Amount</v>
          </cell>
          <cell r="G209" t="str">
            <v>Capacity(MW)</v>
          </cell>
          <cell r="H209" t="str">
            <v>Losses</v>
          </cell>
          <cell r="I209" t="str">
            <v>Cust-min.</v>
          </cell>
          <cell r="J209" t="str">
            <v>Out. Costs*</v>
          </cell>
          <cell r="K209" t="str">
            <v>Yrs</v>
          </cell>
        </row>
        <row r="211">
          <cell r="C211" t="str">
            <v>SUBTRANSMISSION</v>
          </cell>
        </row>
        <row r="214">
          <cell r="B214"/>
          <cell r="C214"/>
          <cell r="D214">
            <v>0</v>
          </cell>
          <cell r="F214">
            <v>0</v>
          </cell>
          <cell r="K214" t="e">
            <v>#DIV/0!</v>
          </cell>
        </row>
        <row r="215">
          <cell r="B215"/>
          <cell r="C215"/>
          <cell r="D215">
            <v>0</v>
          </cell>
          <cell r="F215">
            <v>0</v>
          </cell>
          <cell r="K215" t="e">
            <v>#DIV/0!</v>
          </cell>
        </row>
        <row r="216">
          <cell r="B216"/>
          <cell r="C216"/>
          <cell r="D216">
            <v>0</v>
          </cell>
          <cell r="F216">
            <v>0</v>
          </cell>
          <cell r="K216" t="e">
            <v>#DIV/0!</v>
          </cell>
        </row>
        <row r="217">
          <cell r="B217"/>
          <cell r="C217"/>
          <cell r="D217">
            <v>0</v>
          </cell>
          <cell r="F217">
            <v>0</v>
          </cell>
          <cell r="K217" t="e">
            <v>#DIV/0!</v>
          </cell>
        </row>
        <row r="218">
          <cell r="B218"/>
          <cell r="C218"/>
          <cell r="D218">
            <v>0</v>
          </cell>
          <cell r="F218">
            <v>0</v>
          </cell>
          <cell r="K218" t="e">
            <v>#DIV/0!</v>
          </cell>
        </row>
        <row r="219">
          <cell r="B219"/>
          <cell r="C219"/>
          <cell r="D219">
            <v>0</v>
          </cell>
          <cell r="F219">
            <v>0</v>
          </cell>
          <cell r="K219" t="e">
            <v>#DIV/0!</v>
          </cell>
        </row>
        <row r="220">
          <cell r="A220">
            <v>1</v>
          </cell>
          <cell r="B220">
            <v>7</v>
          </cell>
          <cell r="C220" t="str">
            <v>44 kV Fieldgate Feeder Tie</v>
          </cell>
          <cell r="D220">
            <v>250000</v>
          </cell>
          <cell r="E220">
            <v>250000</v>
          </cell>
          <cell r="F220">
            <v>0</v>
          </cell>
          <cell r="G220">
            <v>5</v>
          </cell>
          <cell r="H220">
            <v>10000</v>
          </cell>
          <cell r="I220">
            <v>20000</v>
          </cell>
          <cell r="J220">
            <v>100000</v>
          </cell>
          <cell r="K220">
            <v>2.2727272727272729</v>
          </cell>
        </row>
        <row r="221">
          <cell r="A221">
            <v>2</v>
          </cell>
          <cell r="B221">
            <v>8</v>
          </cell>
          <cell r="C221" t="str">
            <v>44 kV Eglinton/Dixie Intersection Rebuild</v>
          </cell>
          <cell r="D221">
            <v>100000</v>
          </cell>
          <cell r="E221">
            <v>100000</v>
          </cell>
          <cell r="F221">
            <v>0</v>
          </cell>
          <cell r="H221">
            <v>0</v>
          </cell>
          <cell r="I221">
            <v>150000</v>
          </cell>
          <cell r="J221">
            <v>750000</v>
          </cell>
          <cell r="K221">
            <v>0.13333333333333333</v>
          </cell>
        </row>
        <row r="222">
          <cell r="A222">
            <v>3</v>
          </cell>
          <cell r="B222">
            <v>9</v>
          </cell>
          <cell r="C222" t="str">
            <v>44 kV Britannia Rd. Feeder Tie</v>
          </cell>
          <cell r="D222">
            <v>150000</v>
          </cell>
          <cell r="E222">
            <v>0</v>
          </cell>
          <cell r="F222">
            <v>150000</v>
          </cell>
          <cell r="G222">
            <v>5</v>
          </cell>
          <cell r="H222">
            <v>8000</v>
          </cell>
          <cell r="I222">
            <v>10000</v>
          </cell>
          <cell r="J222">
            <v>50000</v>
          </cell>
          <cell r="K222">
            <v>2.5862068965517242</v>
          </cell>
        </row>
        <row r="223">
          <cell r="B223"/>
          <cell r="C223"/>
          <cell r="D223">
            <v>0</v>
          </cell>
          <cell r="F223">
            <v>0</v>
          </cell>
          <cell r="J223">
            <v>0</v>
          </cell>
          <cell r="K223" t="e">
            <v>#DIV/0!</v>
          </cell>
        </row>
        <row r="224">
          <cell r="A224">
            <v>4</v>
          </cell>
          <cell r="B224">
            <v>11</v>
          </cell>
          <cell r="C224" t="str">
            <v>44 kV Aquitaine MS - C.P.R. Feeder Tie</v>
          </cell>
          <cell r="D224">
            <v>230000</v>
          </cell>
          <cell r="E224">
            <v>0</v>
          </cell>
          <cell r="F224">
            <v>230000</v>
          </cell>
          <cell r="G224">
            <v>10</v>
          </cell>
          <cell r="H224">
            <v>12000</v>
          </cell>
          <cell r="I224">
            <v>15000</v>
          </cell>
          <cell r="J224">
            <v>75000</v>
          </cell>
          <cell r="K224">
            <v>2.6436781609195403</v>
          </cell>
        </row>
        <row r="225">
          <cell r="A225">
            <v>5</v>
          </cell>
          <cell r="B225">
            <v>12</v>
          </cell>
          <cell r="C225" t="str">
            <v>44 kV Glengarry Rd. Feeder Tie</v>
          </cell>
          <cell r="D225">
            <v>105000</v>
          </cell>
          <cell r="E225">
            <v>105000</v>
          </cell>
          <cell r="F225">
            <v>0</v>
          </cell>
          <cell r="G225">
            <v>5</v>
          </cell>
          <cell r="H225">
            <v>7500</v>
          </cell>
          <cell r="I225">
            <v>20000</v>
          </cell>
          <cell r="J225">
            <v>100000</v>
          </cell>
          <cell r="K225">
            <v>0.97674418604651159</v>
          </cell>
        </row>
        <row r="226">
          <cell r="B226"/>
          <cell r="C226"/>
          <cell r="D226">
            <v>0</v>
          </cell>
          <cell r="F226">
            <v>0</v>
          </cell>
          <cell r="J226">
            <v>0</v>
          </cell>
          <cell r="K226" t="e">
            <v>#DIV/0!</v>
          </cell>
        </row>
        <row r="227">
          <cell r="B227"/>
          <cell r="C227"/>
          <cell r="D227">
            <v>0</v>
          </cell>
          <cell r="F227">
            <v>0</v>
          </cell>
          <cell r="J227">
            <v>0</v>
          </cell>
          <cell r="K227" t="e">
            <v>#DIV/0!</v>
          </cell>
        </row>
        <row r="228">
          <cell r="B228"/>
          <cell r="C228"/>
          <cell r="D228">
            <v>0</v>
          </cell>
          <cell r="F228">
            <v>0</v>
          </cell>
          <cell r="J228">
            <v>0</v>
          </cell>
          <cell r="K228" t="e">
            <v>#DIV/0!</v>
          </cell>
        </row>
        <row r="229">
          <cell r="B229"/>
          <cell r="C229"/>
          <cell r="D229">
            <v>0</v>
          </cell>
          <cell r="F229">
            <v>0</v>
          </cell>
          <cell r="J229">
            <v>0</v>
          </cell>
          <cell r="K229" t="e">
            <v>#DIV/0!</v>
          </cell>
        </row>
        <row r="230">
          <cell r="A230">
            <v>6</v>
          </cell>
          <cell r="B230">
            <v>17</v>
          </cell>
          <cell r="C230" t="str">
            <v>44 kV Mississauga Rd. Feeder Tie</v>
          </cell>
          <cell r="D230">
            <v>190000</v>
          </cell>
          <cell r="E230">
            <v>0</v>
          </cell>
          <cell r="F230">
            <v>190000</v>
          </cell>
          <cell r="G230">
            <v>5</v>
          </cell>
          <cell r="H230">
            <v>9000</v>
          </cell>
          <cell r="I230">
            <v>15000</v>
          </cell>
          <cell r="J230">
            <v>75000</v>
          </cell>
          <cell r="K230">
            <v>2.2619047619047619</v>
          </cell>
        </row>
        <row r="231">
          <cell r="B231"/>
          <cell r="C231"/>
          <cell r="D231">
            <v>0</v>
          </cell>
          <cell r="F231">
            <v>0</v>
          </cell>
          <cell r="J231">
            <v>0</v>
          </cell>
          <cell r="K231" t="e">
            <v>#DIV/0!</v>
          </cell>
        </row>
        <row r="232">
          <cell r="A232">
            <v>7</v>
          </cell>
          <cell r="B232">
            <v>19</v>
          </cell>
          <cell r="C232" t="str">
            <v>44 kV Drew Rd. Feeder Tie</v>
          </cell>
          <cell r="D232">
            <v>205000</v>
          </cell>
          <cell r="E232">
            <v>0</v>
          </cell>
          <cell r="F232">
            <v>205000</v>
          </cell>
          <cell r="G232">
            <v>5</v>
          </cell>
          <cell r="H232">
            <v>8000</v>
          </cell>
          <cell r="I232">
            <v>12000</v>
          </cell>
          <cell r="J232">
            <v>60000</v>
          </cell>
          <cell r="K232">
            <v>3.0147058823529411</v>
          </cell>
        </row>
        <row r="233">
          <cell r="B233"/>
          <cell r="C233"/>
          <cell r="D233">
            <v>0</v>
          </cell>
          <cell r="F233">
            <v>0</v>
          </cell>
          <cell r="J233">
            <v>0</v>
          </cell>
          <cell r="K233" t="e">
            <v>#DIV/0!</v>
          </cell>
        </row>
        <row r="234">
          <cell r="A234">
            <v>8</v>
          </cell>
          <cell r="B234">
            <v>21</v>
          </cell>
          <cell r="C234" t="str">
            <v>27.6 kV Stanfield Feeder Tie</v>
          </cell>
          <cell r="D234">
            <v>245000</v>
          </cell>
          <cell r="E234">
            <v>0</v>
          </cell>
          <cell r="F234">
            <v>245000</v>
          </cell>
          <cell r="H234">
            <v>0</v>
          </cell>
          <cell r="I234">
            <v>50000</v>
          </cell>
          <cell r="J234">
            <v>250000</v>
          </cell>
          <cell r="K234">
            <v>0.98</v>
          </cell>
        </row>
        <row r="235">
          <cell r="B235"/>
          <cell r="C235"/>
          <cell r="D235">
            <v>0</v>
          </cell>
          <cell r="F235">
            <v>0</v>
          </cell>
          <cell r="J235">
            <v>0</v>
          </cell>
          <cell r="K235" t="e">
            <v>#DIV/0!</v>
          </cell>
        </row>
        <row r="236">
          <cell r="A236">
            <v>9</v>
          </cell>
          <cell r="B236">
            <v>23</v>
          </cell>
          <cell r="C236" t="str">
            <v xml:space="preserve">27.6 kV Lakeshore Rd. Reconductoring </v>
          </cell>
          <cell r="D236">
            <v>140000</v>
          </cell>
          <cell r="E236">
            <v>140000</v>
          </cell>
          <cell r="F236">
            <v>0</v>
          </cell>
          <cell r="G236">
            <v>3</v>
          </cell>
          <cell r="H236">
            <v>10000</v>
          </cell>
          <cell r="I236">
            <v>8000</v>
          </cell>
          <cell r="J236">
            <v>40000</v>
          </cell>
          <cell r="K236">
            <v>2.8</v>
          </cell>
        </row>
        <row r="237">
          <cell r="B237"/>
          <cell r="C237"/>
          <cell r="D237">
            <v>0</v>
          </cell>
          <cell r="F237">
            <v>0</v>
          </cell>
          <cell r="J237">
            <v>0</v>
          </cell>
          <cell r="K237" t="e">
            <v>#DIV/0!</v>
          </cell>
        </row>
        <row r="238">
          <cell r="B238"/>
          <cell r="C238"/>
          <cell r="D238">
            <v>0</v>
          </cell>
          <cell r="F238">
            <v>0</v>
          </cell>
          <cell r="J238">
            <v>0</v>
          </cell>
          <cell r="K238" t="e">
            <v>#DIV/0!</v>
          </cell>
        </row>
        <row r="239">
          <cell r="B239"/>
          <cell r="C239"/>
          <cell r="D239">
            <v>0</v>
          </cell>
          <cell r="F239">
            <v>0</v>
          </cell>
          <cell r="J239">
            <v>0</v>
          </cell>
          <cell r="K239" t="e">
            <v>#DIV/0!</v>
          </cell>
        </row>
        <row r="240">
          <cell r="B240"/>
          <cell r="C240"/>
          <cell r="D240">
            <v>0</v>
          </cell>
          <cell r="F240">
            <v>0</v>
          </cell>
          <cell r="J240">
            <v>0</v>
          </cell>
          <cell r="K240" t="e">
            <v>#DIV/0!</v>
          </cell>
        </row>
        <row r="241">
          <cell r="B241"/>
          <cell r="C241"/>
          <cell r="D241">
            <v>0</v>
          </cell>
          <cell r="F241">
            <v>0</v>
          </cell>
          <cell r="J241">
            <v>0</v>
          </cell>
          <cell r="K241" t="e">
            <v>#DIV/0!</v>
          </cell>
        </row>
        <row r="242">
          <cell r="A242">
            <v>10</v>
          </cell>
          <cell r="B242">
            <v>30</v>
          </cell>
          <cell r="C242" t="str">
            <v xml:space="preserve">27.6 kV Britannia Road Feeder </v>
          </cell>
          <cell r="D242">
            <v>170000</v>
          </cell>
          <cell r="E242">
            <v>0</v>
          </cell>
          <cell r="F242">
            <v>170000</v>
          </cell>
          <cell r="G242">
            <v>3</v>
          </cell>
          <cell r="H242">
            <v>6000</v>
          </cell>
          <cell r="I242">
            <v>12000</v>
          </cell>
          <cell r="J242">
            <v>60000</v>
          </cell>
          <cell r="K242">
            <v>2.5757575757575757</v>
          </cell>
        </row>
        <row r="243">
          <cell r="A243">
            <v>11</v>
          </cell>
          <cell r="B243">
            <v>31</v>
          </cell>
          <cell r="C243" t="str">
            <v>27.6 kV Bramalea TS Feeder Ties</v>
          </cell>
          <cell r="D243">
            <v>300000</v>
          </cell>
          <cell r="E243">
            <v>0</v>
          </cell>
          <cell r="F243">
            <v>300000</v>
          </cell>
          <cell r="H243">
            <v>10000</v>
          </cell>
          <cell r="I243">
            <v>80000</v>
          </cell>
          <cell r="J243">
            <v>400000</v>
          </cell>
          <cell r="K243">
            <v>0.73170731707317072</v>
          </cell>
        </row>
        <row r="244">
          <cell r="A244">
            <v>12</v>
          </cell>
          <cell r="B244">
            <v>32</v>
          </cell>
          <cell r="C244" t="str">
            <v>27.6 kV Pacific Drive Feeder Tie</v>
          </cell>
          <cell r="D244">
            <v>230000</v>
          </cell>
          <cell r="E244">
            <v>0</v>
          </cell>
          <cell r="F244">
            <v>230000</v>
          </cell>
          <cell r="G244">
            <v>3</v>
          </cell>
          <cell r="H244">
            <v>6500</v>
          </cell>
          <cell r="I244">
            <v>8000</v>
          </cell>
          <cell r="J244">
            <v>40000</v>
          </cell>
          <cell r="K244">
            <v>4.946236559139785</v>
          </cell>
        </row>
        <row r="245">
          <cell r="A245">
            <v>13</v>
          </cell>
          <cell r="B245">
            <v>33</v>
          </cell>
          <cell r="C245" t="str">
            <v>27.6 kV Highway 10 Feeder Tie</v>
          </cell>
          <cell r="D245">
            <v>230000</v>
          </cell>
          <cell r="E245">
            <v>0</v>
          </cell>
          <cell r="F245">
            <v>230000</v>
          </cell>
          <cell r="G245">
            <v>3</v>
          </cell>
          <cell r="H245">
            <v>10000</v>
          </cell>
          <cell r="I245">
            <v>25000</v>
          </cell>
          <cell r="J245">
            <v>125000</v>
          </cell>
          <cell r="K245">
            <v>1.7037037037037037</v>
          </cell>
        </row>
        <row r="246">
          <cell r="A246">
            <v>14</v>
          </cell>
          <cell r="B246">
            <v>34</v>
          </cell>
          <cell r="C246" t="str">
            <v>27.6 kV Superior Feeder Tie</v>
          </cell>
          <cell r="D246">
            <v>50000</v>
          </cell>
          <cell r="E246">
            <v>50000</v>
          </cell>
          <cell r="F246">
            <v>0</v>
          </cell>
          <cell r="H246">
            <v>2000</v>
          </cell>
          <cell r="I246">
            <v>10000</v>
          </cell>
          <cell r="J246">
            <v>50000</v>
          </cell>
          <cell r="K246">
            <v>0.96153846153846156</v>
          </cell>
        </row>
        <row r="250">
          <cell r="C250" t="str">
            <v>TOTAL - TRANSMISSION</v>
          </cell>
          <cell r="D250">
            <v>2595000</v>
          </cell>
          <cell r="E250">
            <v>645000</v>
          </cell>
          <cell r="F250">
            <v>1950000</v>
          </cell>
          <cell r="G250">
            <v>47</v>
          </cell>
          <cell r="H250">
            <v>99000</v>
          </cell>
          <cell r="I250">
            <v>435000</v>
          </cell>
          <cell r="J250">
            <v>2175000</v>
          </cell>
          <cell r="K250">
            <v>1.1411609498680739</v>
          </cell>
        </row>
        <row r="253">
          <cell r="E253" t="str">
            <v>TABLE 1 (Cont'd)</v>
          </cell>
        </row>
        <row r="254">
          <cell r="E254" t="str">
            <v xml:space="preserve">SUMMARY OF </v>
          </cell>
        </row>
        <row r="255">
          <cell r="E255" t="str">
            <v>RECOMMENDED SYSTEM EXPANSION PROJECTS - 1996</v>
          </cell>
        </row>
        <row r="257">
          <cell r="D257" t="str">
            <v>Project</v>
          </cell>
          <cell r="E257">
            <v>1996</v>
          </cell>
          <cell r="F257" t="str">
            <v>Future</v>
          </cell>
          <cell r="H257" t="str">
            <v xml:space="preserve">        BENEFITS</v>
          </cell>
        </row>
        <row r="258">
          <cell r="A258" t="str">
            <v>Item</v>
          </cell>
          <cell r="B258" t="str">
            <v>Item</v>
          </cell>
          <cell r="C258" t="str">
            <v>Description</v>
          </cell>
          <cell r="D258" t="str">
            <v>Cost</v>
          </cell>
          <cell r="E258" t="str">
            <v>Budget</v>
          </cell>
          <cell r="F258" t="str">
            <v>Budget</v>
          </cell>
          <cell r="G258" t="str">
            <v>Add.</v>
          </cell>
          <cell r="I258" t="str">
            <v>SAVINGS (p.a)</v>
          </cell>
          <cell r="K258" t="str">
            <v>Payback</v>
          </cell>
        </row>
        <row r="259">
          <cell r="D259" t="str">
            <v>Estimate</v>
          </cell>
          <cell r="E259" t="str">
            <v>Amount</v>
          </cell>
          <cell r="F259" t="str">
            <v>Amount</v>
          </cell>
          <cell r="G259" t="str">
            <v>Capacity(MW)</v>
          </cell>
          <cell r="H259" t="str">
            <v>Losses</v>
          </cell>
          <cell r="I259" t="str">
            <v>Cust-min.</v>
          </cell>
          <cell r="J259" t="str">
            <v>Out. Costs*</v>
          </cell>
          <cell r="K259" t="str">
            <v>Yrs</v>
          </cell>
        </row>
        <row r="262">
          <cell r="C262" t="str">
            <v>DISTRIBUTION</v>
          </cell>
        </row>
        <row r="264">
          <cell r="A264">
            <v>1</v>
          </cell>
          <cell r="B264">
            <v>1</v>
          </cell>
          <cell r="C264" t="str">
            <v xml:space="preserve">Streetsville Conversion </v>
          </cell>
          <cell r="D264">
            <v>100000</v>
          </cell>
          <cell r="E264">
            <v>0</v>
          </cell>
          <cell r="F264">
            <v>100000</v>
          </cell>
          <cell r="G264">
            <v>1</v>
          </cell>
          <cell r="H264">
            <v>2000</v>
          </cell>
          <cell r="I264">
            <v>12000</v>
          </cell>
          <cell r="J264">
            <v>60000</v>
          </cell>
          <cell r="K264">
            <v>1.6129032258064515</v>
          </cell>
        </row>
        <row r="265">
          <cell r="B265"/>
          <cell r="C265"/>
          <cell r="D265">
            <v>0</v>
          </cell>
          <cell r="F265">
            <v>0</v>
          </cell>
          <cell r="J265">
            <v>0</v>
          </cell>
          <cell r="K265" t="e">
            <v>#DIV/0!</v>
          </cell>
        </row>
        <row r="266">
          <cell r="B266"/>
          <cell r="C266"/>
          <cell r="D266">
            <v>0</v>
          </cell>
          <cell r="F266">
            <v>0</v>
          </cell>
          <cell r="J266">
            <v>0</v>
          </cell>
          <cell r="K266" t="e">
            <v>#DIV/0!</v>
          </cell>
        </row>
        <row r="267">
          <cell r="B267"/>
          <cell r="C267"/>
          <cell r="D267">
            <v>0</v>
          </cell>
          <cell r="F267">
            <v>0</v>
          </cell>
          <cell r="J267">
            <v>0</v>
          </cell>
          <cell r="K267" t="e">
            <v>#DIV/0!</v>
          </cell>
        </row>
        <row r="268">
          <cell r="A268">
            <v>2</v>
          </cell>
          <cell r="B268">
            <v>5</v>
          </cell>
          <cell r="C268" t="str">
            <v>13.8 kV Canadian Tire Tie</v>
          </cell>
          <cell r="D268">
            <v>200000</v>
          </cell>
          <cell r="E268">
            <v>0</v>
          </cell>
          <cell r="F268">
            <v>200000</v>
          </cell>
          <cell r="G268">
            <v>3</v>
          </cell>
          <cell r="H268">
            <v>5000</v>
          </cell>
          <cell r="I268">
            <v>20000</v>
          </cell>
          <cell r="J268">
            <v>100000</v>
          </cell>
          <cell r="K268">
            <v>1.9047619047619047</v>
          </cell>
        </row>
        <row r="269">
          <cell r="A269">
            <v>3</v>
          </cell>
          <cell r="B269">
            <v>6</v>
          </cell>
          <cell r="C269" t="str">
            <v>13.8 kV Mavis Road Feeder Tie</v>
          </cell>
          <cell r="D269">
            <v>120000</v>
          </cell>
          <cell r="E269">
            <v>120000</v>
          </cell>
          <cell r="F269">
            <v>0</v>
          </cell>
          <cell r="G269">
            <v>3</v>
          </cell>
          <cell r="H269">
            <v>5000</v>
          </cell>
          <cell r="I269">
            <v>12000</v>
          </cell>
          <cell r="J269">
            <v>60000</v>
          </cell>
          <cell r="K269">
            <v>1.8461538461538463</v>
          </cell>
        </row>
        <row r="270">
          <cell r="B270"/>
          <cell r="C270"/>
          <cell r="D270">
            <v>0</v>
          </cell>
          <cell r="F270">
            <v>0</v>
          </cell>
          <cell r="J270">
            <v>0</v>
          </cell>
          <cell r="K270" t="e">
            <v>#DIV/0!</v>
          </cell>
        </row>
        <row r="271">
          <cell r="A271">
            <v>4</v>
          </cell>
          <cell r="B271">
            <v>8</v>
          </cell>
          <cell r="C271" t="str">
            <v>13.8 kV Tomken Road Feeder Tie</v>
          </cell>
          <cell r="D271">
            <v>105000</v>
          </cell>
          <cell r="E271">
            <v>0</v>
          </cell>
          <cell r="F271">
            <v>105000</v>
          </cell>
          <cell r="G271">
            <v>2</v>
          </cell>
          <cell r="H271">
            <v>2000</v>
          </cell>
          <cell r="I271">
            <v>16000</v>
          </cell>
          <cell r="J271">
            <v>80000</v>
          </cell>
          <cell r="K271">
            <v>1.2804878048780488</v>
          </cell>
        </row>
        <row r="272">
          <cell r="A272">
            <v>5</v>
          </cell>
          <cell r="B272">
            <v>9</v>
          </cell>
          <cell r="C272" t="str">
            <v>13.8 kV Mississauga Road Feeder Tie</v>
          </cell>
          <cell r="D272">
            <v>105000</v>
          </cell>
          <cell r="E272">
            <v>0</v>
          </cell>
          <cell r="F272">
            <v>105000</v>
          </cell>
          <cell r="G272">
            <v>2</v>
          </cell>
          <cell r="H272">
            <v>3000</v>
          </cell>
          <cell r="I272">
            <v>10000</v>
          </cell>
          <cell r="J272">
            <v>50000</v>
          </cell>
          <cell r="K272">
            <v>1.9811320754716981</v>
          </cell>
        </row>
        <row r="273">
          <cell r="B273"/>
          <cell r="C273"/>
          <cell r="D273">
            <v>0</v>
          </cell>
          <cell r="F273">
            <v>0</v>
          </cell>
          <cell r="J273">
            <v>0</v>
          </cell>
          <cell r="K273" t="e">
            <v>#DIV/0!</v>
          </cell>
        </row>
        <row r="274">
          <cell r="B274"/>
          <cell r="C274"/>
          <cell r="D274">
            <v>0</v>
          </cell>
          <cell r="F274">
            <v>0</v>
          </cell>
          <cell r="J274">
            <v>0</v>
          </cell>
          <cell r="K274" t="e">
            <v>#DIV/0!</v>
          </cell>
        </row>
        <row r="275">
          <cell r="A275">
            <v>6</v>
          </cell>
          <cell r="B275">
            <v>12</v>
          </cell>
          <cell r="C275" t="str">
            <v>13.8 kV Sheridan Park Feeder Tie</v>
          </cell>
          <cell r="D275">
            <v>100000</v>
          </cell>
          <cell r="E275">
            <v>100000</v>
          </cell>
          <cell r="F275">
            <v>0</v>
          </cell>
          <cell r="G275">
            <v>2</v>
          </cell>
          <cell r="H275">
            <v>3000</v>
          </cell>
          <cell r="I275">
            <v>25000</v>
          </cell>
          <cell r="J275">
            <v>125000</v>
          </cell>
          <cell r="K275">
            <v>0.78125</v>
          </cell>
        </row>
        <row r="276">
          <cell r="B276"/>
          <cell r="C276"/>
          <cell r="D276">
            <v>0</v>
          </cell>
          <cell r="F276">
            <v>0</v>
          </cell>
          <cell r="J276">
            <v>0</v>
          </cell>
          <cell r="K276" t="e">
            <v>#DIV/0!</v>
          </cell>
        </row>
        <row r="277">
          <cell r="B277"/>
          <cell r="C277"/>
          <cell r="D277">
            <v>0</v>
          </cell>
          <cell r="F277">
            <v>0</v>
          </cell>
          <cell r="J277">
            <v>0</v>
          </cell>
          <cell r="K277" t="e">
            <v>#DIV/0!</v>
          </cell>
        </row>
        <row r="278">
          <cell r="A278">
            <v>7</v>
          </cell>
          <cell r="B278">
            <v>15</v>
          </cell>
          <cell r="C278" t="str">
            <v>13.8 kV Eglinton Avenue Feeder Tie</v>
          </cell>
          <cell r="D278">
            <v>200000</v>
          </cell>
          <cell r="E278">
            <v>200000</v>
          </cell>
          <cell r="F278">
            <v>0</v>
          </cell>
          <cell r="G278">
            <v>3</v>
          </cell>
          <cell r="H278">
            <v>4000</v>
          </cell>
          <cell r="I278">
            <v>15000</v>
          </cell>
          <cell r="J278">
            <v>75000</v>
          </cell>
          <cell r="K278">
            <v>2.5316455696202533</v>
          </cell>
        </row>
        <row r="279">
          <cell r="A279">
            <v>8</v>
          </cell>
          <cell r="B279">
            <v>16</v>
          </cell>
          <cell r="C279" t="str">
            <v>13.8 kV Elmbank Drive Feeder Tie</v>
          </cell>
          <cell r="D279">
            <v>129000</v>
          </cell>
          <cell r="E279">
            <v>0</v>
          </cell>
          <cell r="F279">
            <v>129000</v>
          </cell>
          <cell r="G279">
            <v>2</v>
          </cell>
          <cell r="H279">
            <v>2500</v>
          </cell>
          <cell r="I279">
            <v>5000</v>
          </cell>
          <cell r="J279">
            <v>25000</v>
          </cell>
          <cell r="K279">
            <v>4.6909090909090905</v>
          </cell>
        </row>
        <row r="280">
          <cell r="B280"/>
          <cell r="C280"/>
          <cell r="D280">
            <v>0</v>
          </cell>
          <cell r="F280">
            <v>0</v>
          </cell>
          <cell r="J280">
            <v>0</v>
          </cell>
          <cell r="K280" t="e">
            <v>#DIV/0!</v>
          </cell>
        </row>
        <row r="281">
          <cell r="A281">
            <v>9</v>
          </cell>
          <cell r="B281">
            <v>18</v>
          </cell>
          <cell r="C281" t="str">
            <v>13.8 kV Derry Rd. &amp; Ninth Line Feeder Tie</v>
          </cell>
          <cell r="D281">
            <v>100000</v>
          </cell>
          <cell r="E281">
            <v>0</v>
          </cell>
          <cell r="F281">
            <v>100000</v>
          </cell>
          <cell r="G281">
            <v>3</v>
          </cell>
          <cell r="H281">
            <v>4500</v>
          </cell>
          <cell r="I281">
            <v>12000</v>
          </cell>
          <cell r="J281">
            <v>60000</v>
          </cell>
          <cell r="K281">
            <v>1.5503875968992249</v>
          </cell>
        </row>
        <row r="282">
          <cell r="B282"/>
          <cell r="C282"/>
          <cell r="D282">
            <v>0</v>
          </cell>
          <cell r="F282">
            <v>0</v>
          </cell>
          <cell r="J282">
            <v>0</v>
          </cell>
          <cell r="K282" t="e">
            <v>#DIV/0!</v>
          </cell>
        </row>
        <row r="283">
          <cell r="A283">
            <v>10</v>
          </cell>
          <cell r="B283">
            <v>20</v>
          </cell>
          <cell r="C283" t="str">
            <v>4.16 kV Atwater Feeder Tie</v>
          </cell>
          <cell r="D283">
            <v>104000</v>
          </cell>
          <cell r="E283">
            <v>0</v>
          </cell>
          <cell r="F283">
            <v>104000</v>
          </cell>
          <cell r="G283">
            <v>1</v>
          </cell>
          <cell r="H283">
            <v>1500</v>
          </cell>
          <cell r="I283">
            <v>3000</v>
          </cell>
          <cell r="J283">
            <v>15000</v>
          </cell>
          <cell r="K283">
            <v>6.3030303030303028</v>
          </cell>
        </row>
        <row r="284">
          <cell r="B284"/>
          <cell r="C284"/>
          <cell r="D284">
            <v>0</v>
          </cell>
          <cell r="F284">
            <v>0</v>
          </cell>
          <cell r="J284">
            <v>0</v>
          </cell>
          <cell r="K284" t="e">
            <v>#DIV/0!</v>
          </cell>
        </row>
        <row r="285">
          <cell r="A285">
            <v>11</v>
          </cell>
          <cell r="B285">
            <v>22</v>
          </cell>
          <cell r="C285" t="str">
            <v>4.16 kV Pinetree MS/Melton MS Tie</v>
          </cell>
          <cell r="D285">
            <v>66500</v>
          </cell>
          <cell r="E285">
            <v>0</v>
          </cell>
          <cell r="F285">
            <v>66500</v>
          </cell>
          <cell r="G285">
            <v>1</v>
          </cell>
          <cell r="H285">
            <v>1500</v>
          </cell>
          <cell r="I285">
            <v>2500</v>
          </cell>
          <cell r="J285">
            <v>12500</v>
          </cell>
          <cell r="K285">
            <v>4.75</v>
          </cell>
        </row>
        <row r="286">
          <cell r="A286">
            <v>12</v>
          </cell>
          <cell r="B286">
            <v>23</v>
          </cell>
          <cell r="C286" t="str">
            <v>4.16 kV Bromsgrove MS/Park West MS Tie</v>
          </cell>
          <cell r="D286">
            <v>44000</v>
          </cell>
          <cell r="E286">
            <v>0</v>
          </cell>
          <cell r="F286">
            <v>44000</v>
          </cell>
          <cell r="G286">
            <v>1</v>
          </cell>
          <cell r="H286">
            <v>1000</v>
          </cell>
          <cell r="I286">
            <v>2500</v>
          </cell>
          <cell r="J286">
            <v>12500</v>
          </cell>
          <cell r="K286">
            <v>3.2592592592592591</v>
          </cell>
        </row>
        <row r="287">
          <cell r="A287">
            <v>13</v>
          </cell>
          <cell r="B287">
            <v>24</v>
          </cell>
          <cell r="C287" t="str">
            <v>4.16 kV Bromsgrove MS/Robin MS Tie</v>
          </cell>
          <cell r="D287">
            <v>74000</v>
          </cell>
          <cell r="E287">
            <v>0</v>
          </cell>
          <cell r="F287">
            <v>74000</v>
          </cell>
          <cell r="G287">
            <v>1</v>
          </cell>
          <cell r="H287">
            <v>1000</v>
          </cell>
          <cell r="I287">
            <v>3000</v>
          </cell>
          <cell r="J287">
            <v>15000</v>
          </cell>
          <cell r="K287">
            <v>4.625</v>
          </cell>
        </row>
        <row r="288">
          <cell r="A288">
            <v>14</v>
          </cell>
          <cell r="B288">
            <v>25</v>
          </cell>
          <cell r="C288" t="str">
            <v>4.16 kV Lakeshore Road Feeder Tie</v>
          </cell>
          <cell r="D288">
            <v>80000</v>
          </cell>
          <cell r="E288">
            <v>0</v>
          </cell>
          <cell r="F288">
            <v>80000</v>
          </cell>
          <cell r="G288">
            <v>1</v>
          </cell>
          <cell r="H288">
            <v>1500</v>
          </cell>
          <cell r="I288">
            <v>3000</v>
          </cell>
          <cell r="J288">
            <v>15000</v>
          </cell>
          <cell r="K288">
            <v>4.8484848484848486</v>
          </cell>
        </row>
        <row r="289">
          <cell r="A289">
            <v>15</v>
          </cell>
          <cell r="B289">
            <v>26</v>
          </cell>
          <cell r="C289" t="str">
            <v>4.16 kV Park Royal MS/Park West MS Tie</v>
          </cell>
          <cell r="D289">
            <v>130000</v>
          </cell>
          <cell r="E289">
            <v>130000</v>
          </cell>
          <cell r="F289">
            <v>0</v>
          </cell>
          <cell r="G289">
            <v>1</v>
          </cell>
          <cell r="H289">
            <v>1000</v>
          </cell>
          <cell r="I289">
            <v>4000</v>
          </cell>
          <cell r="J289">
            <v>20000</v>
          </cell>
          <cell r="K289">
            <v>6.1904761904761907</v>
          </cell>
        </row>
        <row r="290">
          <cell r="A290">
            <v>16</v>
          </cell>
          <cell r="B290">
            <v>27</v>
          </cell>
          <cell r="C290" t="str">
            <v xml:space="preserve">4.16 kV Stanfield Road Feeder Tie </v>
          </cell>
          <cell r="D290">
            <v>154000</v>
          </cell>
          <cell r="E290">
            <v>0</v>
          </cell>
          <cell r="F290">
            <v>154000</v>
          </cell>
          <cell r="G290">
            <v>1</v>
          </cell>
          <cell r="H290">
            <v>1000</v>
          </cell>
          <cell r="I290">
            <v>3500</v>
          </cell>
          <cell r="J290">
            <v>17500</v>
          </cell>
          <cell r="K290">
            <v>8.3243243243243246</v>
          </cell>
        </row>
        <row r="291">
          <cell r="A291">
            <v>17</v>
          </cell>
          <cell r="B291">
            <v>28</v>
          </cell>
          <cell r="C291" t="str">
            <v>4.16 kV Clarkson M.S. Term. Poles Rebuild</v>
          </cell>
          <cell r="D291">
            <v>25000</v>
          </cell>
          <cell r="E291">
            <v>25000</v>
          </cell>
          <cell r="F291">
            <v>0</v>
          </cell>
          <cell r="G291">
            <v>1</v>
          </cell>
          <cell r="H291">
            <v>0</v>
          </cell>
          <cell r="I291">
            <v>8000</v>
          </cell>
          <cell r="J291">
            <v>40000</v>
          </cell>
          <cell r="K291">
            <v>0.625</v>
          </cell>
        </row>
        <row r="292">
          <cell r="A292">
            <v>18</v>
          </cell>
          <cell r="B292">
            <v>29</v>
          </cell>
          <cell r="C292" t="str">
            <v xml:space="preserve">4.16 kV Clarkson/Lorne Park Feeder Tie </v>
          </cell>
          <cell r="D292">
            <v>104000</v>
          </cell>
          <cell r="E292">
            <v>0</v>
          </cell>
          <cell r="F292">
            <v>104000</v>
          </cell>
          <cell r="G292">
            <v>1</v>
          </cell>
          <cell r="H292">
            <v>1000</v>
          </cell>
          <cell r="I292">
            <v>2500</v>
          </cell>
          <cell r="J292">
            <v>12500</v>
          </cell>
          <cell r="K292">
            <v>7.7037037037037033</v>
          </cell>
        </row>
        <row r="295">
          <cell r="C295" t="str">
            <v>TOTAL - DISTRIBUTION</v>
          </cell>
          <cell r="D295">
            <v>1940500</v>
          </cell>
          <cell r="E295">
            <v>575000</v>
          </cell>
          <cell r="F295">
            <v>1365500</v>
          </cell>
          <cell r="G295">
            <v>30</v>
          </cell>
          <cell r="H295">
            <v>40500</v>
          </cell>
          <cell r="I295">
            <v>159000</v>
          </cell>
          <cell r="J295">
            <v>795000</v>
          </cell>
          <cell r="K295">
            <v>2.3225613405146617</v>
          </cell>
        </row>
        <row r="299">
          <cell r="A299" t="str">
            <v>*</v>
          </cell>
          <cell r="B299" t="str">
            <v>*</v>
          </cell>
          <cell r="C299" t="str">
            <v>Savings p.a. to the community</v>
          </cell>
        </row>
        <row r="300">
          <cell r="E300" t="str">
            <v>TABLE 1 (Cont'd)</v>
          </cell>
        </row>
        <row r="301">
          <cell r="E301" t="str">
            <v xml:space="preserve">SUMMARY OF </v>
          </cell>
        </row>
        <row r="302">
          <cell r="E302" t="str">
            <v>RECOMMENDED SYSTEM EXPANSION PROJECTS - 1996</v>
          </cell>
        </row>
        <row r="304">
          <cell r="D304" t="str">
            <v>Project</v>
          </cell>
          <cell r="E304">
            <v>1996</v>
          </cell>
          <cell r="F304" t="str">
            <v>Future</v>
          </cell>
          <cell r="H304" t="str">
            <v xml:space="preserve">        BENEFITS</v>
          </cell>
        </row>
        <row r="305">
          <cell r="A305" t="str">
            <v>Item</v>
          </cell>
          <cell r="B305" t="str">
            <v>Item</v>
          </cell>
          <cell r="C305" t="str">
            <v>Description</v>
          </cell>
          <cell r="D305" t="str">
            <v>Cost</v>
          </cell>
          <cell r="E305" t="str">
            <v>Budget</v>
          </cell>
          <cell r="F305" t="str">
            <v>Budget</v>
          </cell>
          <cell r="G305" t="str">
            <v>Add.</v>
          </cell>
          <cell r="I305" t="str">
            <v>SAVINGS (p.a)</v>
          </cell>
          <cell r="K305" t="str">
            <v>Payback</v>
          </cell>
        </row>
        <row r="306">
          <cell r="D306" t="str">
            <v>Estimate</v>
          </cell>
          <cell r="E306" t="str">
            <v>Amount</v>
          </cell>
          <cell r="F306" t="str">
            <v>Amount</v>
          </cell>
          <cell r="G306" t="str">
            <v>Capacity(MW)</v>
          </cell>
          <cell r="H306" t="str">
            <v>Losses</v>
          </cell>
          <cell r="I306" t="str">
            <v>Cust-min.</v>
          </cell>
          <cell r="J306" t="str">
            <v>Out. Costs*</v>
          </cell>
          <cell r="K306" t="str">
            <v>Yrs</v>
          </cell>
        </row>
        <row r="309">
          <cell r="C309" t="str">
            <v>MUNICIPAL SUBSTATIONS</v>
          </cell>
        </row>
        <row r="311">
          <cell r="A311">
            <v>1</v>
          </cell>
          <cell r="B311">
            <v>1</v>
          </cell>
          <cell r="C311" t="str">
            <v>Replacement M.S. feeder egress cables.</v>
          </cell>
          <cell r="D311">
            <v>200000</v>
          </cell>
          <cell r="E311">
            <v>200000</v>
          </cell>
          <cell r="F311">
            <v>0</v>
          </cell>
          <cell r="H311">
            <v>0</v>
          </cell>
          <cell r="I311">
            <v>40000</v>
          </cell>
          <cell r="J311">
            <v>200000</v>
          </cell>
          <cell r="K311">
            <v>1</v>
          </cell>
        </row>
        <row r="312">
          <cell r="A312">
            <v>2</v>
          </cell>
          <cell r="B312">
            <v>2</v>
          </cell>
          <cell r="C312" t="str">
            <v>Lisgar M.S.</v>
          </cell>
          <cell r="D312">
            <v>1800000</v>
          </cell>
          <cell r="E312">
            <v>0</v>
          </cell>
          <cell r="F312">
            <v>1800000</v>
          </cell>
          <cell r="G312">
            <v>5</v>
          </cell>
          <cell r="H312">
            <v>4000</v>
          </cell>
          <cell r="I312">
            <v>50000</v>
          </cell>
          <cell r="J312">
            <v>250000</v>
          </cell>
          <cell r="K312">
            <v>7.0866141732283463</v>
          </cell>
        </row>
        <row r="313">
          <cell r="B313"/>
          <cell r="C313"/>
          <cell r="D313">
            <v>0</v>
          </cell>
          <cell r="F313">
            <v>0</v>
          </cell>
          <cell r="J313">
            <v>0</v>
          </cell>
          <cell r="K313" t="e">
            <v>#DIV/0!</v>
          </cell>
        </row>
        <row r="314">
          <cell r="A314">
            <v>3</v>
          </cell>
          <cell r="B314">
            <v>4</v>
          </cell>
          <cell r="C314" t="str">
            <v xml:space="preserve">Sheridan Park System Rebuild  </v>
          </cell>
          <cell r="D314">
            <v>650000</v>
          </cell>
          <cell r="E314">
            <v>100000</v>
          </cell>
          <cell r="F314">
            <v>550000</v>
          </cell>
          <cell r="G314">
            <v>10</v>
          </cell>
          <cell r="H314">
            <v>5000</v>
          </cell>
          <cell r="I314">
            <v>25000</v>
          </cell>
          <cell r="J314">
            <v>125000</v>
          </cell>
          <cell r="K314">
            <v>5</v>
          </cell>
        </row>
        <row r="315">
          <cell r="A315">
            <v>4</v>
          </cell>
          <cell r="B315">
            <v>5</v>
          </cell>
          <cell r="C315" t="str">
            <v>Orlando M.S.</v>
          </cell>
          <cell r="D315">
            <v>1400000</v>
          </cell>
          <cell r="E315">
            <v>450000</v>
          </cell>
          <cell r="F315">
            <v>950000</v>
          </cell>
          <cell r="G315">
            <v>20</v>
          </cell>
          <cell r="H315">
            <v>10000</v>
          </cell>
          <cell r="I315">
            <v>40000</v>
          </cell>
          <cell r="J315">
            <v>200000</v>
          </cell>
          <cell r="K315">
            <v>6.666666666666667</v>
          </cell>
        </row>
        <row r="316">
          <cell r="A316">
            <v>5</v>
          </cell>
          <cell r="B316">
            <v>6</v>
          </cell>
          <cell r="C316" t="str">
            <v>Argentia M.S.</v>
          </cell>
          <cell r="D316">
            <v>50000</v>
          </cell>
          <cell r="E316">
            <v>50000</v>
          </cell>
          <cell r="F316">
            <v>0</v>
          </cell>
          <cell r="G316">
            <v>10</v>
          </cell>
          <cell r="H316">
            <v>5000</v>
          </cell>
          <cell r="I316">
            <v>12000</v>
          </cell>
          <cell r="J316">
            <v>60000</v>
          </cell>
          <cell r="K316">
            <v>0.76923076923076927</v>
          </cell>
        </row>
        <row r="317">
          <cell r="B317"/>
          <cell r="C317"/>
          <cell r="D317">
            <v>0</v>
          </cell>
          <cell r="F317">
            <v>0</v>
          </cell>
          <cell r="J317">
            <v>0</v>
          </cell>
          <cell r="K317" t="e">
            <v>#DIV/0!</v>
          </cell>
        </row>
        <row r="318">
          <cell r="A318">
            <v>6</v>
          </cell>
          <cell r="B318">
            <v>8</v>
          </cell>
          <cell r="C318" t="str">
            <v>Chalkdene M.S.</v>
          </cell>
          <cell r="D318">
            <v>350000</v>
          </cell>
          <cell r="E318">
            <v>0</v>
          </cell>
          <cell r="F318">
            <v>350000</v>
          </cell>
          <cell r="G318">
            <v>3</v>
          </cell>
          <cell r="H318">
            <v>2500</v>
          </cell>
          <cell r="I318">
            <v>10000</v>
          </cell>
          <cell r="J318">
            <v>50000</v>
          </cell>
          <cell r="K318">
            <v>6.666666666666667</v>
          </cell>
        </row>
        <row r="319">
          <cell r="A319">
            <v>7</v>
          </cell>
          <cell r="B319">
            <v>9</v>
          </cell>
          <cell r="C319" t="str">
            <v>Rockwood M.S.</v>
          </cell>
          <cell r="D319">
            <v>1600000</v>
          </cell>
          <cell r="E319">
            <v>100000</v>
          </cell>
          <cell r="F319">
            <v>1500000</v>
          </cell>
          <cell r="G319">
            <v>20</v>
          </cell>
          <cell r="H319">
            <v>10000</v>
          </cell>
          <cell r="I319">
            <v>35000</v>
          </cell>
          <cell r="J319">
            <v>175000</v>
          </cell>
          <cell r="K319">
            <v>8.6486486486486491</v>
          </cell>
        </row>
        <row r="320">
          <cell r="B320"/>
          <cell r="C320"/>
          <cell r="D320">
            <v>0</v>
          </cell>
          <cell r="F320">
            <v>0</v>
          </cell>
        </row>
        <row r="321">
          <cell r="B321"/>
          <cell r="C321"/>
          <cell r="D321">
            <v>0</v>
          </cell>
          <cell r="F321">
            <v>0</v>
          </cell>
        </row>
        <row r="322">
          <cell r="B322"/>
          <cell r="C322"/>
          <cell r="D322">
            <v>0</v>
          </cell>
          <cell r="F322">
            <v>0</v>
          </cell>
        </row>
        <row r="325">
          <cell r="C325" t="str">
            <v>TOTAL - SUBSTATION</v>
          </cell>
          <cell r="D325">
            <v>6050000</v>
          </cell>
          <cell r="E325">
            <v>900000</v>
          </cell>
          <cell r="F325">
            <v>5150000</v>
          </cell>
          <cell r="G325">
            <v>68</v>
          </cell>
          <cell r="H325">
            <v>36500</v>
          </cell>
          <cell r="I325">
            <v>212000</v>
          </cell>
          <cell r="J325">
            <v>1060000</v>
          </cell>
          <cell r="K325">
            <v>5.5175558595531236</v>
          </cell>
        </row>
        <row r="328">
          <cell r="C328" t="str">
            <v>SUBDIVISION REBUILDS</v>
          </cell>
        </row>
        <row r="330">
          <cell r="A330">
            <v>1</v>
          </cell>
          <cell r="B330">
            <v>1</v>
          </cell>
          <cell r="C330" t="str">
            <v>Sheridan Homelands - Phase V</v>
          </cell>
          <cell r="D330">
            <v>1500000</v>
          </cell>
          <cell r="E330">
            <v>1500000</v>
          </cell>
          <cell r="F330">
            <v>0</v>
          </cell>
          <cell r="G330">
            <v>2</v>
          </cell>
          <cell r="H330">
            <v>1000</v>
          </cell>
          <cell r="I330">
            <v>45000</v>
          </cell>
          <cell r="J330">
            <v>225000</v>
          </cell>
          <cell r="K330">
            <v>6.6371681415929205</v>
          </cell>
        </row>
        <row r="331">
          <cell r="A331">
            <v>2</v>
          </cell>
          <cell r="B331">
            <v>2</v>
          </cell>
          <cell r="C331" t="str">
            <v>Malton - Phase V</v>
          </cell>
          <cell r="D331">
            <v>1000000</v>
          </cell>
          <cell r="E331">
            <v>1000000</v>
          </cell>
          <cell r="F331">
            <v>0</v>
          </cell>
          <cell r="G331">
            <v>2</v>
          </cell>
          <cell r="H331">
            <v>2000</v>
          </cell>
          <cell r="I331">
            <v>40000</v>
          </cell>
          <cell r="J331">
            <v>200000</v>
          </cell>
          <cell r="K331">
            <v>4.9504950495049505</v>
          </cell>
        </row>
        <row r="332">
          <cell r="A332">
            <v>3</v>
          </cell>
          <cell r="B332">
            <v>3</v>
          </cell>
          <cell r="C332" t="str">
            <v xml:space="preserve"> Forest Glen Area east and west of Dixie Rd.</v>
          </cell>
          <cell r="D332">
            <v>1500000</v>
          </cell>
          <cell r="E332">
            <v>1500000</v>
          </cell>
          <cell r="F332">
            <v>0</v>
          </cell>
          <cell r="G332">
            <v>2</v>
          </cell>
          <cell r="H332">
            <v>2000</v>
          </cell>
          <cell r="I332">
            <v>75000</v>
          </cell>
          <cell r="J332">
            <v>375000</v>
          </cell>
          <cell r="K332">
            <v>3.9787798408488064</v>
          </cell>
        </row>
        <row r="333">
          <cell r="A333">
            <v>4</v>
          </cell>
          <cell r="B333">
            <v>4</v>
          </cell>
          <cell r="C333" t="str">
            <v>Meadowvale T.C. Mainfeeders - Phase II</v>
          </cell>
          <cell r="D333">
            <v>1400000</v>
          </cell>
          <cell r="E333">
            <v>1400000</v>
          </cell>
          <cell r="F333">
            <v>0</v>
          </cell>
          <cell r="H333">
            <v>1500</v>
          </cell>
          <cell r="I333">
            <v>85000</v>
          </cell>
          <cell r="J333">
            <v>425000</v>
          </cell>
          <cell r="K333">
            <v>3.2825322391559202</v>
          </cell>
        </row>
        <row r="334">
          <cell r="A334">
            <v>5</v>
          </cell>
          <cell r="B334">
            <v>5</v>
          </cell>
          <cell r="C334" t="str">
            <v>Woodlands Area</v>
          </cell>
          <cell r="D334">
            <v>1000000</v>
          </cell>
          <cell r="E334">
            <v>1000000</v>
          </cell>
          <cell r="F334">
            <v>0</v>
          </cell>
          <cell r="G334">
            <v>1</v>
          </cell>
          <cell r="H334">
            <v>1000</v>
          </cell>
          <cell r="I334">
            <v>35000</v>
          </cell>
          <cell r="J334">
            <v>175000</v>
          </cell>
          <cell r="K334">
            <v>5.6818181818181817</v>
          </cell>
        </row>
        <row r="335">
          <cell r="A335">
            <v>6</v>
          </cell>
          <cell r="B335">
            <v>6</v>
          </cell>
          <cell r="C335" t="str">
            <v>4.16 kV  U/G Circuit Rebuild</v>
          </cell>
          <cell r="D335">
            <v>100000</v>
          </cell>
          <cell r="E335">
            <v>100000</v>
          </cell>
          <cell r="F335">
            <v>0</v>
          </cell>
          <cell r="H335">
            <v>1000</v>
          </cell>
          <cell r="I335">
            <v>10000</v>
          </cell>
          <cell r="J335">
            <v>50000</v>
          </cell>
          <cell r="K335">
            <v>1.9607843137254901</v>
          </cell>
        </row>
        <row r="338">
          <cell r="C338" t="str">
            <v>TOTAL - SUBDIVISION REBUILDS</v>
          </cell>
          <cell r="D338">
            <v>6500000</v>
          </cell>
          <cell r="E338">
            <v>6500000</v>
          </cell>
          <cell r="F338">
            <v>0</v>
          </cell>
          <cell r="G338">
            <v>7</v>
          </cell>
          <cell r="H338">
            <v>8500</v>
          </cell>
          <cell r="I338">
            <v>290000</v>
          </cell>
          <cell r="J338">
            <v>1450000</v>
          </cell>
          <cell r="K338">
            <v>4.4566335275968463</v>
          </cell>
        </row>
        <row r="342">
          <cell r="A342" t="str">
            <v>*</v>
          </cell>
          <cell r="B342" t="str">
            <v>*</v>
          </cell>
          <cell r="C342" t="str">
            <v>Savings p.a. to the community</v>
          </cell>
        </row>
        <row r="343">
          <cell r="E343" t="str">
            <v>TABLE 1 (Cont'd)</v>
          </cell>
        </row>
        <row r="344">
          <cell r="E344" t="str">
            <v xml:space="preserve">SUMMARY OF </v>
          </cell>
        </row>
        <row r="345">
          <cell r="E345" t="str">
            <v>RECOMMENDED SYSTEM EXPANSION PROJECTS - 1996</v>
          </cell>
        </row>
        <row r="347">
          <cell r="D347" t="str">
            <v>Project</v>
          </cell>
          <cell r="E347">
            <v>1996</v>
          </cell>
          <cell r="F347" t="str">
            <v>Future</v>
          </cell>
          <cell r="H347" t="str">
            <v xml:space="preserve">        BENEFITS</v>
          </cell>
        </row>
        <row r="348">
          <cell r="A348" t="str">
            <v>Item</v>
          </cell>
          <cell r="B348" t="str">
            <v>Item</v>
          </cell>
          <cell r="C348" t="str">
            <v>Description</v>
          </cell>
          <cell r="D348" t="str">
            <v>Cost</v>
          </cell>
          <cell r="E348" t="str">
            <v>Budget</v>
          </cell>
          <cell r="F348" t="str">
            <v>Budget</v>
          </cell>
          <cell r="G348" t="str">
            <v>Add.</v>
          </cell>
          <cell r="I348" t="str">
            <v>SAVINGS (p.a)</v>
          </cell>
          <cell r="K348" t="str">
            <v>Payback</v>
          </cell>
        </row>
        <row r="349">
          <cell r="D349" t="str">
            <v>Estimate</v>
          </cell>
          <cell r="E349" t="str">
            <v>Amount</v>
          </cell>
          <cell r="F349" t="str">
            <v>Amount</v>
          </cell>
          <cell r="G349" t="str">
            <v>Capacity(MW)</v>
          </cell>
          <cell r="H349" t="str">
            <v>Losses</v>
          </cell>
          <cell r="I349" t="str">
            <v>Cust-min.</v>
          </cell>
          <cell r="J349" t="str">
            <v>Out. Costs*</v>
          </cell>
          <cell r="K349" t="str">
            <v>Yrs</v>
          </cell>
        </row>
        <row r="352">
          <cell r="C352" t="str">
            <v>SYSTEM MAINTENANCE PROJECTS</v>
          </cell>
        </row>
        <row r="354">
          <cell r="A354">
            <v>1</v>
          </cell>
          <cell r="C354" t="str">
            <v>Overhead Switch Replacement</v>
          </cell>
          <cell r="D354">
            <v>300000</v>
          </cell>
          <cell r="E354">
            <v>300000</v>
          </cell>
          <cell r="F354">
            <v>0</v>
          </cell>
          <cell r="H354">
            <v>0</v>
          </cell>
          <cell r="I354">
            <v>20000</v>
          </cell>
          <cell r="J354">
            <v>100000</v>
          </cell>
          <cell r="K354">
            <v>3</v>
          </cell>
        </row>
        <row r="355">
          <cell r="A355">
            <v>2</v>
          </cell>
          <cell r="C355" t="str">
            <v>Secondary Cable Replacement</v>
          </cell>
          <cell r="D355">
            <v>75000</v>
          </cell>
          <cell r="E355">
            <v>75000</v>
          </cell>
          <cell r="F355">
            <v>0</v>
          </cell>
          <cell r="H355">
            <v>0</v>
          </cell>
          <cell r="I355">
            <v>5000</v>
          </cell>
          <cell r="J355">
            <v>25000</v>
          </cell>
          <cell r="K355">
            <v>3</v>
          </cell>
        </row>
        <row r="356">
          <cell r="A356">
            <v>3</v>
          </cell>
          <cell r="C356" t="str">
            <v>Meter Base Replacement</v>
          </cell>
          <cell r="D356">
            <v>40000</v>
          </cell>
          <cell r="E356">
            <v>40000</v>
          </cell>
          <cell r="F356">
            <v>0</v>
          </cell>
          <cell r="H356">
            <v>0</v>
          </cell>
          <cell r="I356">
            <v>4000</v>
          </cell>
          <cell r="J356">
            <v>20000</v>
          </cell>
          <cell r="K356">
            <v>2</v>
          </cell>
        </row>
        <row r="357">
          <cell r="A357">
            <v>4</v>
          </cell>
          <cell r="C357" t="str">
            <v>Overhead Transformer Replacement</v>
          </cell>
          <cell r="D357">
            <v>150000</v>
          </cell>
          <cell r="E357">
            <v>150000</v>
          </cell>
          <cell r="F357">
            <v>0</v>
          </cell>
          <cell r="H357">
            <v>2000</v>
          </cell>
          <cell r="I357">
            <v>10000</v>
          </cell>
          <cell r="J357">
            <v>50000</v>
          </cell>
          <cell r="K357">
            <v>2.8846153846153846</v>
          </cell>
        </row>
        <row r="358">
          <cell r="A358">
            <v>5</v>
          </cell>
          <cell r="C358" t="str">
            <v>U/ground Cable and Splice Replacement</v>
          </cell>
          <cell r="D358">
            <v>1200000</v>
          </cell>
          <cell r="E358">
            <v>1200000</v>
          </cell>
          <cell r="F358">
            <v>0</v>
          </cell>
          <cell r="H358">
            <v>5000</v>
          </cell>
          <cell r="I358">
            <v>55000</v>
          </cell>
          <cell r="J358">
            <v>275000</v>
          </cell>
          <cell r="K358">
            <v>4.2857142857142856</v>
          </cell>
        </row>
        <row r="359">
          <cell r="A359">
            <v>6</v>
          </cell>
          <cell r="C359" t="str">
            <v>Feeder Overhauls</v>
          </cell>
          <cell r="D359">
            <v>600000</v>
          </cell>
          <cell r="E359">
            <v>600000</v>
          </cell>
          <cell r="F359">
            <v>0</v>
          </cell>
          <cell r="H359">
            <v>5000</v>
          </cell>
          <cell r="I359">
            <v>40000</v>
          </cell>
          <cell r="J359">
            <v>200000</v>
          </cell>
          <cell r="K359">
            <v>2.9268292682926829</v>
          </cell>
        </row>
        <row r="360">
          <cell r="A360">
            <v>7</v>
          </cell>
          <cell r="C360" t="str">
            <v>U/ground Transformer Replacement</v>
          </cell>
          <cell r="D360">
            <v>200000</v>
          </cell>
          <cell r="E360">
            <v>200000</v>
          </cell>
          <cell r="F360">
            <v>0</v>
          </cell>
          <cell r="H360">
            <v>2000</v>
          </cell>
          <cell r="I360">
            <v>10000</v>
          </cell>
          <cell r="J360">
            <v>50000</v>
          </cell>
          <cell r="K360">
            <v>3.8461538461538463</v>
          </cell>
        </row>
        <row r="361">
          <cell r="A361">
            <v>8</v>
          </cell>
          <cell r="C361" t="str">
            <v>Load Centre Replacement</v>
          </cell>
          <cell r="D361">
            <v>100000</v>
          </cell>
          <cell r="E361">
            <v>100000</v>
          </cell>
          <cell r="F361">
            <v>0</v>
          </cell>
          <cell r="H361">
            <v>0</v>
          </cell>
          <cell r="I361">
            <v>8000</v>
          </cell>
          <cell r="J361">
            <v>40000</v>
          </cell>
          <cell r="K361">
            <v>2.5</v>
          </cell>
        </row>
        <row r="362">
          <cell r="A362">
            <v>9</v>
          </cell>
          <cell r="C362" t="str">
            <v>Overhead Rebuilds</v>
          </cell>
          <cell r="D362">
            <v>800000</v>
          </cell>
          <cell r="E362">
            <v>800000</v>
          </cell>
          <cell r="F362">
            <v>0</v>
          </cell>
          <cell r="H362">
            <v>2000</v>
          </cell>
          <cell r="I362">
            <v>70000</v>
          </cell>
          <cell r="J362">
            <v>350000</v>
          </cell>
          <cell r="K362">
            <v>2.2727272727272729</v>
          </cell>
        </row>
        <row r="363">
          <cell r="A363">
            <v>10</v>
          </cell>
          <cell r="C363" t="str">
            <v>Wood &amp; Concrete Pole Replacements</v>
          </cell>
          <cell r="D363">
            <v>250000</v>
          </cell>
          <cell r="E363">
            <v>250000</v>
          </cell>
          <cell r="F363">
            <v>0</v>
          </cell>
          <cell r="H363">
            <v>0</v>
          </cell>
          <cell r="I363">
            <v>30000</v>
          </cell>
          <cell r="J363">
            <v>150000</v>
          </cell>
          <cell r="K363">
            <v>1.6666666666666667</v>
          </cell>
        </row>
        <row r="364">
          <cell r="A364">
            <v>11</v>
          </cell>
          <cell r="C364" t="str">
            <v>Auto-Switches/SCADA</v>
          </cell>
          <cell r="D364">
            <v>1200000</v>
          </cell>
          <cell r="E364">
            <v>1200000</v>
          </cell>
          <cell r="F364">
            <v>0</v>
          </cell>
          <cell r="H364">
            <v>5000</v>
          </cell>
          <cell r="I364">
            <v>300000</v>
          </cell>
          <cell r="J364">
            <v>1500000</v>
          </cell>
          <cell r="K364">
            <v>0.79734219269102991</v>
          </cell>
        </row>
        <row r="365">
          <cell r="A365">
            <v>12</v>
          </cell>
          <cell r="C365" t="str">
            <v>Power T/former O/H &amp;  StationUpgrade</v>
          </cell>
          <cell r="D365">
            <v>100000</v>
          </cell>
          <cell r="E365">
            <v>100000</v>
          </cell>
          <cell r="F365">
            <v>0</v>
          </cell>
          <cell r="H365">
            <v>0</v>
          </cell>
          <cell r="I365">
            <v>10000</v>
          </cell>
          <cell r="J365">
            <v>50000</v>
          </cell>
          <cell r="K365">
            <v>2</v>
          </cell>
        </row>
        <row r="368">
          <cell r="C368" t="str">
            <v>TOTAL - SYSTEM MAINTENANCE</v>
          </cell>
          <cell r="D368">
            <v>5015000</v>
          </cell>
          <cell r="E368">
            <v>5015000</v>
          </cell>
          <cell r="F368">
            <v>0</v>
          </cell>
          <cell r="G368">
            <v>0</v>
          </cell>
          <cell r="H368">
            <v>14000</v>
          </cell>
          <cell r="I368">
            <v>468000</v>
          </cell>
          <cell r="J368">
            <v>2340000</v>
          </cell>
          <cell r="K368">
            <v>2.1304163126593032</v>
          </cell>
        </row>
        <row r="371">
          <cell r="E371" t="str">
            <v>TABLE 1 (Cont'd)</v>
          </cell>
        </row>
        <row r="372">
          <cell r="E372" t="str">
            <v xml:space="preserve">SUMMARY OF </v>
          </cell>
        </row>
        <row r="373">
          <cell r="E373" t="str">
            <v>RECOMMENDED SYSTEM EXPANSION PROJECTS - 1996</v>
          </cell>
        </row>
        <row r="375">
          <cell r="D375" t="str">
            <v>Project</v>
          </cell>
          <cell r="E375">
            <v>1996</v>
          </cell>
          <cell r="F375" t="str">
            <v>Future</v>
          </cell>
          <cell r="H375" t="str">
            <v xml:space="preserve">        BENEFITS</v>
          </cell>
        </row>
        <row r="376">
          <cell r="A376" t="str">
            <v>Item</v>
          </cell>
          <cell r="B376" t="str">
            <v>Item</v>
          </cell>
          <cell r="C376" t="str">
            <v>Description</v>
          </cell>
          <cell r="D376" t="str">
            <v>Cost</v>
          </cell>
          <cell r="E376" t="str">
            <v>Budget</v>
          </cell>
          <cell r="F376" t="str">
            <v>Budget</v>
          </cell>
          <cell r="G376" t="str">
            <v>Add.</v>
          </cell>
          <cell r="I376" t="str">
            <v>SAVINGS (p.a)</v>
          </cell>
          <cell r="K376" t="str">
            <v>Payback</v>
          </cell>
        </row>
        <row r="377">
          <cell r="D377" t="str">
            <v>Estimate</v>
          </cell>
          <cell r="E377" t="str">
            <v>Amount</v>
          </cell>
          <cell r="F377" t="str">
            <v>Amount</v>
          </cell>
          <cell r="G377" t="str">
            <v>Capacity(MW)</v>
          </cell>
          <cell r="H377" t="str">
            <v>Losses</v>
          </cell>
          <cell r="I377" t="str">
            <v>Cust-min.</v>
          </cell>
          <cell r="J377" t="str">
            <v>Out. Costs*</v>
          </cell>
          <cell r="K377" t="str">
            <v>Yrs</v>
          </cell>
        </row>
        <row r="380">
          <cell r="C380" t="str">
            <v xml:space="preserve">       Total - Subtransmission</v>
          </cell>
          <cell r="D380">
            <v>2595000</v>
          </cell>
          <cell r="E380">
            <v>645000</v>
          </cell>
          <cell r="F380">
            <v>1950000</v>
          </cell>
          <cell r="G380">
            <v>47</v>
          </cell>
          <cell r="H380">
            <v>99000</v>
          </cell>
          <cell r="I380">
            <v>435000</v>
          </cell>
          <cell r="J380">
            <v>2175000</v>
          </cell>
          <cell r="K380">
            <v>1.1411609498680739</v>
          </cell>
          <cell r="L380">
            <v>14</v>
          </cell>
        </row>
        <row r="381">
          <cell r="C381" t="str">
            <v xml:space="preserve">       Total - Distribution</v>
          </cell>
          <cell r="D381">
            <v>1940500</v>
          </cell>
          <cell r="E381">
            <v>575000</v>
          </cell>
          <cell r="F381">
            <v>1365500</v>
          </cell>
          <cell r="G381">
            <v>30</v>
          </cell>
          <cell r="H381">
            <v>40500</v>
          </cell>
          <cell r="I381">
            <v>159000</v>
          </cell>
          <cell r="J381">
            <v>795000</v>
          </cell>
          <cell r="K381">
            <v>2.3225613405146617</v>
          </cell>
          <cell r="L381">
            <v>18</v>
          </cell>
        </row>
        <row r="382">
          <cell r="C382" t="str">
            <v xml:space="preserve">       Total - Substations</v>
          </cell>
          <cell r="D382">
            <v>6050000</v>
          </cell>
          <cell r="E382">
            <v>900000</v>
          </cell>
          <cell r="F382">
            <v>5150000</v>
          </cell>
          <cell r="G382">
            <v>68</v>
          </cell>
          <cell r="H382">
            <v>36500</v>
          </cell>
          <cell r="I382">
            <v>212000</v>
          </cell>
          <cell r="J382">
            <v>1060000</v>
          </cell>
          <cell r="K382">
            <v>5.5175558595531236</v>
          </cell>
          <cell r="L382">
            <v>7</v>
          </cell>
        </row>
        <row r="383">
          <cell r="C383" t="str">
            <v xml:space="preserve">       Total - Subdivision Rebuilds</v>
          </cell>
          <cell r="D383">
            <v>6500000</v>
          </cell>
          <cell r="E383">
            <v>6500000</v>
          </cell>
          <cell r="F383">
            <v>0</v>
          </cell>
          <cell r="G383">
            <v>7</v>
          </cell>
          <cell r="H383">
            <v>8500</v>
          </cell>
          <cell r="I383">
            <v>290000</v>
          </cell>
          <cell r="J383">
            <v>1450000</v>
          </cell>
          <cell r="K383">
            <v>4.4566335275968463</v>
          </cell>
          <cell r="L383">
            <v>6</v>
          </cell>
        </row>
        <row r="384">
          <cell r="C384" t="str">
            <v xml:space="preserve">       Total - System Maintenance</v>
          </cell>
          <cell r="D384">
            <v>5015000</v>
          </cell>
          <cell r="E384">
            <v>5015000</v>
          </cell>
          <cell r="F384">
            <v>0</v>
          </cell>
          <cell r="G384">
            <v>0</v>
          </cell>
          <cell r="H384">
            <v>14000</v>
          </cell>
          <cell r="I384">
            <v>468000</v>
          </cell>
          <cell r="J384">
            <v>2340000</v>
          </cell>
          <cell r="K384">
            <v>2.1304163126593032</v>
          </cell>
        </row>
        <row r="387">
          <cell r="C387" t="str">
            <v xml:space="preserve">       GRAND TOTAL</v>
          </cell>
          <cell r="D387">
            <v>22100500</v>
          </cell>
          <cell r="E387">
            <v>13635000</v>
          </cell>
          <cell r="F387">
            <v>8465500</v>
          </cell>
          <cell r="G387">
            <v>152</v>
          </cell>
          <cell r="H387">
            <v>198500</v>
          </cell>
          <cell r="I387">
            <v>1564000</v>
          </cell>
          <cell r="J387">
            <v>7820000</v>
          </cell>
          <cell r="K387">
            <v>2.7561888133690839</v>
          </cell>
          <cell r="L387">
            <v>45</v>
          </cell>
        </row>
        <row r="390">
          <cell r="A390" t="str">
            <v>*</v>
          </cell>
          <cell r="B390" t="str">
            <v>*</v>
          </cell>
          <cell r="C390" t="str">
            <v>Savings p.a. to the community</v>
          </cell>
        </row>
      </sheetData>
      <sheetData sheetId="4"/>
      <sheetData sheetId="5" refreshError="1">
        <row r="3">
          <cell r="B3" t="str">
            <v>CATEGORY</v>
          </cell>
          <cell r="E3">
            <v>1995</v>
          </cell>
          <cell r="G3">
            <v>1995</v>
          </cell>
          <cell r="I3">
            <v>1994</v>
          </cell>
          <cell r="J3">
            <v>1996</v>
          </cell>
          <cell r="L3">
            <v>1995</v>
          </cell>
          <cell r="M3">
            <v>1996</v>
          </cell>
          <cell r="O3">
            <v>1995</v>
          </cell>
          <cell r="P3" t="str">
            <v>Variance</v>
          </cell>
        </row>
        <row r="4">
          <cell r="E4" t="str">
            <v>Budget</v>
          </cell>
          <cell r="G4" t="str">
            <v>Carryover Projects</v>
          </cell>
          <cell r="I4" t="str">
            <v>Carryover Projects</v>
          </cell>
          <cell r="J4" t="str">
            <v>New Projects</v>
          </cell>
          <cell r="L4" t="str">
            <v>New Projects</v>
          </cell>
          <cell r="M4" t="str">
            <v>Total Projects</v>
          </cell>
          <cell r="O4" t="str">
            <v>Total Projects</v>
          </cell>
          <cell r="P4" t="str">
            <v>%</v>
          </cell>
        </row>
        <row r="5">
          <cell r="G5" t="str">
            <v>Budget</v>
          </cell>
          <cell r="I5" t="str">
            <v>HM Labour</v>
          </cell>
          <cell r="J5" t="str">
            <v>Budget</v>
          </cell>
          <cell r="L5" t="str">
            <v>HM Labour</v>
          </cell>
          <cell r="M5" t="str">
            <v>Budget</v>
          </cell>
          <cell r="O5" t="str">
            <v>HM Labour</v>
          </cell>
          <cell r="P5" t="str">
            <v>Increase</v>
          </cell>
        </row>
        <row r="6">
          <cell r="E6" t="str">
            <v>('000)</v>
          </cell>
          <cell r="G6" t="str">
            <v>('000)</v>
          </cell>
          <cell r="I6" t="str">
            <v>('000)</v>
          </cell>
          <cell r="J6" t="str">
            <v>('000)</v>
          </cell>
          <cell r="L6" t="str">
            <v>('000)</v>
          </cell>
          <cell r="M6" t="str">
            <v>('000)</v>
          </cell>
          <cell r="O6" t="str">
            <v>('000)</v>
          </cell>
        </row>
        <row r="7">
          <cell r="B7" t="str">
            <v>Subtransmission</v>
          </cell>
          <cell r="E7">
            <v>2930</v>
          </cell>
          <cell r="G7">
            <v>2550</v>
          </cell>
          <cell r="I7">
            <v>800.8</v>
          </cell>
          <cell r="J7">
            <v>645</v>
          </cell>
          <cell r="L7">
            <v>475</v>
          </cell>
          <cell r="M7">
            <v>3195</v>
          </cell>
          <cell r="O7">
            <v>1275.8</v>
          </cell>
          <cell r="P7">
            <v>9.0443686006825938E-2</v>
          </cell>
        </row>
        <row r="9">
          <cell r="B9" t="str">
            <v>Distribution</v>
          </cell>
          <cell r="E9">
            <v>1270</v>
          </cell>
          <cell r="G9">
            <v>705</v>
          </cell>
          <cell r="I9">
            <v>357.5</v>
          </cell>
          <cell r="J9">
            <v>575</v>
          </cell>
          <cell r="L9">
            <v>290</v>
          </cell>
          <cell r="M9">
            <v>1280</v>
          </cell>
          <cell r="O9">
            <v>647.5</v>
          </cell>
          <cell r="P9">
            <v>7.874015748031496E-3</v>
          </cell>
        </row>
        <row r="11">
          <cell r="B11" t="str">
            <v>Substations</v>
          </cell>
          <cell r="E11">
            <v>2510</v>
          </cell>
          <cell r="G11">
            <v>1770</v>
          </cell>
          <cell r="I11">
            <v>735</v>
          </cell>
          <cell r="J11">
            <v>900</v>
          </cell>
          <cell r="L11">
            <v>100</v>
          </cell>
          <cell r="M11">
            <v>2670</v>
          </cell>
          <cell r="O11">
            <v>835</v>
          </cell>
          <cell r="P11">
            <v>6.3745019920318724E-2</v>
          </cell>
        </row>
        <row r="13">
          <cell r="B13" t="str">
            <v>Subdivision Rebuilds</v>
          </cell>
          <cell r="E13">
            <v>6430</v>
          </cell>
          <cell r="G13">
            <v>0</v>
          </cell>
          <cell r="I13">
            <v>190</v>
          </cell>
          <cell r="J13">
            <v>6500</v>
          </cell>
          <cell r="L13">
            <v>250</v>
          </cell>
          <cell r="M13">
            <v>6500</v>
          </cell>
          <cell r="O13">
            <v>440</v>
          </cell>
          <cell r="P13">
            <v>1.088646967340591E-2</v>
          </cell>
        </row>
        <row r="15">
          <cell r="B15" t="str">
            <v>Road Relocations</v>
          </cell>
          <cell r="E15">
            <v>1300</v>
          </cell>
          <cell r="G15">
            <v>0</v>
          </cell>
          <cell r="I15">
            <v>100</v>
          </cell>
          <cell r="J15">
            <v>1200</v>
          </cell>
          <cell r="L15">
            <v>650</v>
          </cell>
          <cell r="M15">
            <v>1200</v>
          </cell>
          <cell r="O15">
            <v>750</v>
          </cell>
          <cell r="P15">
            <v>-7.6923076923076927E-2</v>
          </cell>
        </row>
        <row r="17">
          <cell r="B17" t="str">
            <v>Industrial &amp; Commercial Services</v>
          </cell>
          <cell r="E17">
            <v>1930</v>
          </cell>
          <cell r="G17">
            <v>0</v>
          </cell>
          <cell r="I17">
            <v>0</v>
          </cell>
          <cell r="J17">
            <v>1950</v>
          </cell>
          <cell r="L17">
            <v>825</v>
          </cell>
          <cell r="M17">
            <v>1950</v>
          </cell>
          <cell r="O17">
            <v>825</v>
          </cell>
          <cell r="P17">
            <v>1.0362694300518135E-2</v>
          </cell>
        </row>
        <row r="19">
          <cell r="B19" t="str">
            <v>O/H Distribution Maintenance</v>
          </cell>
          <cell r="E19">
            <v>2200</v>
          </cell>
          <cell r="G19">
            <v>0</v>
          </cell>
          <cell r="J19">
            <v>1950</v>
          </cell>
          <cell r="M19">
            <v>1950</v>
          </cell>
          <cell r="P19">
            <v>-0.11363636363636363</v>
          </cell>
        </row>
        <row r="21">
          <cell r="B21" t="str">
            <v>U/G Distribution Maintenance</v>
          </cell>
          <cell r="E21">
            <v>1369</v>
          </cell>
          <cell r="G21">
            <v>0</v>
          </cell>
          <cell r="J21">
            <v>1415</v>
          </cell>
          <cell r="M21">
            <v>1415</v>
          </cell>
          <cell r="P21">
            <v>3.3601168736303873E-2</v>
          </cell>
        </row>
        <row r="23">
          <cell r="B23" t="str">
            <v>Transformer Overhauls</v>
          </cell>
          <cell r="E23">
            <v>450</v>
          </cell>
          <cell r="G23">
            <v>0</v>
          </cell>
          <cell r="J23">
            <v>450</v>
          </cell>
          <cell r="M23">
            <v>450</v>
          </cell>
          <cell r="P23">
            <v>0</v>
          </cell>
        </row>
        <row r="25">
          <cell r="B25" t="str">
            <v>Auto Switches/SCADA</v>
          </cell>
          <cell r="E25">
            <v>1260</v>
          </cell>
          <cell r="G25">
            <v>0</v>
          </cell>
          <cell r="J25">
            <v>1200</v>
          </cell>
          <cell r="M25">
            <v>1200</v>
          </cell>
          <cell r="P25">
            <v>-4.7619047619047616E-2</v>
          </cell>
        </row>
        <row r="27">
          <cell r="B27" t="str">
            <v>Land and Easements</v>
          </cell>
          <cell r="E27">
            <v>400</v>
          </cell>
          <cell r="G27">
            <v>0</v>
          </cell>
          <cell r="I27">
            <v>0</v>
          </cell>
          <cell r="J27">
            <v>150</v>
          </cell>
          <cell r="L27">
            <v>0</v>
          </cell>
          <cell r="M27">
            <v>150</v>
          </cell>
          <cell r="O27">
            <v>0</v>
          </cell>
          <cell r="P27">
            <v>-0.625</v>
          </cell>
        </row>
        <row r="29">
          <cell r="B29" t="str">
            <v>Major Tools</v>
          </cell>
          <cell r="E29">
            <v>242</v>
          </cell>
          <cell r="G29">
            <v>0</v>
          </cell>
          <cell r="I29">
            <v>0</v>
          </cell>
          <cell r="J29">
            <v>145</v>
          </cell>
          <cell r="L29">
            <v>0</v>
          </cell>
          <cell r="M29">
            <v>145</v>
          </cell>
          <cell r="O29">
            <v>0</v>
          </cell>
          <cell r="P29">
            <v>-0.40082644628099173</v>
          </cell>
        </row>
        <row r="32">
          <cell r="C32" t="str">
            <v>TOTAL</v>
          </cell>
          <cell r="E32">
            <v>22291</v>
          </cell>
          <cell r="G32">
            <v>5025</v>
          </cell>
          <cell r="I32">
            <v>2183.3000000000002</v>
          </cell>
          <cell r="J32">
            <v>17080</v>
          </cell>
          <cell r="L32">
            <v>2590</v>
          </cell>
          <cell r="M32">
            <v>22105</v>
          </cell>
          <cell r="O32">
            <v>4773.3</v>
          </cell>
          <cell r="P32">
            <v>-8.3441747790588133E-3</v>
          </cell>
        </row>
        <row r="33">
          <cell r="B33">
            <v>35276.598025462961</v>
          </cell>
        </row>
        <row r="37">
          <cell r="J37" t="str">
            <v>Project</v>
          </cell>
          <cell r="M37">
            <v>1955</v>
          </cell>
        </row>
        <row r="38">
          <cell r="B38" t="str">
            <v>MULTIYEAR CAPITAL PROJECTS</v>
          </cell>
          <cell r="J38" t="str">
            <v>Life</v>
          </cell>
          <cell r="M38" t="str">
            <v>Carryover Projects</v>
          </cell>
        </row>
        <row r="39">
          <cell r="J39" t="str">
            <v>Cost</v>
          </cell>
          <cell r="M39" t="str">
            <v>Budget</v>
          </cell>
        </row>
        <row r="40">
          <cell r="J40" t="str">
            <v>('000)</v>
          </cell>
          <cell r="M40" t="str">
            <v>('000)</v>
          </cell>
        </row>
        <row r="41">
          <cell r="B41" t="str">
            <v>SUBTRANSMISSION</v>
          </cell>
        </row>
        <row r="43">
          <cell r="B43">
            <v>9501</v>
          </cell>
          <cell r="D43" t="str">
            <v>44 kV Meadowvale TS Egress</v>
          </cell>
          <cell r="J43">
            <v>650</v>
          </cell>
          <cell r="M43">
            <v>650</v>
          </cell>
        </row>
        <row r="44">
          <cell r="D44" t="str">
            <v>44 kV Winston Churchill Blvd.</v>
          </cell>
          <cell r="J44">
            <v>200</v>
          </cell>
          <cell r="M44">
            <v>200</v>
          </cell>
        </row>
        <row r="45">
          <cell r="D45" t="str">
            <v>44 kV Tomken/Bloor</v>
          </cell>
          <cell r="J45">
            <v>325</v>
          </cell>
          <cell r="M45">
            <v>325</v>
          </cell>
        </row>
        <row r="46">
          <cell r="D46" t="str">
            <v xml:space="preserve">44 kV Summerville M.S. </v>
          </cell>
          <cell r="J46">
            <v>200</v>
          </cell>
          <cell r="M46">
            <v>200</v>
          </cell>
        </row>
        <row r="47">
          <cell r="D47" t="str">
            <v>27.6 kV Second Line Express Feeder</v>
          </cell>
          <cell r="J47">
            <v>950</v>
          </cell>
          <cell r="M47">
            <v>950</v>
          </cell>
        </row>
        <row r="48">
          <cell r="D48" t="str">
            <v>27.6 kV Midway</v>
          </cell>
          <cell r="J48">
            <v>225</v>
          </cell>
          <cell r="M48">
            <v>225</v>
          </cell>
        </row>
        <row r="51">
          <cell r="C51" t="str">
            <v>TOTAL-SUBTRANSMISSION</v>
          </cell>
          <cell r="J51">
            <v>2550</v>
          </cell>
          <cell r="M51">
            <v>2550</v>
          </cell>
        </row>
        <row r="54">
          <cell r="B54" t="str">
            <v>DISTRIBUTION</v>
          </cell>
        </row>
        <row r="56">
          <cell r="B56">
            <v>9502</v>
          </cell>
          <cell r="D56" t="str">
            <v>13.8 kV Winston Churchill Blvd.</v>
          </cell>
          <cell r="J56">
            <v>80</v>
          </cell>
          <cell r="M56">
            <v>80</v>
          </cell>
        </row>
        <row r="57">
          <cell r="D57" t="str">
            <v>13.8 kV Chalkdene/Rockwood</v>
          </cell>
          <cell r="J57">
            <v>200</v>
          </cell>
          <cell r="M57">
            <v>200</v>
          </cell>
        </row>
        <row r="58">
          <cell r="D58" t="str">
            <v>13.8 kV American Drive</v>
          </cell>
          <cell r="J58">
            <v>125</v>
          </cell>
          <cell r="M58">
            <v>125</v>
          </cell>
        </row>
        <row r="59">
          <cell r="D59" t="str">
            <v>13.8 kV Burnhamthorpe Road</v>
          </cell>
          <cell r="J59">
            <v>125</v>
          </cell>
          <cell r="M59">
            <v>125</v>
          </cell>
        </row>
        <row r="60">
          <cell r="D60" t="str">
            <v>4.16 kV Clarkson M.S.</v>
          </cell>
          <cell r="J60">
            <v>75</v>
          </cell>
          <cell r="M60">
            <v>75</v>
          </cell>
        </row>
        <row r="61">
          <cell r="D61" t="str">
            <v>4.16 kV Cawthra Road</v>
          </cell>
          <cell r="J61">
            <v>100</v>
          </cell>
          <cell r="M61">
            <v>100</v>
          </cell>
        </row>
        <row r="64">
          <cell r="C64" t="str">
            <v>TOTAL-DISTRIBUTION</v>
          </cell>
          <cell r="J64">
            <v>705</v>
          </cell>
          <cell r="M64">
            <v>705</v>
          </cell>
        </row>
        <row r="67">
          <cell r="B67" t="str">
            <v>SUBSTATION</v>
          </cell>
        </row>
        <row r="69">
          <cell r="B69">
            <v>9404</v>
          </cell>
          <cell r="D69" t="str">
            <v>Sheridan Park MS Rebuild</v>
          </cell>
          <cell r="J69">
            <v>870</v>
          </cell>
          <cell r="M69">
            <v>670</v>
          </cell>
        </row>
        <row r="70">
          <cell r="B70">
            <v>9405</v>
          </cell>
          <cell r="D70" t="str">
            <v>Orchard Heights MS Rebuild</v>
          </cell>
          <cell r="J70">
            <v>1545</v>
          </cell>
          <cell r="M70">
            <v>1100</v>
          </cell>
        </row>
        <row r="75">
          <cell r="C75" t="str">
            <v>TOTAL-SUBSTATION</v>
          </cell>
          <cell r="J75">
            <v>2415</v>
          </cell>
          <cell r="M75">
            <v>1770</v>
          </cell>
        </row>
        <row r="78">
          <cell r="B78" t="str">
            <v>SUBDIVISION REBUILDS</v>
          </cell>
        </row>
        <row r="80">
          <cell r="B80">
            <v>9503</v>
          </cell>
          <cell r="D80" t="str">
            <v>Forest Glen</v>
          </cell>
          <cell r="J80">
            <v>6950</v>
          </cell>
          <cell r="M80">
            <v>0</v>
          </cell>
        </row>
        <row r="81">
          <cell r="D81" t="str">
            <v>Sheridan Homelands Ph 4</v>
          </cell>
          <cell r="J81">
            <v>0</v>
          </cell>
          <cell r="M81">
            <v>0</v>
          </cell>
        </row>
        <row r="82">
          <cell r="D82" t="str">
            <v>Malton Ph4</v>
          </cell>
          <cell r="J82">
            <v>0</v>
          </cell>
          <cell r="M82">
            <v>0</v>
          </cell>
        </row>
        <row r="83">
          <cell r="D83" t="str">
            <v>Meadowvale Feeder Replacement</v>
          </cell>
          <cell r="J83">
            <v>0</v>
          </cell>
          <cell r="M83">
            <v>0</v>
          </cell>
        </row>
        <row r="85">
          <cell r="C85" t="str">
            <v>TOTAL-REBUILDS</v>
          </cell>
          <cell r="J85">
            <v>6950</v>
          </cell>
          <cell r="M85">
            <v>0</v>
          </cell>
        </row>
        <row r="143">
          <cell r="B143" t="str">
            <v>1995 SYSTEM PROJECTS</v>
          </cell>
          <cell r="J143">
            <v>1995</v>
          </cell>
        </row>
        <row r="144">
          <cell r="J144" t="str">
            <v>Budget</v>
          </cell>
        </row>
        <row r="145">
          <cell r="J145" t="str">
            <v>('000)</v>
          </cell>
        </row>
        <row r="146">
          <cell r="B146" t="str">
            <v>SUBTRANSMISSION</v>
          </cell>
        </row>
        <row r="148">
          <cell r="B148">
            <v>9401</v>
          </cell>
          <cell r="D148" t="str">
            <v>Subtransmission Cons.</v>
          </cell>
          <cell r="J148">
            <v>1980</v>
          </cell>
        </row>
        <row r="149">
          <cell r="B149">
            <v>9501</v>
          </cell>
          <cell r="D149" t="str">
            <v>Subtransmission</v>
          </cell>
          <cell r="J149">
            <v>950</v>
          </cell>
        </row>
        <row r="151">
          <cell r="C151" t="str">
            <v>TOTAL-SUBTRANSMISSION</v>
          </cell>
          <cell r="J151">
            <v>2930</v>
          </cell>
        </row>
        <row r="153">
          <cell r="B153" t="str">
            <v>DISTRIBUTION</v>
          </cell>
        </row>
        <row r="155">
          <cell r="B155">
            <v>9402</v>
          </cell>
          <cell r="D155" t="str">
            <v>Distribution Const.</v>
          </cell>
          <cell r="J155">
            <v>690</v>
          </cell>
        </row>
        <row r="156">
          <cell r="B156">
            <v>9402</v>
          </cell>
          <cell r="D156" t="str">
            <v>Distribution</v>
          </cell>
          <cell r="J156">
            <v>580</v>
          </cell>
        </row>
        <row r="158">
          <cell r="C158" t="str">
            <v>TOTAL-DISTRIBUTION</v>
          </cell>
          <cell r="J158">
            <v>1270</v>
          </cell>
        </row>
        <row r="160">
          <cell r="B160" t="str">
            <v>SUBSTATION</v>
          </cell>
        </row>
        <row r="162">
          <cell r="B162">
            <v>9209</v>
          </cell>
          <cell r="D162" t="str">
            <v>Confederation</v>
          </cell>
          <cell r="J162">
            <v>500</v>
          </cell>
        </row>
        <row r="163">
          <cell r="B163">
            <v>9309</v>
          </cell>
          <cell r="D163" t="str">
            <v>Matheson</v>
          </cell>
          <cell r="J163">
            <v>160</v>
          </cell>
        </row>
        <row r="164">
          <cell r="B164">
            <v>9403</v>
          </cell>
          <cell r="D164" t="str">
            <v>Thomas</v>
          </cell>
          <cell r="J164">
            <v>500</v>
          </cell>
        </row>
        <row r="165">
          <cell r="B165">
            <v>9404</v>
          </cell>
          <cell r="D165" t="str">
            <v>Sheridan Park MS Rebuild</v>
          </cell>
          <cell r="J165">
            <v>550</v>
          </cell>
        </row>
        <row r="166">
          <cell r="B166">
            <v>9405</v>
          </cell>
          <cell r="D166" t="str">
            <v>Orchard Heights MS Rebuild</v>
          </cell>
          <cell r="J166">
            <v>500</v>
          </cell>
        </row>
        <row r="167">
          <cell r="B167">
            <v>9506</v>
          </cell>
          <cell r="D167" t="str">
            <v>MS Egress Cable Replacement</v>
          </cell>
          <cell r="J167">
            <v>300</v>
          </cell>
        </row>
        <row r="169">
          <cell r="C169" t="str">
            <v>TOTAL-SUBSTATION</v>
          </cell>
          <cell r="J169">
            <v>2510</v>
          </cell>
        </row>
        <row r="171">
          <cell r="B171" t="str">
            <v>SUBDIVISION REBUILDS</v>
          </cell>
        </row>
        <row r="173">
          <cell r="B173">
            <v>9407</v>
          </cell>
          <cell r="D173" t="str">
            <v>Applewood Heights Ph1</v>
          </cell>
          <cell r="J173">
            <v>250</v>
          </cell>
        </row>
        <row r="174">
          <cell r="B174">
            <v>9408</v>
          </cell>
          <cell r="D174" t="str">
            <v>Comanche/Cochise</v>
          </cell>
          <cell r="J174">
            <v>50</v>
          </cell>
        </row>
        <row r="175">
          <cell r="B175">
            <v>9409</v>
          </cell>
          <cell r="D175" t="str">
            <v>Malton Ph3</v>
          </cell>
          <cell r="J175">
            <v>100</v>
          </cell>
        </row>
        <row r="176">
          <cell r="B176">
            <v>9410</v>
          </cell>
          <cell r="D176" t="str">
            <v>Sheridan Homelands Ph3</v>
          </cell>
          <cell r="J176">
            <v>80</v>
          </cell>
        </row>
        <row r="177">
          <cell r="B177">
            <v>9503</v>
          </cell>
          <cell r="D177" t="str">
            <v>Subdivision Rebuilds</v>
          </cell>
          <cell r="J177">
            <v>5950</v>
          </cell>
        </row>
        <row r="179">
          <cell r="C179" t="str">
            <v>TOTAL-REBUILDS</v>
          </cell>
          <cell r="J179">
            <v>6430</v>
          </cell>
        </row>
        <row r="181">
          <cell r="B181" t="str">
            <v>ROAD RELOCATIONS</v>
          </cell>
        </row>
        <row r="183">
          <cell r="B183">
            <v>9530</v>
          </cell>
          <cell r="D183" t="str">
            <v>Road Projects - 1995</v>
          </cell>
          <cell r="J183">
            <v>1300</v>
          </cell>
        </row>
        <row r="185">
          <cell r="C185" t="str">
            <v>TOTAL ROAD RELOCATIONS</v>
          </cell>
          <cell r="J185">
            <v>1300</v>
          </cell>
        </row>
        <row r="187">
          <cell r="B187" t="str">
            <v>INDUSTRIAL &amp; COMMERCIAL SERVICES</v>
          </cell>
        </row>
        <row r="189">
          <cell r="B189">
            <v>9541</v>
          </cell>
          <cell r="D189" t="str">
            <v>Overhead Services</v>
          </cell>
          <cell r="J189">
            <v>55</v>
          </cell>
        </row>
        <row r="190">
          <cell r="B190">
            <v>9542</v>
          </cell>
          <cell r="D190" t="str">
            <v>Industrial/Commercial Services</v>
          </cell>
          <cell r="J190">
            <v>1375</v>
          </cell>
        </row>
        <row r="191">
          <cell r="B191">
            <v>9543</v>
          </cell>
          <cell r="D191" t="str">
            <v>Apartments</v>
          </cell>
          <cell r="J191">
            <v>500</v>
          </cell>
        </row>
        <row r="193">
          <cell r="C193" t="str">
            <v>TOTAL-INDUSTRIAL &amp; COMMERCIAL SERVICES</v>
          </cell>
          <cell r="J193">
            <v>1930</v>
          </cell>
        </row>
        <row r="195">
          <cell r="C195" t="str">
            <v>TOTAL-SYSTEM PROJECTS</v>
          </cell>
          <cell r="J195">
            <v>16370</v>
          </cell>
        </row>
        <row r="199">
          <cell r="B199" t="str">
            <v>1995 SYSTEM MAINTENANCE PROJECTS</v>
          </cell>
          <cell r="J199">
            <v>1995</v>
          </cell>
        </row>
        <row r="200">
          <cell r="J200" t="str">
            <v>Budget</v>
          </cell>
        </row>
        <row r="201">
          <cell r="J201" t="str">
            <v>('000)</v>
          </cell>
        </row>
        <row r="202">
          <cell r="B202" t="str">
            <v>O/H DISTRIBUTION</v>
          </cell>
        </row>
        <row r="204">
          <cell r="B204">
            <v>9560</v>
          </cell>
          <cell r="D204" t="str">
            <v>Wood Pole Replacement</v>
          </cell>
          <cell r="J204">
            <v>400</v>
          </cell>
        </row>
        <row r="205">
          <cell r="B205">
            <v>9561</v>
          </cell>
          <cell r="D205" t="str">
            <v>Overhead Rebuilds</v>
          </cell>
          <cell r="J205">
            <v>900</v>
          </cell>
        </row>
        <row r="206">
          <cell r="B206">
            <v>9564</v>
          </cell>
          <cell r="D206" t="str">
            <v>Feeder Overhauls</v>
          </cell>
          <cell r="J206">
            <v>600</v>
          </cell>
        </row>
        <row r="207">
          <cell r="B207">
            <v>9569</v>
          </cell>
          <cell r="D207" t="str">
            <v>Overhead Switch Replacement</v>
          </cell>
          <cell r="J207">
            <v>300</v>
          </cell>
        </row>
        <row r="208">
          <cell r="B208">
            <v>9576</v>
          </cell>
          <cell r="D208" t="str">
            <v>Auto Switches/SCADA</v>
          </cell>
          <cell r="J208">
            <v>1260</v>
          </cell>
        </row>
        <row r="211">
          <cell r="C211" t="str">
            <v>TOTAL-O/H DISTRIBUTION</v>
          </cell>
          <cell r="J211">
            <v>3460</v>
          </cell>
        </row>
        <row r="214">
          <cell r="B214" t="str">
            <v xml:space="preserve"> U/G DISTRIBUTION</v>
          </cell>
        </row>
        <row r="216">
          <cell r="B216">
            <v>9562</v>
          </cell>
          <cell r="D216" t="str">
            <v>Load Centre Replacements</v>
          </cell>
          <cell r="J216">
            <v>60</v>
          </cell>
        </row>
        <row r="217">
          <cell r="B217">
            <v>9565</v>
          </cell>
          <cell r="D217" t="str">
            <v>Underground Cable Replacements</v>
          </cell>
          <cell r="J217">
            <v>1200</v>
          </cell>
        </row>
        <row r="218">
          <cell r="B218">
            <v>9567</v>
          </cell>
          <cell r="D218" t="str">
            <v>Meter Base Replacements</v>
          </cell>
          <cell r="J218">
            <v>34</v>
          </cell>
        </row>
        <row r="219">
          <cell r="B219">
            <v>9568</v>
          </cell>
          <cell r="D219" t="str">
            <v>Secondary Cable Replacements</v>
          </cell>
          <cell r="J219">
            <v>75</v>
          </cell>
        </row>
        <row r="222">
          <cell r="C222" t="str">
            <v>TOTAL- U/G DISTRIBUTION</v>
          </cell>
          <cell r="J222">
            <v>1369</v>
          </cell>
        </row>
        <row r="225">
          <cell r="B225" t="str">
            <v>TRANFORMER OVERHAULS</v>
          </cell>
        </row>
        <row r="227">
          <cell r="B227">
            <v>9563</v>
          </cell>
          <cell r="D227" t="str">
            <v>Underground Tx Replacements</v>
          </cell>
          <cell r="J227">
            <v>200</v>
          </cell>
        </row>
        <row r="228">
          <cell r="B228">
            <v>9566</v>
          </cell>
          <cell r="D228" t="str">
            <v>Overhead Tx Replacements</v>
          </cell>
          <cell r="J228">
            <v>150</v>
          </cell>
        </row>
        <row r="229">
          <cell r="B229">
            <v>9575</v>
          </cell>
          <cell r="D229" t="str">
            <v>MS Tx &amp; Station Overhauls</v>
          </cell>
          <cell r="J229">
            <v>100</v>
          </cell>
        </row>
        <row r="232">
          <cell r="C232" t="str">
            <v>TOTAL-TRANSFORMER OVERHAULS</v>
          </cell>
          <cell r="J232">
            <v>450</v>
          </cell>
        </row>
        <row r="234">
          <cell r="C234" t="str">
            <v>TOTAL - SYSTEM MAINTENANCE</v>
          </cell>
          <cell r="J234">
            <v>5279</v>
          </cell>
        </row>
        <row r="236">
          <cell r="C236" t="str">
            <v>TOTAL- ENG &amp; OPERATION</v>
          </cell>
          <cell r="J236">
            <v>21649</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DC Information"/>
      <sheetName val="2. 2006 Rate Classes"/>
      <sheetName val="3. 2006 Tariff Sheet"/>
      <sheetName val="4. 2006 Smart Meter Information"/>
      <sheetName val="5. Removal of SM"/>
      <sheetName val="6. CDM Adjustment"/>
      <sheetName val="7. LCT Adjustment"/>
      <sheetName val="8. Dx IRM Adjustment"/>
      <sheetName val="9. Addback of Smart Meter Amt"/>
      <sheetName val="10. 2007 Tariff Sheet"/>
      <sheetName val="11. Bill Impact - Summer"/>
      <sheetName val="12. Bill Impact - Winter"/>
      <sheetName val="13. Bill Impact - Annualiz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97 (3)"/>
      <sheetName val="Projects"/>
      <sheetName val="Global"/>
      <sheetName val="RPCAP97"/>
      <sheetName val="Budget98"/>
      <sheetName val="Work Units"/>
      <sheetName val="Items98"/>
      <sheetName val="Items98 (2)"/>
      <sheetName val="SUM98"/>
      <sheetName val="MW-min"/>
      <sheetName val="SUM98 - MW-min"/>
      <sheetName val="Res Plan"/>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refreshError="1">
        <row r="1">
          <cell r="B1" t="str">
            <v xml:space="preserve">POSSIBLE  SYSTEM   CAPITAL PROJECTS  -  1997 </v>
          </cell>
        </row>
        <row r="3">
          <cell r="A3" t="str">
            <v>SUBTRANSMISSION</v>
          </cell>
          <cell r="D3" t="str">
            <v>Date:</v>
          </cell>
          <cell r="F3">
            <v>36005.348419212962</v>
          </cell>
        </row>
        <row r="6">
          <cell r="A6" t="str">
            <v>ITEM</v>
          </cell>
          <cell r="B6" t="str">
            <v>DESCRIPTION</v>
          </cell>
          <cell r="C6" t="str">
            <v>TYPE</v>
          </cell>
          <cell r="D6" t="str">
            <v>ESTIMATE</v>
          </cell>
          <cell r="E6" t="str">
            <v>ZONE</v>
          </cell>
          <cell r="F6" t="str">
            <v>PRIORITY</v>
          </cell>
        </row>
        <row r="7">
          <cell r="C7" t="str">
            <v>(km)</v>
          </cell>
        </row>
        <row r="9">
          <cell r="B9" t="str">
            <v>44 kV - TOMKEN T.S.</v>
          </cell>
        </row>
        <row r="12">
          <cell r="A12">
            <v>1</v>
          </cell>
          <cell r="B12" t="str">
            <v>44 kV Dixie/Hwy 401- Feeder Tie</v>
          </cell>
          <cell r="C12" t="str">
            <v>U/G</v>
          </cell>
          <cell r="D12">
            <v>755000</v>
          </cell>
          <cell r="E12" t="str">
            <v>Erin/Tomk.</v>
          </cell>
          <cell r="F12">
            <v>0</v>
          </cell>
        </row>
        <row r="13">
          <cell r="B13" t="str">
            <v xml:space="preserve">          From Shawson M.S. south along Dixie on</v>
          </cell>
          <cell r="C13">
            <v>0.4</v>
          </cell>
        </row>
        <row r="14">
          <cell r="B14" t="str">
            <v xml:space="preserve">         existing poleline and U/G under Hwy 401  </v>
          </cell>
        </row>
        <row r="17">
          <cell r="A17">
            <v>2</v>
          </cell>
          <cell r="B17" t="str">
            <v>44 kV Dixie/Burnhamthorpe- Feeder Tie</v>
          </cell>
          <cell r="C17" t="str">
            <v>REBUILD</v>
          </cell>
          <cell r="D17">
            <v>420000</v>
          </cell>
          <cell r="E17" t="str">
            <v>Erin/Tomk.</v>
          </cell>
          <cell r="F17">
            <v>0</v>
          </cell>
        </row>
        <row r="18">
          <cell r="B18" t="str">
            <v xml:space="preserve">          On existing poleline  along  Dixie  Rd.  from</v>
          </cell>
          <cell r="C18">
            <v>1.7</v>
          </cell>
        </row>
        <row r="19">
          <cell r="B19" t="str">
            <v xml:space="preserve">          Burnhamthorpe  Rd.   to   New Dixie.</v>
          </cell>
        </row>
        <row r="22">
          <cell r="A22">
            <v>3</v>
          </cell>
          <cell r="B22" t="str">
            <v>44 kV Eglinton Feeders</v>
          </cell>
          <cell r="C22" t="str">
            <v>REBUILD</v>
          </cell>
          <cell r="D22">
            <v>420000</v>
          </cell>
          <cell r="E22" t="str">
            <v>Erin/Tomk.</v>
          </cell>
          <cell r="F22">
            <v>0</v>
          </cell>
        </row>
        <row r="23">
          <cell r="B23" t="str">
            <v xml:space="preserve">          Along Ontario Hyd.R.O.W. to Dixie Rd. and</v>
          </cell>
          <cell r="C23">
            <v>1.7</v>
          </cell>
        </row>
        <row r="24">
          <cell r="B24" t="str">
            <v xml:space="preserve">         north to Eglinton Av. (new Tomken TS feeders)</v>
          </cell>
        </row>
        <row r="27">
          <cell r="A27">
            <v>4</v>
          </cell>
          <cell r="B27" t="str">
            <v>44 kV Burnhamthorpe Feeders</v>
          </cell>
          <cell r="C27" t="str">
            <v>NEW</v>
          </cell>
          <cell r="D27">
            <v>530000</v>
          </cell>
          <cell r="E27" t="str">
            <v>Erin/Tomk.</v>
          </cell>
          <cell r="F27">
            <v>0</v>
          </cell>
        </row>
        <row r="28">
          <cell r="B28" t="str">
            <v xml:space="preserve">          Along Ontario Hyd.R.O.W. to Dixie Rd. and</v>
          </cell>
          <cell r="C28">
            <v>3</v>
          </cell>
        </row>
        <row r="29">
          <cell r="B29" t="str">
            <v xml:space="preserve">         south to Burnhamthorpe Rd. (new feeders)</v>
          </cell>
        </row>
        <row r="32">
          <cell r="B32" t="str">
            <v>44 kV - ERINDALE T.S.</v>
          </cell>
        </row>
        <row r="36">
          <cell r="A36" t="str">
            <v>5*</v>
          </cell>
          <cell r="B36" t="str">
            <v>44 kV Aquitaine MS - C.P.R. Feeder Tie</v>
          </cell>
          <cell r="C36" t="str">
            <v>ADD</v>
          </cell>
          <cell r="D36">
            <v>160000</v>
          </cell>
          <cell r="E36" t="str">
            <v>Meadow.</v>
          </cell>
          <cell r="F36">
            <v>1</v>
          </cell>
        </row>
        <row r="37">
          <cell r="B37" t="str">
            <v xml:space="preserve">          On existing poleline along C.P.R. Tracks </v>
          </cell>
          <cell r="C37">
            <v>3</v>
          </cell>
        </row>
        <row r="38">
          <cell r="B38" t="str">
            <v xml:space="preserve">          from Aquitaine M.S. to W. C. Blvd. and</v>
          </cell>
        </row>
        <row r="39">
          <cell r="B39" t="str">
            <v xml:space="preserve">          Derry Rd.</v>
          </cell>
        </row>
        <row r="42">
          <cell r="A42" t="str">
            <v>6*</v>
          </cell>
          <cell r="B42" t="str">
            <v>44 kV Meadowvale TS Feeder Egress</v>
          </cell>
          <cell r="C42" t="str">
            <v>BUILD</v>
          </cell>
          <cell r="D42">
            <v>350000</v>
          </cell>
          <cell r="E42" t="str">
            <v>Meadow.</v>
          </cell>
          <cell r="F42">
            <v>1</v>
          </cell>
        </row>
        <row r="43">
          <cell r="B43" t="str">
            <v xml:space="preserve">          Along CPR from Tenth Line to W.C.Blvd. </v>
          </cell>
          <cell r="C43">
            <v>3.1</v>
          </cell>
        </row>
        <row r="47">
          <cell r="A47" t="str">
            <v>7*</v>
          </cell>
          <cell r="B47" t="str">
            <v>44 kV Mississauga Rd. Feeder Tie</v>
          </cell>
          <cell r="C47" t="str">
            <v>ADD</v>
          </cell>
          <cell r="D47">
            <v>50000</v>
          </cell>
          <cell r="E47" t="str">
            <v>Erin/Tomk.</v>
          </cell>
          <cell r="F47">
            <v>1</v>
          </cell>
        </row>
        <row r="48">
          <cell r="B48" t="str">
            <v xml:space="preserve">          Along  Mississauga Rd. from Ontario Hydro</v>
          </cell>
          <cell r="C48">
            <v>2.2000000000000002</v>
          </cell>
        </row>
        <row r="49">
          <cell r="B49" t="str">
            <v xml:space="preserve">          ROW to Eglinton Av.</v>
          </cell>
        </row>
        <row r="52">
          <cell r="A52" t="str">
            <v>8*</v>
          </cell>
          <cell r="B52" t="str">
            <v>44 kV Britannia Rd. Feeder Tie</v>
          </cell>
          <cell r="C52" t="str">
            <v>ADD</v>
          </cell>
          <cell r="D52">
            <v>290000</v>
          </cell>
          <cell r="E52" t="str">
            <v>Meadow.</v>
          </cell>
          <cell r="F52">
            <v>1</v>
          </cell>
        </row>
        <row r="53">
          <cell r="B53" t="str">
            <v xml:space="preserve">         Along Britannia Rd. on existing poleline from</v>
          </cell>
          <cell r="C53">
            <v>1.5</v>
          </cell>
        </row>
        <row r="54">
          <cell r="B54" t="str">
            <v xml:space="preserve">         Erin Mills Pkwy to Mississauga Rd.</v>
          </cell>
        </row>
        <row r="55">
          <cell r="B55" t="str">
            <v xml:space="preserve">         (Under Road  Project)</v>
          </cell>
        </row>
        <row r="57">
          <cell r="B57" t="str">
            <v>SUB-TOTAL</v>
          </cell>
          <cell r="D57">
            <v>2685000</v>
          </cell>
        </row>
        <row r="59">
          <cell r="A59" t="str">
            <v>(x)  Included  in  1997  Capital  Budget.</v>
          </cell>
        </row>
        <row r="62">
          <cell r="A62" t="str">
            <v>SUBTRANSMISSION (Cont'd)</v>
          </cell>
        </row>
        <row r="65">
          <cell r="A65" t="str">
            <v>ITEM</v>
          </cell>
          <cell r="B65" t="str">
            <v>DESCRIPTION</v>
          </cell>
          <cell r="C65" t="str">
            <v>TYPE</v>
          </cell>
          <cell r="D65" t="str">
            <v>ESTIMATE</v>
          </cell>
          <cell r="E65" t="str">
            <v>ZONE</v>
          </cell>
          <cell r="F65" t="str">
            <v>PRIORITY</v>
          </cell>
        </row>
        <row r="66">
          <cell r="C66" t="str">
            <v>(km)</v>
          </cell>
        </row>
        <row r="68">
          <cell r="B68" t="str">
            <v>44 kV - ERINDALE T.S. (Cont'd)</v>
          </cell>
        </row>
        <row r="71">
          <cell r="A71">
            <v>9</v>
          </cell>
          <cell r="B71" t="str">
            <v>44 kV Gen Erin Rd. Feeder Tie</v>
          </cell>
          <cell r="C71" t="str">
            <v>ADD</v>
          </cell>
          <cell r="D71">
            <v>245000</v>
          </cell>
          <cell r="E71" t="str">
            <v>Erin/Tomk.</v>
          </cell>
          <cell r="F71">
            <v>0</v>
          </cell>
        </row>
        <row r="72">
          <cell r="B72" t="str">
            <v xml:space="preserve">          On existing poleline  along  Glen Erin Dr.</v>
          </cell>
          <cell r="C72">
            <v>3.3</v>
          </cell>
        </row>
        <row r="73">
          <cell r="B73" t="str">
            <v xml:space="preserve">          from Burnhamthorpe to  Eglinton  Ave.</v>
          </cell>
        </row>
        <row r="74">
          <cell r="B74" t="str">
            <v xml:space="preserve">          (Includes  13.8 kV Cct.)</v>
          </cell>
        </row>
        <row r="76">
          <cell r="A76">
            <v>10</v>
          </cell>
          <cell r="B76" t="str">
            <v>44 kV Highway 10 Feeder Tie</v>
          </cell>
          <cell r="C76" t="str">
            <v>U/G</v>
          </cell>
          <cell r="D76">
            <v>1075000</v>
          </cell>
          <cell r="E76" t="str">
            <v>Erin/Tomk.</v>
          </cell>
          <cell r="F76">
            <v>0</v>
          </cell>
        </row>
        <row r="77">
          <cell r="B77" t="str">
            <v xml:space="preserve">          Along Hwy 10  from  Burnhamthorpe </v>
          </cell>
          <cell r="C77">
            <v>0.6</v>
          </cell>
        </row>
        <row r="78">
          <cell r="B78" t="str">
            <v xml:space="preserve">          to John MS</v>
          </cell>
        </row>
        <row r="79">
          <cell r="B79" t="str">
            <v xml:space="preserve">       (Under Road Prokect)</v>
          </cell>
        </row>
        <row r="81">
          <cell r="A81">
            <v>11</v>
          </cell>
          <cell r="B81" t="str">
            <v>44 kV Mississauga/Dundas Rd. Feeder Tie</v>
          </cell>
          <cell r="C81" t="str">
            <v>BUILD</v>
          </cell>
          <cell r="D81">
            <v>782500</v>
          </cell>
          <cell r="E81" t="str">
            <v>Erin/Tomk.</v>
          </cell>
          <cell r="F81">
            <v>0</v>
          </cell>
        </row>
        <row r="82">
          <cell r="B82" t="str">
            <v xml:space="preserve">          Along  Mississauga Rd. from Burnhamthorpe</v>
          </cell>
          <cell r="C82">
            <v>3.1</v>
          </cell>
        </row>
        <row r="83">
          <cell r="B83" t="str">
            <v xml:space="preserve">          to Dundas St.</v>
          </cell>
        </row>
        <row r="84">
          <cell r="B84" t="str">
            <v xml:space="preserve">          (Includes  13.8 kV Cct.)</v>
          </cell>
        </row>
        <row r="87">
          <cell r="B87" t="str">
            <v>44 kV - MALTON AREA.</v>
          </cell>
        </row>
        <row r="90">
          <cell r="A90" t="str">
            <v>12*</v>
          </cell>
          <cell r="B90" t="str">
            <v>44 kV Drew Rd. Feeder Tie</v>
          </cell>
          <cell r="C90" t="str">
            <v>ADD</v>
          </cell>
          <cell r="D90">
            <v>205000</v>
          </cell>
          <cell r="E90" t="str">
            <v>Bram/Wood</v>
          </cell>
          <cell r="F90">
            <v>1</v>
          </cell>
        </row>
        <row r="91">
          <cell r="B91" t="str">
            <v xml:space="preserve">          Along Drew Rd. from Tbram Rd. to </v>
          </cell>
          <cell r="C91">
            <v>2.5</v>
          </cell>
        </row>
        <row r="92">
          <cell r="B92" t="str">
            <v xml:space="preserve">          Airport Rd.</v>
          </cell>
        </row>
        <row r="95">
          <cell r="A95">
            <v>13</v>
          </cell>
          <cell r="B95" t="str">
            <v>44 kV Goreway Drive Rebuild</v>
          </cell>
          <cell r="C95" t="str">
            <v>REBUILD</v>
          </cell>
          <cell r="D95">
            <v>580000</v>
          </cell>
          <cell r="E95" t="str">
            <v>Bram/Wood</v>
          </cell>
          <cell r="F95">
            <v>0</v>
          </cell>
        </row>
        <row r="96">
          <cell r="B96" t="str">
            <v xml:space="preserve">           Rebuild of poleline along Goreway Dr. </v>
          </cell>
          <cell r="C96">
            <v>2.5</v>
          </cell>
        </row>
        <row r="97">
          <cell r="B97" t="str">
            <v xml:space="preserve">           from City boundary to Derry Rd.</v>
          </cell>
        </row>
        <row r="109">
          <cell r="B109" t="str">
            <v>SUB-TOTAL</v>
          </cell>
          <cell r="D109">
            <v>2887500</v>
          </cell>
        </row>
        <row r="111">
          <cell r="A111" t="str">
            <v>(x)  Included  in  1997  Capital  Budget.</v>
          </cell>
        </row>
        <row r="114">
          <cell r="A114" t="str">
            <v>SUBTRANSMISSION (Cont'd)</v>
          </cell>
        </row>
        <row r="117">
          <cell r="A117" t="str">
            <v>ITEM</v>
          </cell>
          <cell r="B117" t="str">
            <v>DESCRIPTION</v>
          </cell>
          <cell r="C117" t="str">
            <v>TYPE</v>
          </cell>
          <cell r="D117" t="str">
            <v>ESTIMATE</v>
          </cell>
          <cell r="E117" t="str">
            <v>ZONE</v>
          </cell>
          <cell r="F117" t="str">
            <v>PRIORITY</v>
          </cell>
        </row>
        <row r="118">
          <cell r="C118" t="str">
            <v>(km)</v>
          </cell>
        </row>
        <row r="120">
          <cell r="B120" t="str">
            <v>27.6 kV - SOUTH SYSTEM</v>
          </cell>
        </row>
        <row r="123">
          <cell r="A123" t="str">
            <v>14*</v>
          </cell>
          <cell r="B123" t="str">
            <v>27.6 kV Stanfield Feeder Tie</v>
          </cell>
          <cell r="C123" t="str">
            <v>NEW</v>
          </cell>
          <cell r="D123">
            <v>700000</v>
          </cell>
          <cell r="F123">
            <v>1</v>
          </cell>
        </row>
        <row r="124">
          <cell r="B124" t="str">
            <v xml:space="preserve">           Circuit tie from Stanfield along O.H. ROW </v>
          </cell>
          <cell r="C124">
            <v>1.3</v>
          </cell>
        </row>
        <row r="125">
          <cell r="B125" t="str">
            <v xml:space="preserve">           to Dixie Rd. to Queensway.</v>
          </cell>
        </row>
        <row r="126">
          <cell r="B126" t="str">
            <v xml:space="preserve">        (See 4.16 kV System)</v>
          </cell>
        </row>
        <row r="129">
          <cell r="A129">
            <v>15</v>
          </cell>
          <cell r="B129" t="str">
            <v xml:space="preserve">27.6 kV Oakville TS Feeder </v>
          </cell>
          <cell r="C129" t="str">
            <v>ADD</v>
          </cell>
          <cell r="D129">
            <v>170000</v>
          </cell>
          <cell r="F129">
            <v>0</v>
          </cell>
        </row>
        <row r="130">
          <cell r="B130" t="str">
            <v xml:space="preserve">           New Feeder from Oakville T.S. along  O.H.</v>
          </cell>
          <cell r="C130">
            <v>3</v>
          </cell>
        </row>
        <row r="131">
          <cell r="B131" t="str">
            <v xml:space="preserve">           ROW from  Winston  Ch. Blvd.</v>
          </cell>
        </row>
        <row r="134">
          <cell r="A134">
            <v>16</v>
          </cell>
          <cell r="B134" t="str">
            <v>27.6 kV Dixie Feeder Rebuild</v>
          </cell>
          <cell r="C134" t="str">
            <v>REBUILD</v>
          </cell>
          <cell r="D134">
            <v>350000</v>
          </cell>
          <cell r="F134">
            <v>0</v>
          </cell>
        </row>
        <row r="135">
          <cell r="B135" t="str">
            <v xml:space="preserve">           Rebuild of poleline along Dixie Mall</v>
          </cell>
          <cell r="C135">
            <v>1.5</v>
          </cell>
        </row>
        <row r="136">
          <cell r="B136" t="str">
            <v xml:space="preserve">           and Cawthra area</v>
          </cell>
        </row>
        <row r="162">
          <cell r="B162" t="str">
            <v>SUB-TOTAL</v>
          </cell>
          <cell r="D162">
            <v>1220000</v>
          </cell>
        </row>
        <row r="164">
          <cell r="A164" t="str">
            <v>(x)  Included  in  1997  Capital  Budget.</v>
          </cell>
        </row>
        <row r="167">
          <cell r="A167" t="str">
            <v>SUBTRANSMISSION (Cont'd)</v>
          </cell>
        </row>
        <row r="170">
          <cell r="A170" t="str">
            <v>ITEM</v>
          </cell>
          <cell r="B170" t="str">
            <v>DESCRIPTION</v>
          </cell>
          <cell r="C170" t="str">
            <v>TYPE</v>
          </cell>
          <cell r="D170" t="str">
            <v>ESTIMATE</v>
          </cell>
          <cell r="E170" t="str">
            <v>ZONE</v>
          </cell>
          <cell r="F170" t="str">
            <v>PRIORITY</v>
          </cell>
        </row>
        <row r="171">
          <cell r="C171" t="str">
            <v>(km)</v>
          </cell>
        </row>
        <row r="173">
          <cell r="B173" t="str">
            <v>27.6 kV - NORTH SYSTEM</v>
          </cell>
        </row>
        <row r="176">
          <cell r="A176" t="str">
            <v>17*</v>
          </cell>
          <cell r="B176" t="str">
            <v>27.6 kV Midway Feeder Tie</v>
          </cell>
          <cell r="C176" t="str">
            <v>ADD</v>
          </cell>
          <cell r="D176">
            <v>335000</v>
          </cell>
          <cell r="E176">
            <v>4</v>
          </cell>
          <cell r="F176">
            <v>1</v>
          </cell>
        </row>
        <row r="177">
          <cell r="B177" t="str">
            <v xml:space="preserve">          Along Kestrell from Hwy 410 and along</v>
          </cell>
          <cell r="C177">
            <v>4</v>
          </cell>
        </row>
        <row r="178">
          <cell r="B178" t="str">
            <v xml:space="preserve">          Meyerside Dr. to Shawson Dr. to Midway</v>
          </cell>
        </row>
        <row r="181">
          <cell r="A181" t="str">
            <v>18*</v>
          </cell>
          <cell r="B181" t="str">
            <v>27.6 kV Pacific Drive Feeder Tie</v>
          </cell>
          <cell r="C181" t="str">
            <v>ADD</v>
          </cell>
          <cell r="D181">
            <v>110000</v>
          </cell>
          <cell r="E181">
            <v>4</v>
          </cell>
          <cell r="F181">
            <v>1</v>
          </cell>
        </row>
        <row r="182">
          <cell r="B182" t="str">
            <v xml:space="preserve">          From Derry Rd. to Midway Blvd.</v>
          </cell>
          <cell r="C182">
            <v>3</v>
          </cell>
        </row>
        <row r="185">
          <cell r="A185" t="str">
            <v>19*</v>
          </cell>
          <cell r="B185" t="str">
            <v>27.6 kV Kennedy/401 Crossing</v>
          </cell>
          <cell r="C185" t="str">
            <v>ADD</v>
          </cell>
          <cell r="D185">
            <v>155000</v>
          </cell>
          <cell r="E185">
            <v>4</v>
          </cell>
          <cell r="F185">
            <v>1</v>
          </cell>
        </row>
        <row r="186">
          <cell r="B186" t="str">
            <v xml:space="preserve">          Additional o/h circuit along Kennedy and</v>
          </cell>
          <cell r="C186">
            <v>18</v>
          </cell>
        </row>
        <row r="187">
          <cell r="B187" t="str">
            <v xml:space="preserve">          401 crossing</v>
          </cell>
        </row>
        <row r="190">
          <cell r="A190" t="str">
            <v>20*</v>
          </cell>
          <cell r="B190" t="str">
            <v>27.6 kV Bramalea TS Feeder Ties</v>
          </cell>
          <cell r="C190" t="str">
            <v>NEW</v>
          </cell>
          <cell r="D190">
            <v>300000</v>
          </cell>
          <cell r="E190">
            <v>4</v>
          </cell>
          <cell r="F190">
            <v>1</v>
          </cell>
        </row>
        <row r="191">
          <cell r="B191" t="str">
            <v xml:space="preserve">          New poleline from Bramalea T.S. along</v>
          </cell>
          <cell r="C191">
            <v>5</v>
          </cell>
        </row>
        <row r="192">
          <cell r="B192" t="str">
            <v xml:space="preserve">          Utility Corridor to Dixie/Tomken/Kennedy</v>
          </cell>
        </row>
        <row r="193">
          <cell r="B193" t="str">
            <v xml:space="preserve">           OR  along Bramalea Rd &amp; Drew Rd.</v>
          </cell>
        </row>
        <row r="196">
          <cell r="A196" t="str">
            <v>21*</v>
          </cell>
          <cell r="B196" t="str">
            <v>27.6 kV Highway 10 Feeder Tie</v>
          </cell>
          <cell r="C196" t="str">
            <v>ADD</v>
          </cell>
          <cell r="D196">
            <v>230000</v>
          </cell>
          <cell r="E196">
            <v>4</v>
          </cell>
          <cell r="F196">
            <v>1</v>
          </cell>
        </row>
        <row r="197">
          <cell r="B197" t="str">
            <v xml:space="preserve">           On existing poles along Highway 10</v>
          </cell>
          <cell r="C197">
            <v>3</v>
          </cell>
        </row>
        <row r="198">
          <cell r="B198" t="str">
            <v xml:space="preserve">           from Britannia Rd. to Derry Rd.</v>
          </cell>
        </row>
        <row r="201">
          <cell r="A201">
            <v>22</v>
          </cell>
          <cell r="B201" t="str">
            <v>27.6 kV Erindale TS Feeders</v>
          </cell>
          <cell r="C201" t="str">
            <v>U/G</v>
          </cell>
          <cell r="D201">
            <v>500000</v>
          </cell>
          <cell r="E201">
            <v>4</v>
          </cell>
          <cell r="F201">
            <v>0</v>
          </cell>
        </row>
        <row r="202">
          <cell r="B202" t="str">
            <v xml:space="preserve">          New U/G circuits from Erindale TS </v>
          </cell>
          <cell r="C202">
            <v>2</v>
          </cell>
        </row>
        <row r="203">
          <cell r="B203" t="str">
            <v xml:space="preserve">          to Eglinton Av.</v>
          </cell>
        </row>
        <row r="206">
          <cell r="A206">
            <v>23</v>
          </cell>
          <cell r="B206" t="str">
            <v>27.6 kV MacLaughlin Rd. Feeeder</v>
          </cell>
          <cell r="C206" t="str">
            <v>NEW</v>
          </cell>
          <cell r="D206">
            <v>545000</v>
          </cell>
          <cell r="E206">
            <v>4</v>
          </cell>
          <cell r="F206">
            <v>0</v>
          </cell>
        </row>
        <row r="207">
          <cell r="B207" t="str">
            <v xml:space="preserve">           Along Maclaughlin Rd. from  Britannia</v>
          </cell>
          <cell r="C207">
            <v>3.5</v>
          </cell>
        </row>
        <row r="208">
          <cell r="B208" t="str">
            <v xml:space="preserve">          to Derry Rd.</v>
          </cell>
        </row>
        <row r="211">
          <cell r="A211">
            <v>24</v>
          </cell>
          <cell r="B211" t="str">
            <v>27.6 kV Derry TS Feeder Egress</v>
          </cell>
          <cell r="D211">
            <v>50000</v>
          </cell>
          <cell r="E211">
            <v>4</v>
          </cell>
          <cell r="F211">
            <v>0</v>
          </cell>
        </row>
        <row r="212">
          <cell r="B212" t="str">
            <v xml:space="preserve">          Feeder egress designs</v>
          </cell>
        </row>
        <row r="220">
          <cell r="B220" t="str">
            <v>SUB-TOTAL</v>
          </cell>
          <cell r="D220">
            <v>2225000</v>
          </cell>
        </row>
        <row r="221">
          <cell r="B221" t="str">
            <v>TOTAL SUBTRANSMISSION</v>
          </cell>
          <cell r="D221">
            <v>9017500</v>
          </cell>
        </row>
        <row r="223">
          <cell r="A223" t="str">
            <v>(x)  Included  in  1997  Capital  Budget.</v>
          </cell>
        </row>
        <row r="226">
          <cell r="A226" t="str">
            <v>MUNICIPAL STATIONS</v>
          </cell>
        </row>
        <row r="229">
          <cell r="A229" t="str">
            <v>ITEM</v>
          </cell>
          <cell r="B229" t="str">
            <v>DESCRIPTION</v>
          </cell>
          <cell r="C229" t="str">
            <v>TYPE</v>
          </cell>
          <cell r="D229" t="str">
            <v>ESTIMATE</v>
          </cell>
          <cell r="E229" t="str">
            <v>ZONE</v>
          </cell>
          <cell r="F229" t="str">
            <v>PRIORITY</v>
          </cell>
        </row>
        <row r="232">
          <cell r="A232">
            <v>1</v>
          </cell>
          <cell r="B232" t="str">
            <v>Replacement M.S. feeder egress cables.</v>
          </cell>
          <cell r="C232">
            <v>2</v>
          </cell>
          <cell r="D232">
            <v>200000</v>
          </cell>
          <cell r="F232">
            <v>1</v>
          </cell>
        </row>
        <row r="236">
          <cell r="A236">
            <v>2</v>
          </cell>
          <cell r="B236" t="str">
            <v>Lisgar M.S.</v>
          </cell>
          <cell r="C236" t="str">
            <v>1 nos</v>
          </cell>
          <cell r="D236">
            <v>1800000</v>
          </cell>
          <cell r="E236">
            <v>1</v>
          </cell>
          <cell r="F236">
            <v>1</v>
          </cell>
        </row>
        <row r="237">
          <cell r="B237" t="str">
            <v xml:space="preserve">            Permanent  Incl. Building, 44 kV and</v>
          </cell>
        </row>
        <row r="238">
          <cell r="B238" t="str">
            <v xml:space="preserve">            13.8  kV circuits - 6 feeders plus SCADA </v>
          </cell>
        </row>
        <row r="240">
          <cell r="A240">
            <v>3</v>
          </cell>
          <cell r="B240" t="str">
            <v>Century M.S.</v>
          </cell>
          <cell r="C240" t="str">
            <v>1 nos</v>
          </cell>
          <cell r="D240">
            <v>1200000</v>
          </cell>
          <cell r="E240">
            <v>1</v>
          </cell>
          <cell r="F240">
            <v>0</v>
          </cell>
        </row>
        <row r="241">
          <cell r="B241" t="str">
            <v xml:space="preserve">            Permanent  Incl. Building, 44 kV and</v>
          </cell>
        </row>
        <row r="242">
          <cell r="B242" t="str">
            <v xml:space="preserve">            13.8  kV circuits - 6 feeders plus SCADA </v>
          </cell>
        </row>
        <row r="244">
          <cell r="A244">
            <v>4</v>
          </cell>
          <cell r="B244" t="str">
            <v xml:space="preserve">Sheridan Park System Rebuild  </v>
          </cell>
          <cell r="C244" t="str">
            <v>1 nos</v>
          </cell>
          <cell r="D244">
            <v>650000</v>
          </cell>
          <cell r="E244">
            <v>2</v>
          </cell>
          <cell r="F244">
            <v>1</v>
          </cell>
        </row>
        <row r="245">
          <cell r="B245" t="str">
            <v xml:space="preserve">           Phase II - Sheridan Park  M.S. at 44 kV</v>
          </cell>
        </row>
        <row r="248">
          <cell r="A248">
            <v>5</v>
          </cell>
          <cell r="B248" t="str">
            <v>Orlando M.S.</v>
          </cell>
          <cell r="C248" t="str">
            <v>1 nos</v>
          </cell>
          <cell r="D248">
            <v>1400000</v>
          </cell>
          <cell r="E248">
            <v>7</v>
          </cell>
          <cell r="F248">
            <v>1</v>
          </cell>
        </row>
        <row r="249">
          <cell r="B249" t="str">
            <v xml:space="preserve">            2 x 20 MVA Tx Incl. Building, 44 kV and</v>
          </cell>
        </row>
        <row r="250">
          <cell r="B250" t="str">
            <v xml:space="preserve">            13.8  kV circuits - 6 feeders plus SCADA </v>
          </cell>
        </row>
        <row r="256">
          <cell r="A256">
            <v>7</v>
          </cell>
          <cell r="B256" t="str">
            <v>Stillmeadow M.S.</v>
          </cell>
          <cell r="C256" t="str">
            <v>1 nos</v>
          </cell>
          <cell r="D256">
            <v>650000</v>
          </cell>
          <cell r="E256">
            <v>5</v>
          </cell>
          <cell r="F256">
            <v>1</v>
          </cell>
        </row>
        <row r="257">
          <cell r="B257" t="str">
            <v xml:space="preserve">            Change 10 MVA Tx to 20 MVA Tx with</v>
          </cell>
        </row>
        <row r="258">
          <cell r="B258" t="str">
            <v xml:space="preserve">            6 feeders</v>
          </cell>
        </row>
        <row r="260">
          <cell r="A260">
            <v>8</v>
          </cell>
          <cell r="B260" t="str">
            <v>Chalkdene M.S.</v>
          </cell>
          <cell r="C260" t="str">
            <v>1 nos</v>
          </cell>
          <cell r="D260">
            <v>350000</v>
          </cell>
          <cell r="E260">
            <v>5</v>
          </cell>
          <cell r="F260">
            <v>1</v>
          </cell>
        </row>
        <row r="261">
          <cell r="B261" t="str">
            <v xml:space="preserve">            Add 2 Feeder CBs with additional feeders</v>
          </cell>
        </row>
        <row r="262">
          <cell r="B262" t="str">
            <v xml:space="preserve">           north and south</v>
          </cell>
        </row>
        <row r="264">
          <cell r="A264">
            <v>9</v>
          </cell>
          <cell r="B264" t="str">
            <v>Rockwood M.S.</v>
          </cell>
          <cell r="C264" t="str">
            <v>1 nos</v>
          </cell>
          <cell r="D264">
            <v>1600000</v>
          </cell>
          <cell r="E264">
            <v>5</v>
          </cell>
          <cell r="F264">
            <v>1</v>
          </cell>
        </row>
        <row r="265">
          <cell r="B265" t="str">
            <v xml:space="preserve">            2 x 20 MVA Tx Incl. Building, 44 kV and</v>
          </cell>
        </row>
        <row r="266">
          <cell r="B266" t="str">
            <v xml:space="preserve">            13.8  kV circuits - 6 feeders plus SCADA </v>
          </cell>
        </row>
        <row r="268">
          <cell r="A268">
            <v>10</v>
          </cell>
          <cell r="B268" t="str">
            <v>Melton M.S.</v>
          </cell>
          <cell r="C268" t="str">
            <v>1 nos</v>
          </cell>
          <cell r="D268">
            <v>1000000</v>
          </cell>
          <cell r="E268">
            <v>6</v>
          </cell>
          <cell r="F268">
            <v>0</v>
          </cell>
        </row>
        <row r="269">
          <cell r="B269" t="str">
            <v xml:space="preserve">           Add 5 MVA Tx capacity and additional</v>
          </cell>
        </row>
        <row r="270">
          <cell r="B270" t="str">
            <v xml:space="preserve">           4.16 kV feeder</v>
          </cell>
        </row>
        <row r="272">
          <cell r="A272">
            <v>11</v>
          </cell>
          <cell r="B272" t="str">
            <v>M.S. Rebuilds</v>
          </cell>
          <cell r="D272">
            <v>2250000</v>
          </cell>
          <cell r="F272">
            <v>1</v>
          </cell>
        </row>
        <row r="273">
          <cell r="B273" t="str">
            <v xml:space="preserve">           Mineola M.S.</v>
          </cell>
          <cell r="C273" t="str">
            <v>1 nos</v>
          </cell>
          <cell r="E273">
            <v>6</v>
          </cell>
        </row>
        <row r="274">
          <cell r="B274" t="str">
            <v xml:space="preserve">           Clarkson M.S.</v>
          </cell>
          <cell r="C274" t="str">
            <v>1 nos</v>
          </cell>
          <cell r="E274">
            <v>3</v>
          </cell>
        </row>
        <row r="275">
          <cell r="B275" t="str">
            <v xml:space="preserve">           Bromsgrove M.S.</v>
          </cell>
          <cell r="C275" t="str">
            <v>1 nos</v>
          </cell>
          <cell r="E275">
            <v>3</v>
          </cell>
        </row>
        <row r="277">
          <cell r="A277">
            <v>12</v>
          </cell>
          <cell r="B277" t="str">
            <v>Woodlake M.S.</v>
          </cell>
          <cell r="C277" t="str">
            <v>1 nos</v>
          </cell>
          <cell r="D277">
            <v>750000</v>
          </cell>
          <cell r="E277">
            <v>3</v>
          </cell>
          <cell r="F277">
            <v>1</v>
          </cell>
        </row>
        <row r="278">
          <cell r="B278" t="str">
            <v xml:space="preserve">          Convert system voltage to 4,16 kV</v>
          </cell>
        </row>
        <row r="280">
          <cell r="B280" t="str">
            <v>TOTAL MUNICIPAL STATIONS</v>
          </cell>
          <cell r="D280">
            <v>11850000</v>
          </cell>
        </row>
        <row r="282">
          <cell r="A282" t="str">
            <v>(x)  Included  in  1997  Capital  Budget.</v>
          </cell>
        </row>
        <row r="285">
          <cell r="A285" t="str">
            <v>DISTRIBUTION</v>
          </cell>
        </row>
        <row r="288">
          <cell r="A288" t="str">
            <v>ITEM</v>
          </cell>
          <cell r="B288" t="str">
            <v>DESCRIPTION</v>
          </cell>
          <cell r="C288" t="str">
            <v>TYPE</v>
          </cell>
          <cell r="D288" t="str">
            <v>ESTIMATE</v>
          </cell>
          <cell r="E288" t="str">
            <v>ZONE</v>
          </cell>
          <cell r="F288" t="str">
            <v>PRIORITY</v>
          </cell>
        </row>
        <row r="289">
          <cell r="C289" t="str">
            <v>(km)</v>
          </cell>
        </row>
        <row r="291">
          <cell r="B291" t="str">
            <v>13.8 kV SYSTEM</v>
          </cell>
        </row>
        <row r="294">
          <cell r="A294" t="str">
            <v>1*</v>
          </cell>
          <cell r="B294" t="str">
            <v xml:space="preserve">Streetsville Conversion </v>
          </cell>
          <cell r="D294">
            <v>100000</v>
          </cell>
          <cell r="E294">
            <v>1</v>
          </cell>
          <cell r="F294">
            <v>1</v>
          </cell>
        </row>
        <row r="295">
          <cell r="B295" t="str">
            <v xml:space="preserve">           Convert 4.16 kV to 13.8 kV in area SE  of</v>
          </cell>
        </row>
        <row r="296">
          <cell r="B296" t="str">
            <v xml:space="preserve">           Britannia Rd. and Queen St. and reconductor</v>
          </cell>
        </row>
        <row r="297">
          <cell r="B297" t="str">
            <v xml:space="preserve">           to 556 kcmil circuit along Britannia Rd.</v>
          </cell>
        </row>
        <row r="300">
          <cell r="A300" t="str">
            <v>2*</v>
          </cell>
          <cell r="B300" t="str">
            <v>13.8 kV Winston Churchill/Collegeway</v>
          </cell>
          <cell r="C300" t="str">
            <v>UG</v>
          </cell>
          <cell r="D300">
            <v>80000</v>
          </cell>
          <cell r="E300">
            <v>2</v>
          </cell>
          <cell r="F300">
            <v>1</v>
          </cell>
        </row>
        <row r="301">
          <cell r="B301" t="str">
            <v xml:space="preserve">        Additional o/h circuit along WCB from </v>
          </cell>
          <cell r="C301">
            <v>0.5</v>
          </cell>
        </row>
        <row r="302">
          <cell r="B302" t="str">
            <v xml:space="preserve">        Hwy 403 to Collegeway</v>
          </cell>
        </row>
        <row r="305">
          <cell r="A305" t="str">
            <v>3*</v>
          </cell>
          <cell r="B305" t="str">
            <v>13.8 kV Burnhamthorpe Road Feeder Tie</v>
          </cell>
          <cell r="C305" t="str">
            <v>ADD</v>
          </cell>
          <cell r="D305">
            <v>300000</v>
          </cell>
          <cell r="E305">
            <v>2</v>
          </cell>
          <cell r="F305">
            <v>1</v>
          </cell>
        </row>
        <row r="306">
          <cell r="B306" t="str">
            <v xml:space="preserve">            On existing ploes from Mavis to Erindale </v>
          </cell>
          <cell r="C306">
            <v>1</v>
          </cell>
        </row>
        <row r="307">
          <cell r="B307" t="str">
            <v xml:space="preserve">           Station Rd. </v>
          </cell>
        </row>
        <row r="310">
          <cell r="A310" t="str">
            <v>4*</v>
          </cell>
          <cell r="B310" t="str">
            <v>13.8 kV Tomken Road Feeder Tie</v>
          </cell>
          <cell r="C310" t="str">
            <v>ADD</v>
          </cell>
          <cell r="D310">
            <v>155000</v>
          </cell>
          <cell r="E310">
            <v>5</v>
          </cell>
          <cell r="F310">
            <v>1</v>
          </cell>
        </row>
        <row r="311">
          <cell r="B311" t="str">
            <v xml:space="preserve">           From Burnhamthorpe to Dundas</v>
          </cell>
          <cell r="C311">
            <v>2</v>
          </cell>
        </row>
        <row r="314">
          <cell r="A314" t="str">
            <v>5*</v>
          </cell>
          <cell r="B314" t="str">
            <v>13.8 kV American Dr. and Elmbank Fdr Tie</v>
          </cell>
          <cell r="C314" t="str">
            <v>ADD</v>
          </cell>
          <cell r="D314">
            <v>360000</v>
          </cell>
          <cell r="E314">
            <v>7</v>
          </cell>
          <cell r="F314">
            <v>1</v>
          </cell>
        </row>
        <row r="315">
          <cell r="B315" t="str">
            <v xml:space="preserve">           From Orlando MS to Elmbank and American Dr.</v>
          </cell>
          <cell r="C315">
            <v>2</v>
          </cell>
        </row>
        <row r="316">
          <cell r="B316" t="str">
            <v xml:space="preserve">           From Goreway to Viscount</v>
          </cell>
        </row>
        <row r="319">
          <cell r="A319" t="str">
            <v>6*</v>
          </cell>
          <cell r="B319" t="str">
            <v>13.8 kV Derry Rd. &amp; Ninth Line Feeder Tie</v>
          </cell>
          <cell r="C319" t="str">
            <v>REBUILD</v>
          </cell>
          <cell r="D319">
            <v>60000</v>
          </cell>
          <cell r="E319">
            <v>1</v>
          </cell>
          <cell r="F319">
            <v>1</v>
          </cell>
        </row>
        <row r="320">
          <cell r="B320" t="str">
            <v xml:space="preserve">        On existing poles from Tenth Line West</v>
          </cell>
          <cell r="C320">
            <v>1.5</v>
          </cell>
        </row>
        <row r="321">
          <cell r="B321" t="str">
            <v xml:space="preserve">        along Derry to Ninth Line West</v>
          </cell>
        </row>
        <row r="324">
          <cell r="A324" t="str">
            <v>7*</v>
          </cell>
          <cell r="B324" t="str">
            <v>13.8 kV Mississauga Road Feeder Tie</v>
          </cell>
          <cell r="C324" t="str">
            <v>ADD</v>
          </cell>
          <cell r="D324">
            <v>150000</v>
          </cell>
          <cell r="E324">
            <v>1</v>
          </cell>
          <cell r="F324">
            <v>1</v>
          </cell>
        </row>
        <row r="325">
          <cell r="B325" t="str">
            <v xml:space="preserve">           From Britannia to EM Pkwy Junction</v>
          </cell>
          <cell r="C325">
            <v>2</v>
          </cell>
        </row>
        <row r="326">
          <cell r="B326" t="str">
            <v xml:space="preserve">        (Under Road Project)</v>
          </cell>
        </row>
        <row r="329">
          <cell r="A329">
            <v>8</v>
          </cell>
          <cell r="B329" t="str">
            <v>13 8 kV Derry Road Feeder Tie</v>
          </cell>
          <cell r="C329" t="str">
            <v>ADD</v>
          </cell>
          <cell r="D329">
            <v>80000</v>
          </cell>
          <cell r="E329">
            <v>1</v>
          </cell>
          <cell r="F329">
            <v>6</v>
          </cell>
        </row>
        <row r="330">
          <cell r="B330" t="str">
            <v xml:space="preserve">           New circuit from Century M.S. to Argentia M.S.</v>
          </cell>
          <cell r="C330">
            <v>1.5</v>
          </cell>
        </row>
        <row r="333">
          <cell r="A333">
            <v>9</v>
          </cell>
          <cell r="B333" t="str">
            <v>13.8 kV Burnhamthorpe Road Feeder Tie</v>
          </cell>
          <cell r="C333" t="str">
            <v>UG</v>
          </cell>
          <cell r="D333">
            <v>1200000</v>
          </cell>
          <cell r="E333">
            <v>2</v>
          </cell>
          <cell r="F333">
            <v>0</v>
          </cell>
        </row>
        <row r="334">
          <cell r="B334" t="str">
            <v xml:space="preserve">           U/G circuit from Erindale Station Rd.</v>
          </cell>
          <cell r="C334">
            <v>2</v>
          </cell>
        </row>
        <row r="335">
          <cell r="B335" t="str">
            <v xml:space="preserve">           to Mississauga Rd.</v>
          </cell>
        </row>
        <row r="339">
          <cell r="B339" t="str">
            <v>SUB-TOTAL</v>
          </cell>
          <cell r="D339">
            <v>1055000</v>
          </cell>
        </row>
        <row r="341">
          <cell r="A341" t="str">
            <v>(x)  Included  in  1997  Capital  Budget.</v>
          </cell>
        </row>
        <row r="347">
          <cell r="A347" t="str">
            <v>DISTRIBUTION (Cont'd)</v>
          </cell>
        </row>
        <row r="350">
          <cell r="A350" t="str">
            <v>ITEM</v>
          </cell>
          <cell r="B350" t="str">
            <v>DESCRIPTION</v>
          </cell>
          <cell r="C350" t="str">
            <v>TYPE</v>
          </cell>
          <cell r="D350" t="str">
            <v>ESTIMATE</v>
          </cell>
          <cell r="E350" t="str">
            <v>ZONE</v>
          </cell>
          <cell r="F350" t="str">
            <v>PRIORITY</v>
          </cell>
        </row>
        <row r="351">
          <cell r="C351" t="str">
            <v>(km)</v>
          </cell>
        </row>
        <row r="353">
          <cell r="B353" t="str">
            <v>4.16  KV   SYSTEM</v>
          </cell>
        </row>
        <row r="356">
          <cell r="A356" t="str">
            <v>10*</v>
          </cell>
          <cell r="B356" t="str">
            <v>4.16 kV Bromsgrove MS/Clarkson MS Tie</v>
          </cell>
          <cell r="C356" t="str">
            <v>REBUILD</v>
          </cell>
          <cell r="D356">
            <v>50000</v>
          </cell>
          <cell r="E356">
            <v>3</v>
          </cell>
          <cell r="F356">
            <v>1</v>
          </cell>
        </row>
        <row r="357">
          <cell r="B357" t="str">
            <v xml:space="preserve">          on existing poles between  Clarkson M.S.</v>
          </cell>
          <cell r="C357">
            <v>0.7</v>
          </cell>
        </row>
        <row r="358">
          <cell r="B358" t="str">
            <v xml:space="preserve">           and Bromsgrove  M.S.</v>
          </cell>
        </row>
        <row r="360">
          <cell r="A360" t="str">
            <v>11*</v>
          </cell>
          <cell r="B360" t="str">
            <v>4.16 kV Atwater Feeder Tie</v>
          </cell>
          <cell r="C360" t="str">
            <v>REBUILD</v>
          </cell>
          <cell r="D360">
            <v>295000</v>
          </cell>
          <cell r="E360">
            <v>6</v>
          </cell>
          <cell r="F360">
            <v>1</v>
          </cell>
        </row>
        <row r="361">
          <cell r="B361" t="str">
            <v xml:space="preserve">          along Atwater from Cawthra MS  to off load</v>
          </cell>
          <cell r="C361">
            <v>0.8</v>
          </cell>
        </row>
        <row r="362">
          <cell r="B362" t="str">
            <v xml:space="preserve">          9F4</v>
          </cell>
        </row>
        <row r="365">
          <cell r="A365" t="str">
            <v>12*</v>
          </cell>
          <cell r="B365" t="str">
            <v>4.16 kV Pinetree MS/Melton MS Tie</v>
          </cell>
          <cell r="C365" t="str">
            <v>REBUILD</v>
          </cell>
          <cell r="D365">
            <v>120000</v>
          </cell>
          <cell r="E365">
            <v>6</v>
          </cell>
          <cell r="F365">
            <v>1</v>
          </cell>
        </row>
        <row r="366">
          <cell r="B366" t="str">
            <v xml:space="preserve">          on existing poles between  Pinetree M.S.</v>
          </cell>
          <cell r="C366">
            <v>0.5</v>
          </cell>
        </row>
        <row r="367">
          <cell r="B367" t="str">
            <v xml:space="preserve">           and Melton  M.S.</v>
          </cell>
        </row>
        <row r="370">
          <cell r="A370" t="str">
            <v>13*</v>
          </cell>
          <cell r="B370" t="str">
            <v>4.16 kV Bromsgrove MS/Park West MS Tie</v>
          </cell>
          <cell r="C370" t="str">
            <v>ADD</v>
          </cell>
          <cell r="D370">
            <v>75000</v>
          </cell>
          <cell r="E370">
            <v>3</v>
          </cell>
          <cell r="F370">
            <v>1</v>
          </cell>
        </row>
        <row r="371">
          <cell r="B371" t="str">
            <v xml:space="preserve">          on existing poles between  Bromsgrove M.S.</v>
          </cell>
          <cell r="C371">
            <v>0.8</v>
          </cell>
        </row>
        <row r="372">
          <cell r="B372" t="str">
            <v xml:space="preserve">           and Park West M.S.</v>
          </cell>
        </row>
        <row r="375">
          <cell r="A375" t="str">
            <v>14*</v>
          </cell>
          <cell r="B375" t="str">
            <v>4.16 kV Bromsgrove MS/Robin MS Tie</v>
          </cell>
          <cell r="C375" t="str">
            <v>ADD</v>
          </cell>
          <cell r="D375">
            <v>140000</v>
          </cell>
          <cell r="E375">
            <v>3</v>
          </cell>
          <cell r="F375">
            <v>1</v>
          </cell>
        </row>
        <row r="376">
          <cell r="B376" t="str">
            <v xml:space="preserve">          on existing poles between  Bromsgrove M.S.</v>
          </cell>
          <cell r="C376">
            <v>1.4</v>
          </cell>
        </row>
        <row r="377">
          <cell r="B377" t="str">
            <v xml:space="preserve">           and Robin M.S.</v>
          </cell>
        </row>
        <row r="380">
          <cell r="A380" t="str">
            <v>15*</v>
          </cell>
          <cell r="B380" t="str">
            <v>4.16 kV Park Royal MS/Park West MS Tie</v>
          </cell>
          <cell r="C380" t="str">
            <v>REBUILD</v>
          </cell>
          <cell r="D380">
            <v>130000</v>
          </cell>
          <cell r="E380">
            <v>3</v>
          </cell>
          <cell r="F380">
            <v>1</v>
          </cell>
        </row>
        <row r="381">
          <cell r="B381" t="str">
            <v xml:space="preserve">          on existing poles between  Park Royal M.S.</v>
          </cell>
          <cell r="C381">
            <v>1</v>
          </cell>
        </row>
        <row r="382">
          <cell r="B382" t="str">
            <v xml:space="preserve">           and Park West M.S.</v>
          </cell>
        </row>
        <row r="385">
          <cell r="A385" t="str">
            <v>16*</v>
          </cell>
          <cell r="B385" t="str">
            <v>4.16 kV Lakeshore Road Feeder Tie</v>
          </cell>
          <cell r="C385" t="str">
            <v>REBUILD</v>
          </cell>
          <cell r="D385">
            <v>50000</v>
          </cell>
          <cell r="E385">
            <v>3</v>
          </cell>
          <cell r="F385">
            <v>1</v>
          </cell>
        </row>
        <row r="386">
          <cell r="B386" t="str">
            <v xml:space="preserve">          Lakeshore/Dennison/Lornepark</v>
          </cell>
          <cell r="C386">
            <v>0.6</v>
          </cell>
        </row>
        <row r="387">
          <cell r="B387" t="str">
            <v xml:space="preserve">           Parkland M.S. #26 and reconductor</v>
          </cell>
        </row>
        <row r="390">
          <cell r="A390" t="str">
            <v>17*</v>
          </cell>
          <cell r="B390" t="str">
            <v xml:space="preserve">4.16 kV Stanfield Road Feeder Tie </v>
          </cell>
          <cell r="C390" t="str">
            <v>REBUILD</v>
          </cell>
          <cell r="D390">
            <v>265000</v>
          </cell>
          <cell r="E390">
            <v>6</v>
          </cell>
          <cell r="F390">
            <v>1</v>
          </cell>
        </row>
        <row r="391">
          <cell r="B391" t="str">
            <v xml:space="preserve">          Along Ontario Hydro ROW From Cawthra</v>
          </cell>
          <cell r="C391">
            <v>1.2</v>
          </cell>
        </row>
        <row r="392">
          <cell r="B392" t="str">
            <v xml:space="preserve">          to Stanfield</v>
          </cell>
        </row>
        <row r="393">
          <cell r="B393" t="str">
            <v xml:space="preserve">       (See also 27.6 kV South)</v>
          </cell>
        </row>
        <row r="396">
          <cell r="A396" t="str">
            <v>18*</v>
          </cell>
          <cell r="B396" t="str">
            <v xml:space="preserve">4.16 kV Clarkson/Lorne Park Feeder Tie </v>
          </cell>
          <cell r="C396" t="str">
            <v>ADD</v>
          </cell>
          <cell r="D396">
            <v>110000</v>
          </cell>
          <cell r="E396">
            <v>3</v>
          </cell>
          <cell r="F396">
            <v>1</v>
          </cell>
        </row>
        <row r="397">
          <cell r="B397" t="str">
            <v xml:space="preserve">           Along Ontario hydro ROW</v>
          </cell>
          <cell r="C397">
            <v>2</v>
          </cell>
        </row>
        <row r="400">
          <cell r="B400" t="str">
            <v>SUB-TOTAL</v>
          </cell>
          <cell r="D400">
            <v>1125000</v>
          </cell>
        </row>
        <row r="401">
          <cell r="B401" t="str">
            <v>TOTAL DISTRIBUTION</v>
          </cell>
          <cell r="D401">
            <v>2180000</v>
          </cell>
        </row>
        <row r="403">
          <cell r="A403" t="str">
            <v>(x)  Included  in  1997  Capital  Budget.</v>
          </cell>
        </row>
        <row r="406">
          <cell r="A406" t="str">
            <v>SUBDIVISION REBUILDS</v>
          </cell>
        </row>
        <row r="409">
          <cell r="A409" t="str">
            <v>ITEM</v>
          </cell>
          <cell r="B409" t="str">
            <v>DESCRIPTION</v>
          </cell>
          <cell r="C409" t="str">
            <v>TYPE</v>
          </cell>
          <cell r="D409" t="str">
            <v>ESTIMATE</v>
          </cell>
          <cell r="E409" t="str">
            <v>ZONE</v>
          </cell>
          <cell r="F409" t="str">
            <v>PRIORITY</v>
          </cell>
        </row>
        <row r="410">
          <cell r="C410" t="str">
            <v>(km)</v>
          </cell>
        </row>
        <row r="412">
          <cell r="B412" t="str">
            <v>Subdivision Rebuilds*</v>
          </cell>
        </row>
        <row r="414">
          <cell r="A414">
            <v>1</v>
          </cell>
          <cell r="B414" t="str">
            <v>Sheridan Homelands - Phase V</v>
          </cell>
          <cell r="D414">
            <v>1500000</v>
          </cell>
          <cell r="E414">
            <v>2</v>
          </cell>
          <cell r="F414">
            <v>1</v>
          </cell>
        </row>
        <row r="415">
          <cell r="B415" t="str">
            <v xml:space="preserve">          ( Hole-in-the-donut)</v>
          </cell>
        </row>
        <row r="417">
          <cell r="A417">
            <v>2</v>
          </cell>
          <cell r="B417" t="str">
            <v>Malton - Phase VI</v>
          </cell>
          <cell r="D417">
            <v>1000000</v>
          </cell>
          <cell r="E417">
            <v>7</v>
          </cell>
          <cell r="F417">
            <v>1</v>
          </cell>
        </row>
        <row r="418">
          <cell r="B418" t="str">
            <v xml:space="preserve">          NE of Derry/Airport Rd.</v>
          </cell>
        </row>
        <row r="419">
          <cell r="B419" t="str">
            <v xml:space="preserve">          plus east of Goreway at Darcel/Monica</v>
          </cell>
        </row>
        <row r="421">
          <cell r="A421">
            <v>3</v>
          </cell>
          <cell r="B421" t="str">
            <v xml:space="preserve"> Forest Glen Area east and west of Dixie Rd.</v>
          </cell>
          <cell r="D421">
            <v>1500000</v>
          </cell>
          <cell r="E421">
            <v>5</v>
          </cell>
          <cell r="F421">
            <v>1</v>
          </cell>
        </row>
        <row r="423">
          <cell r="A423">
            <v>4</v>
          </cell>
          <cell r="B423" t="str">
            <v>Meadowvale T.C. Mainfeeders - Phase II</v>
          </cell>
          <cell r="D423">
            <v>1400000</v>
          </cell>
          <cell r="E423">
            <v>1</v>
          </cell>
          <cell r="F423">
            <v>1</v>
          </cell>
        </row>
        <row r="425">
          <cell r="A425">
            <v>5</v>
          </cell>
          <cell r="B425" t="str">
            <v>Woodlands Area</v>
          </cell>
          <cell r="D425">
            <v>1000000</v>
          </cell>
          <cell r="E425">
            <v>2</v>
          </cell>
          <cell r="F425">
            <v>1</v>
          </cell>
        </row>
        <row r="454">
          <cell r="B454" t="str">
            <v>TOTAL REBUILDS</v>
          </cell>
          <cell r="D454">
            <v>6400000</v>
          </cell>
        </row>
        <row r="456">
          <cell r="A456" t="str">
            <v>(x)  Included  in  1997  Capital  Budget.</v>
          </cell>
        </row>
        <row r="459">
          <cell r="A459"/>
        </row>
        <row r="461">
          <cell r="A461" t="str">
            <v>SYSTEM MAINTENANCE PROJECTS</v>
          </cell>
        </row>
        <row r="464">
          <cell r="A464" t="str">
            <v>ITEM</v>
          </cell>
          <cell r="B464" t="str">
            <v>DESCRIPTION</v>
          </cell>
          <cell r="C464" t="str">
            <v>TYPE</v>
          </cell>
          <cell r="D464" t="str">
            <v>ESTIMATE</v>
          </cell>
          <cell r="F464" t="str">
            <v>PRIORITY</v>
          </cell>
        </row>
        <row r="465">
          <cell r="C465" t="str">
            <v>(km)</v>
          </cell>
        </row>
        <row r="467">
          <cell r="A467">
            <v>1</v>
          </cell>
          <cell r="B467" t="str">
            <v>Overhead Switch Replacement</v>
          </cell>
          <cell r="D467">
            <v>300000</v>
          </cell>
        </row>
        <row r="471">
          <cell r="A471">
            <v>2</v>
          </cell>
          <cell r="B471" t="str">
            <v>Secondary Cable Replacement</v>
          </cell>
          <cell r="D471">
            <v>75000</v>
          </cell>
        </row>
        <row r="475">
          <cell r="A475">
            <v>3</v>
          </cell>
          <cell r="B475" t="str">
            <v>Meter Base Replacement</v>
          </cell>
          <cell r="D475">
            <v>34000</v>
          </cell>
        </row>
        <row r="479">
          <cell r="A479">
            <v>4</v>
          </cell>
          <cell r="B479" t="str">
            <v>Overhead Transformer Replacement</v>
          </cell>
          <cell r="D479">
            <v>150000</v>
          </cell>
        </row>
        <row r="483">
          <cell r="A483">
            <v>5</v>
          </cell>
          <cell r="B483" t="str">
            <v>Underground Cable Replacement</v>
          </cell>
          <cell r="D483">
            <v>1200000</v>
          </cell>
        </row>
        <row r="487">
          <cell r="A487">
            <v>6</v>
          </cell>
          <cell r="B487" t="str">
            <v>Feeder Overhauls</v>
          </cell>
          <cell r="D487">
            <v>600000</v>
          </cell>
        </row>
        <row r="491">
          <cell r="A491">
            <v>7</v>
          </cell>
          <cell r="B491" t="str">
            <v>Underground Transformer Replacements</v>
          </cell>
          <cell r="D491">
            <v>200000</v>
          </cell>
        </row>
        <row r="495">
          <cell r="A495">
            <v>8</v>
          </cell>
          <cell r="B495" t="str">
            <v>Load Centre Replacement</v>
          </cell>
          <cell r="D495">
            <v>60000</v>
          </cell>
        </row>
        <row r="499">
          <cell r="A499">
            <v>9</v>
          </cell>
          <cell r="B499" t="str">
            <v>Overhead Rebuilds</v>
          </cell>
          <cell r="D499">
            <v>900000</v>
          </cell>
        </row>
        <row r="503">
          <cell r="A503">
            <v>10</v>
          </cell>
          <cell r="B503" t="str">
            <v>Wood Pole Replacement</v>
          </cell>
          <cell r="D503">
            <v>400000</v>
          </cell>
        </row>
        <row r="507">
          <cell r="A507">
            <v>11</v>
          </cell>
          <cell r="B507" t="str">
            <v>Auto-Switches/SCADA</v>
          </cell>
          <cell r="D507">
            <v>1260000</v>
          </cell>
        </row>
        <row r="509">
          <cell r="B509" t="str">
            <v>TOTAL MAINTENANCE</v>
          </cell>
          <cell r="D509">
            <v>5179000</v>
          </cell>
        </row>
        <row r="511">
          <cell r="A511" t="str">
            <v>(x)  Included  in  1997  Capital  Budget.</v>
          </cell>
        </row>
      </sheetData>
      <sheetData sheetId="4"/>
      <sheetData sheetId="5"/>
      <sheetData sheetId="6" refreshError="1">
        <row r="1">
          <cell r="B1" t="str">
            <v xml:space="preserve">POSSIBLE  SYSTEM   CAPITAL PROJECTS  -  1998 </v>
          </cell>
        </row>
        <row r="3">
          <cell r="A3" t="str">
            <v>SUBTRANSMISSION</v>
          </cell>
          <cell r="D3" t="str">
            <v>Date:</v>
          </cell>
          <cell r="F3">
            <v>36005.348419212962</v>
          </cell>
        </row>
        <row r="5">
          <cell r="A5" t="str">
            <v>ITEM</v>
          </cell>
          <cell r="B5" t="str">
            <v>DESCRIPTION</v>
          </cell>
          <cell r="C5" t="str">
            <v>TYPE</v>
          </cell>
          <cell r="D5" t="str">
            <v>ESTIMATE</v>
          </cell>
          <cell r="E5" t="str">
            <v>ZONE</v>
          </cell>
          <cell r="F5" t="str">
            <v>PRIORITY</v>
          </cell>
        </row>
        <row r="6">
          <cell r="C6" t="str">
            <v>(km)</v>
          </cell>
        </row>
        <row r="8">
          <cell r="B8" t="str">
            <v>44 kV - TOMKEN T.S.</v>
          </cell>
        </row>
        <row r="11">
          <cell r="A11" t="str">
            <v>1*</v>
          </cell>
          <cell r="B11" t="str">
            <v>44 kV Dixie/Hwy 401- Feeder Tie</v>
          </cell>
          <cell r="C11" t="str">
            <v>U/G (F)</v>
          </cell>
          <cell r="D11">
            <v>330000</v>
          </cell>
          <cell r="F11">
            <v>1</v>
          </cell>
        </row>
        <row r="12">
          <cell r="B12" t="str">
            <v xml:space="preserve">          From Shawson M.S. south along Dixie on</v>
          </cell>
          <cell r="C12">
            <v>0.4</v>
          </cell>
        </row>
        <row r="13">
          <cell r="B13" t="str">
            <v xml:space="preserve">         existing poleline and U/G under Hwy 401  </v>
          </cell>
        </row>
        <row r="16">
          <cell r="A16">
            <v>2</v>
          </cell>
          <cell r="B16" t="str">
            <v>44 kV Eglinton Feeders</v>
          </cell>
          <cell r="C16" t="str">
            <v>NEW</v>
          </cell>
          <cell r="D16">
            <v>530000</v>
          </cell>
          <cell r="F16">
            <v>2</v>
          </cell>
        </row>
        <row r="17">
          <cell r="B17" t="str">
            <v xml:space="preserve">          Along Ontario Hyd.R.O.W. to Dixie Rd. and</v>
          </cell>
          <cell r="C17">
            <v>3</v>
          </cell>
        </row>
        <row r="18">
          <cell r="B18" t="str">
            <v xml:space="preserve">         north to Eglinton Av. (new Tomken TS feeders)</v>
          </cell>
        </row>
        <row r="21">
          <cell r="A21">
            <v>3</v>
          </cell>
          <cell r="B21" t="str">
            <v>44 kV Dundas/Dixie- Feeder Tie</v>
          </cell>
          <cell r="C21" t="str">
            <v>REBUILD</v>
          </cell>
          <cell r="D21">
            <v>420000</v>
          </cell>
          <cell r="F21">
            <v>3</v>
          </cell>
        </row>
        <row r="22">
          <cell r="B22" t="str">
            <v xml:space="preserve">          On existing poleline  along  Dundas from Cawthra</v>
          </cell>
          <cell r="C22">
            <v>1.7</v>
          </cell>
        </row>
        <row r="23">
          <cell r="B23" t="str">
            <v xml:space="preserve">          to Dixie to Ont.Hyd. ROW at Summerville MS</v>
          </cell>
        </row>
        <row r="26">
          <cell r="A26">
            <v>4</v>
          </cell>
          <cell r="B26" t="str">
            <v>44 kV Matheson Rd. - Dixie to Tomken - Feeder Tie</v>
          </cell>
          <cell r="C26" t="str">
            <v>REBUILD</v>
          </cell>
          <cell r="D26">
            <v>420000</v>
          </cell>
          <cell r="F26">
            <v>4</v>
          </cell>
        </row>
        <row r="27">
          <cell r="B27" t="str">
            <v xml:space="preserve">          On existing poleline  along  Matheson Blvd. from</v>
          </cell>
          <cell r="C27">
            <v>1.7</v>
          </cell>
        </row>
        <row r="28">
          <cell r="B28" t="str">
            <v xml:space="preserve">          Dixie to Tomken Rd.</v>
          </cell>
        </row>
        <row r="31">
          <cell r="A31">
            <v>5</v>
          </cell>
          <cell r="B31" t="str">
            <v>44 kV Tomken TS - ROW to City Centre- Feeder Tie</v>
          </cell>
          <cell r="C31" t="str">
            <v>NEW</v>
          </cell>
          <cell r="D31">
            <v>305000</v>
          </cell>
          <cell r="F31">
            <v>5</v>
          </cell>
        </row>
        <row r="32">
          <cell r="B32" t="str">
            <v xml:space="preserve">          On new poleline  along  Ont. Hyd. ROW from</v>
          </cell>
          <cell r="C32">
            <v>1.5</v>
          </cell>
        </row>
        <row r="33">
          <cell r="B33" t="str">
            <v xml:space="preserve">          Tomken TS to City Centre along Eastgate Dr.</v>
          </cell>
        </row>
        <row r="36">
          <cell r="A36">
            <v>6</v>
          </cell>
          <cell r="B36" t="str">
            <v>44 kV Chalkdene - ROW to Chaldene MS</v>
          </cell>
          <cell r="C36" t="str">
            <v>REBUILD</v>
          </cell>
          <cell r="F36">
            <v>6</v>
          </cell>
        </row>
        <row r="37">
          <cell r="B37" t="str">
            <v xml:space="preserve">          On existing poleline  along  Ont. Hyd. ROW</v>
          </cell>
          <cell r="C37">
            <v>1.7</v>
          </cell>
        </row>
        <row r="38">
          <cell r="B38" t="str">
            <v xml:space="preserve">          to Chalkdene MS</v>
          </cell>
        </row>
        <row r="41">
          <cell r="A41">
            <v>7</v>
          </cell>
          <cell r="B41" t="str">
            <v>44 kV Dixie/Burnhamthorpe- Feeder Tie</v>
          </cell>
          <cell r="C41" t="str">
            <v>REBUILD</v>
          </cell>
          <cell r="F41">
            <v>7</v>
          </cell>
        </row>
        <row r="42">
          <cell r="B42" t="str">
            <v xml:space="preserve">          On existing poleline  along  Dixie  Rd.  from</v>
          </cell>
          <cell r="C42">
            <v>1.7</v>
          </cell>
        </row>
        <row r="43">
          <cell r="B43" t="str">
            <v xml:space="preserve">          Burnhamthorpe  Rd.   to   New Dixie.</v>
          </cell>
        </row>
        <row r="46">
          <cell r="A46">
            <v>8</v>
          </cell>
          <cell r="B46" t="str">
            <v>44 kV Burnhamthorpe Feeders</v>
          </cell>
          <cell r="C46" t="str">
            <v>REBUILD</v>
          </cell>
          <cell r="F46">
            <v>8</v>
          </cell>
        </row>
        <row r="47">
          <cell r="B47" t="str">
            <v xml:space="preserve">          Along Ontario Hyd.R.O.W. to Dixie Rd. and</v>
          </cell>
          <cell r="C47">
            <v>1.7</v>
          </cell>
        </row>
        <row r="48">
          <cell r="B48" t="str">
            <v xml:space="preserve">         south to Burnhamthorpe Rd. (new feeders)</v>
          </cell>
        </row>
        <row r="51">
          <cell r="A51">
            <v>9</v>
          </cell>
          <cell r="B51" t="str">
            <v>44 kV Tomken Rd. - ROW to Burnhamthorpe - Feeder Tie</v>
          </cell>
          <cell r="C51" t="str">
            <v>REBUILD</v>
          </cell>
          <cell r="F51">
            <v>9</v>
          </cell>
        </row>
        <row r="52">
          <cell r="B52" t="str">
            <v xml:space="preserve">          Rebuild poleline  along Tomken Rd.</v>
          </cell>
          <cell r="C52">
            <v>1.7</v>
          </cell>
        </row>
        <row r="53">
          <cell r="B53" t="str">
            <v xml:space="preserve">          from Ont. Hyd. ROW to Burnhamthorpe Rd.</v>
          </cell>
        </row>
        <row r="56">
          <cell r="B56" t="str">
            <v>SUB-TOTAL</v>
          </cell>
          <cell r="D56">
            <v>2005000</v>
          </cell>
        </row>
        <row r="58">
          <cell r="A58" t="str">
            <v>(*)  Included  in  1998  Capital  Budget.</v>
          </cell>
        </row>
        <row r="62">
          <cell r="B62" t="str">
            <v xml:space="preserve">POSSIBLE  SYSTEM   CAPITAL PROJECTS  -  1998 </v>
          </cell>
        </row>
        <row r="64">
          <cell r="A64" t="str">
            <v>SUBTRANSMISSION</v>
          </cell>
          <cell r="D64" t="str">
            <v>Date:</v>
          </cell>
          <cell r="F64">
            <v>35627.357684374998</v>
          </cell>
        </row>
        <row r="67">
          <cell r="A67" t="str">
            <v>ITEM</v>
          </cell>
          <cell r="B67" t="str">
            <v>DESCRIPTION</v>
          </cell>
          <cell r="C67" t="str">
            <v>TYPE</v>
          </cell>
          <cell r="D67" t="str">
            <v>ESTIMATE</v>
          </cell>
          <cell r="E67" t="str">
            <v>ZONE</v>
          </cell>
          <cell r="F67" t="str">
            <v>PRIORITY</v>
          </cell>
        </row>
        <row r="68">
          <cell r="C68" t="str">
            <v>(km)</v>
          </cell>
        </row>
        <row r="70">
          <cell r="B70" t="str">
            <v>44 kV - MEADOWVALE TS</v>
          </cell>
        </row>
        <row r="73">
          <cell r="A73" t="str">
            <v>1*</v>
          </cell>
          <cell r="B73" t="str">
            <v>44 kV - Meadowvale Feeder - Fifth Line to Mississauga - Feede Tie</v>
          </cell>
          <cell r="C73" t="str">
            <v>ADD (F)</v>
          </cell>
          <cell r="D73">
            <v>230000</v>
          </cell>
          <cell r="F73">
            <v>1</v>
          </cell>
        </row>
        <row r="74">
          <cell r="B74" t="str">
            <v xml:space="preserve">          On existing poleline along Utility Corridor from Meadowvale TS </v>
          </cell>
          <cell r="C74">
            <v>4.5</v>
          </cell>
        </row>
        <row r="75">
          <cell r="B75" t="str">
            <v xml:space="preserve">          to Fifth Line to Mississuga Rd and south to Hwy 401 at CIBC</v>
          </cell>
        </row>
        <row r="76">
          <cell r="B76" t="str">
            <v xml:space="preserve">         (Phase I - Fifth LIne to Mississauga Rd)</v>
          </cell>
        </row>
        <row r="78">
          <cell r="A78">
            <v>2</v>
          </cell>
          <cell r="B78" t="str">
            <v>44 kV Britannia Rd. - Mississauga Rd. to Creditview</v>
          </cell>
          <cell r="C78" t="str">
            <v>REBUILD</v>
          </cell>
          <cell r="D78">
            <v>280000</v>
          </cell>
          <cell r="F78">
            <v>2</v>
          </cell>
        </row>
        <row r="79">
          <cell r="B79" t="str">
            <v xml:space="preserve">          On existing poleline along Britannia Rd. from Mississauga Rd. </v>
          </cell>
          <cell r="C79">
            <v>1</v>
          </cell>
        </row>
        <row r="80">
          <cell r="B80" t="str">
            <v xml:space="preserve">          to Creditview  Rd.</v>
          </cell>
        </row>
        <row r="83">
          <cell r="A83">
            <v>3</v>
          </cell>
          <cell r="B83" t="str">
            <v>44 kV Derry Rd - Mississauga/Creditview to Britannia- Feeder Tie</v>
          </cell>
          <cell r="C83" t="str">
            <v>REBUILD</v>
          </cell>
          <cell r="D83">
            <v>480000</v>
          </cell>
          <cell r="F83">
            <v>3</v>
          </cell>
        </row>
        <row r="84">
          <cell r="B84" t="str">
            <v xml:space="preserve">          On existing poleline along Derry Rd. from Mississauga Rd. </v>
          </cell>
          <cell r="C84">
            <v>2</v>
          </cell>
        </row>
        <row r="85">
          <cell r="B85" t="str">
            <v xml:space="preserve">          to Creditview  Rd. to Britannia Rd.</v>
          </cell>
        </row>
        <row r="88">
          <cell r="A88">
            <v>4</v>
          </cell>
        </row>
        <row r="93">
          <cell r="A93">
            <v>5</v>
          </cell>
        </row>
        <row r="98">
          <cell r="A98">
            <v>6</v>
          </cell>
        </row>
        <row r="103">
          <cell r="A103">
            <v>7</v>
          </cell>
        </row>
        <row r="108">
          <cell r="A108">
            <v>8</v>
          </cell>
        </row>
        <row r="113">
          <cell r="A113">
            <v>9</v>
          </cell>
        </row>
        <row r="118">
          <cell r="B118" t="str">
            <v>SUB-TOTAL</v>
          </cell>
          <cell r="D118">
            <v>990000</v>
          </cell>
        </row>
        <row r="120">
          <cell r="A120" t="str">
            <v>(*)  Included  in  1998  Capital  Budget.</v>
          </cell>
        </row>
        <row r="123">
          <cell r="B123" t="str">
            <v xml:space="preserve">POSSIBLE  SYSTEM   CAPITAL PROJECTS  -  1998 </v>
          </cell>
        </row>
        <row r="125">
          <cell r="A125" t="str">
            <v>SUBTRANSMISSION</v>
          </cell>
          <cell r="D125" t="str">
            <v>Date:</v>
          </cell>
          <cell r="F125">
            <v>35627.357684374998</v>
          </cell>
        </row>
        <row r="128">
          <cell r="A128" t="str">
            <v>ITEM</v>
          </cell>
          <cell r="B128" t="str">
            <v>DESCRIPTION</v>
          </cell>
          <cell r="C128" t="str">
            <v>TYPE</v>
          </cell>
          <cell r="D128" t="str">
            <v>ESTIMATE</v>
          </cell>
          <cell r="E128" t="str">
            <v>ZONE</v>
          </cell>
          <cell r="F128" t="str">
            <v>PRIORITY</v>
          </cell>
        </row>
        <row r="129">
          <cell r="C129" t="str">
            <v>(km)</v>
          </cell>
        </row>
        <row r="131">
          <cell r="B131" t="str">
            <v>44 kV - ERINDALE TS</v>
          </cell>
        </row>
        <row r="134">
          <cell r="A134" t="str">
            <v>1**</v>
          </cell>
          <cell r="B134" t="str">
            <v>44 kV Glen Erin Dr. - Burnhamthorpe to Eglinton - Feeder Tie</v>
          </cell>
          <cell r="C134" t="str">
            <v>ADD (F)</v>
          </cell>
          <cell r="D134">
            <v>175000</v>
          </cell>
          <cell r="E134" t="str">
            <v>R</v>
          </cell>
          <cell r="F134">
            <v>1</v>
          </cell>
        </row>
        <row r="135">
          <cell r="B135" t="str">
            <v xml:space="preserve">          On existing poleline along Glen Erin Dr. from </v>
          </cell>
          <cell r="C135">
            <v>3</v>
          </cell>
        </row>
        <row r="136">
          <cell r="B136" t="str">
            <v xml:space="preserve">          Burnhamthorpe Dr. to Eglinton Av. (including 13.8 kV cct)</v>
          </cell>
        </row>
        <row r="139">
          <cell r="A139">
            <v>2</v>
          </cell>
          <cell r="B139" t="str">
            <v>44 kV Dundas - Hwy 10 to Mavis - Feeder Tie</v>
          </cell>
          <cell r="C139" t="str">
            <v>REBUILD</v>
          </cell>
          <cell r="D139">
            <v>420000</v>
          </cell>
          <cell r="F139">
            <v>2</v>
          </cell>
        </row>
        <row r="140">
          <cell r="B140" t="str">
            <v xml:space="preserve">          On existing poleline along Dundas St. from Hwy 10 to</v>
          </cell>
          <cell r="C140">
            <v>1.7</v>
          </cell>
        </row>
        <row r="141">
          <cell r="B141" t="str">
            <v xml:space="preserve">          Mavis Rd.</v>
          </cell>
        </row>
        <row r="144">
          <cell r="A144">
            <v>3</v>
          </cell>
          <cell r="B144" t="str">
            <v>44 kV Winston Churchill - Eglinton to Dundas</v>
          </cell>
          <cell r="C144" t="str">
            <v>ADD</v>
          </cell>
          <cell r="D144">
            <v>345000</v>
          </cell>
          <cell r="F144">
            <v>3</v>
          </cell>
        </row>
        <row r="145">
          <cell r="B145" t="str">
            <v xml:space="preserve">          On existing poleline along Winston Churchill Blvd. from Eglinton Ave.</v>
          </cell>
          <cell r="C145">
            <v>4.5</v>
          </cell>
        </row>
        <row r="146">
          <cell r="B146" t="str">
            <v xml:space="preserve">          to Dundas St.</v>
          </cell>
        </row>
        <row r="149">
          <cell r="A149">
            <v>4</v>
          </cell>
          <cell r="B149" t="str">
            <v>44 kV Mavis - Burnhamthorpe Rd. to Dundas</v>
          </cell>
          <cell r="C149" t="str">
            <v>ADD</v>
          </cell>
          <cell r="D149">
            <v>270000</v>
          </cell>
          <cell r="F149">
            <v>4</v>
          </cell>
        </row>
        <row r="150">
          <cell r="B150" t="str">
            <v xml:space="preserve">          On existing poleline along Mavis from Burnhamthorpe Rd. to</v>
          </cell>
          <cell r="C150">
            <v>3</v>
          </cell>
        </row>
        <row r="151">
          <cell r="B151" t="str">
            <v xml:space="preserve">          Dundas St.</v>
          </cell>
        </row>
        <row r="154">
          <cell r="A154">
            <v>5</v>
          </cell>
          <cell r="B154" t="str">
            <v>44 kV Mississauga Rd. - Burnhamthorpe to Dundas</v>
          </cell>
          <cell r="C154" t="str">
            <v>REBUILD</v>
          </cell>
          <cell r="D154">
            <v>580000</v>
          </cell>
          <cell r="F154">
            <v>5</v>
          </cell>
        </row>
        <row r="155">
          <cell r="B155" t="str">
            <v xml:space="preserve">          On existing poleline along Mississauga Rd from </v>
          </cell>
          <cell r="C155">
            <v>2.5</v>
          </cell>
        </row>
        <row r="156">
          <cell r="B156" t="str">
            <v xml:space="preserve">          Burnhamthorpe Rd. to Dundas St.</v>
          </cell>
        </row>
        <row r="159">
          <cell r="A159">
            <v>6</v>
          </cell>
          <cell r="B159" t="str">
            <v>44 kV Dundas St. - Erindale Station Rd, to Erin Mills Pkwy.</v>
          </cell>
          <cell r="C159" t="str">
            <v>REBUILD</v>
          </cell>
          <cell r="D159">
            <v>1080000</v>
          </cell>
          <cell r="F159">
            <v>6</v>
          </cell>
        </row>
        <row r="160">
          <cell r="B160" t="str">
            <v xml:space="preserve">          On existing poleline along Dundas St from Erindale sation Rd. </v>
          </cell>
          <cell r="C160">
            <v>5</v>
          </cell>
        </row>
        <row r="161">
          <cell r="B161" t="str">
            <v xml:space="preserve">          to Erin Mills Pkwy.</v>
          </cell>
        </row>
        <row r="164">
          <cell r="A164">
            <v>7</v>
          </cell>
          <cell r="B164" t="str">
            <v>44 kV Erin Mills Pkwy - Britannia to Eglinton.</v>
          </cell>
          <cell r="C164" t="str">
            <v>ADD</v>
          </cell>
          <cell r="D164">
            <v>285000</v>
          </cell>
          <cell r="F164">
            <v>7</v>
          </cell>
        </row>
        <row r="165">
          <cell r="B165" t="str">
            <v xml:space="preserve">          On existing poleline along Erin Mills Pkwy from Britannia </v>
          </cell>
          <cell r="C165">
            <v>3.3</v>
          </cell>
        </row>
        <row r="166">
          <cell r="B166" t="str">
            <v xml:space="preserve">          to Eglinton Avenue</v>
          </cell>
        </row>
        <row r="169">
          <cell r="A169">
            <v>8</v>
          </cell>
          <cell r="B169" t="str">
            <v>44 kV Mississauga Rd. - Britannia to Eglinton - Feeder Tie</v>
          </cell>
          <cell r="C169" t="str">
            <v>REBUILD</v>
          </cell>
          <cell r="D169">
            <v>740000</v>
          </cell>
          <cell r="F169">
            <v>8</v>
          </cell>
        </row>
        <row r="170">
          <cell r="B170" t="str">
            <v xml:space="preserve">          On existing poleline along Mississauga Rd from </v>
          </cell>
          <cell r="C170">
            <v>3.3</v>
          </cell>
        </row>
        <row r="171">
          <cell r="B171" t="str">
            <v xml:space="preserve">          Britannia Rd. to Eglinton Ave.</v>
          </cell>
        </row>
        <row r="174">
          <cell r="A174">
            <v>9</v>
          </cell>
          <cell r="F174">
            <v>9</v>
          </cell>
        </row>
        <row r="179">
          <cell r="B179" t="str">
            <v>SUB-TOTAL</v>
          </cell>
          <cell r="D179">
            <v>3895000</v>
          </cell>
        </row>
        <row r="181">
          <cell r="A181" t="str">
            <v>(*)  Included  in  1998  Capital  Budget.</v>
          </cell>
        </row>
        <row r="184">
          <cell r="B184" t="str">
            <v xml:space="preserve">POSSIBLE  SYSTEM   CAPITAL PROJECTS  -  1998 </v>
          </cell>
        </row>
        <row r="186">
          <cell r="A186" t="str">
            <v>SUBTRANSMISSION</v>
          </cell>
          <cell r="D186" t="str">
            <v>Date:</v>
          </cell>
          <cell r="F186">
            <v>35627.357684374998</v>
          </cell>
        </row>
        <row r="189">
          <cell r="A189" t="str">
            <v>ITEM</v>
          </cell>
          <cell r="B189" t="str">
            <v>DESCRIPTION</v>
          </cell>
          <cell r="C189" t="str">
            <v>TYPE</v>
          </cell>
          <cell r="D189" t="str">
            <v>ESTIMATE</v>
          </cell>
          <cell r="E189" t="str">
            <v>ZONE</v>
          </cell>
          <cell r="F189" t="str">
            <v>PRIORITY</v>
          </cell>
        </row>
        <row r="190">
          <cell r="C190" t="str">
            <v>(km)</v>
          </cell>
        </row>
        <row r="192">
          <cell r="B192" t="str">
            <v>44 kV - BRAMALEA TS</v>
          </cell>
        </row>
        <row r="195">
          <cell r="A195">
            <v>1</v>
          </cell>
          <cell r="B195" t="str">
            <v>44 kV Drew Rd. Feeder Tie</v>
          </cell>
          <cell r="C195" t="str">
            <v>ADD</v>
          </cell>
          <cell r="D195">
            <v>205000</v>
          </cell>
          <cell r="F195">
            <v>1</v>
          </cell>
        </row>
        <row r="196">
          <cell r="B196" t="str">
            <v xml:space="preserve">          Along Drew Rd. from Tobram Rd. to </v>
          </cell>
          <cell r="C196">
            <v>2.5</v>
          </cell>
        </row>
        <row r="197">
          <cell r="B197" t="str">
            <v xml:space="preserve">          Airport Rd.</v>
          </cell>
        </row>
        <row r="200">
          <cell r="A200">
            <v>2</v>
          </cell>
          <cell r="B200" t="str">
            <v>44 kV Goreway Dr. - City Bounary to Derry - Feeder Tie</v>
          </cell>
          <cell r="C200" t="str">
            <v>REBUILD</v>
          </cell>
          <cell r="D200">
            <v>580000</v>
          </cell>
          <cell r="F200">
            <v>2</v>
          </cell>
        </row>
        <row r="201">
          <cell r="B201" t="str">
            <v xml:space="preserve">          Rebuild of poleline along Goreway Drive from City Boundary</v>
          </cell>
          <cell r="C201">
            <v>2.5</v>
          </cell>
        </row>
        <row r="202">
          <cell r="B202" t="str">
            <v xml:space="preserve">          to Orlando MS near American Dr.</v>
          </cell>
        </row>
        <row r="205">
          <cell r="A205">
            <v>3</v>
          </cell>
          <cell r="B205" t="str">
            <v>44 kV CN Tracks - City Bounary to Derry - Feeder Tie</v>
          </cell>
          <cell r="C205" t="str">
            <v>ADD</v>
          </cell>
          <cell r="D205">
            <v>370000</v>
          </cell>
          <cell r="F205">
            <v>3</v>
          </cell>
        </row>
        <row r="206">
          <cell r="B206" t="str">
            <v xml:space="preserve">          On existing poleline along CN tracks from City Boundary</v>
          </cell>
          <cell r="C206">
            <v>5</v>
          </cell>
        </row>
        <row r="207">
          <cell r="B207" t="str">
            <v xml:space="preserve">          to Derry Rd.</v>
          </cell>
        </row>
        <row r="210">
          <cell r="A210">
            <v>4</v>
          </cell>
          <cell r="B210" t="str">
            <v xml:space="preserve">44 kV Orlando MS to Northwest to Malton MS </v>
          </cell>
          <cell r="C210" t="str">
            <v>REBUILD</v>
          </cell>
          <cell r="D210">
            <v>580000</v>
          </cell>
          <cell r="F210">
            <v>4</v>
          </cell>
        </row>
        <row r="211">
          <cell r="B211" t="str">
            <v xml:space="preserve">          On rebuild poleline along Nortwest Dr.</v>
          </cell>
          <cell r="C211">
            <v>2.5</v>
          </cell>
        </row>
        <row r="212">
          <cell r="B212" t="str">
            <v xml:space="preserve">          to Derry Rd. (to Malton MS)</v>
          </cell>
        </row>
        <row r="215">
          <cell r="A215" t="str">
            <v>5??</v>
          </cell>
          <cell r="B215" t="str">
            <v>44 kV Goreway Dr. - Derry to Orlando MS - Feeder Tie</v>
          </cell>
          <cell r="C215" t="str">
            <v>REBUILD</v>
          </cell>
          <cell r="D215">
            <v>420000</v>
          </cell>
          <cell r="F215">
            <v>5</v>
          </cell>
        </row>
        <row r="216">
          <cell r="B216" t="str">
            <v xml:space="preserve">          On existing poleline along Goreway Drive from Derry Rd.</v>
          </cell>
          <cell r="C216">
            <v>1.7</v>
          </cell>
        </row>
        <row r="217">
          <cell r="B217" t="str">
            <v xml:space="preserve">          to Orlando MS near American Dr.</v>
          </cell>
        </row>
        <row r="220">
          <cell r="A220">
            <v>6</v>
          </cell>
        </row>
        <row r="225">
          <cell r="A225">
            <v>7</v>
          </cell>
        </row>
        <row r="230">
          <cell r="A230">
            <v>8</v>
          </cell>
        </row>
        <row r="235">
          <cell r="A235">
            <v>9</v>
          </cell>
        </row>
        <row r="240">
          <cell r="B240" t="str">
            <v>SUB-TOTAL</v>
          </cell>
          <cell r="D240">
            <v>2155000</v>
          </cell>
        </row>
        <row r="242">
          <cell r="A242" t="str">
            <v>(*)  Included  in  1998  Capital  Budget.</v>
          </cell>
        </row>
        <row r="245">
          <cell r="B245" t="str">
            <v xml:space="preserve">POSSIBLE  SYSTEM   CAPITAL PROJECTS  -  1998 </v>
          </cell>
        </row>
        <row r="247">
          <cell r="A247" t="str">
            <v>SUBTRANSMISSION</v>
          </cell>
          <cell r="D247" t="str">
            <v>Date:</v>
          </cell>
          <cell r="F247">
            <v>35627.357684374998</v>
          </cell>
        </row>
        <row r="250">
          <cell r="A250" t="str">
            <v>ITEM</v>
          </cell>
          <cell r="B250" t="str">
            <v>DESCRIPTION</v>
          </cell>
          <cell r="C250" t="str">
            <v>TYPE</v>
          </cell>
          <cell r="D250" t="str">
            <v>ESTIMATE</v>
          </cell>
          <cell r="E250" t="str">
            <v>ZONE</v>
          </cell>
          <cell r="F250" t="str">
            <v>PRIORITY</v>
          </cell>
        </row>
        <row r="251">
          <cell r="C251" t="str">
            <v>(km)</v>
          </cell>
        </row>
        <row r="253">
          <cell r="B253" t="str">
            <v>27.6 kV SOUTH SYSTEM</v>
          </cell>
        </row>
        <row r="256">
          <cell r="A256">
            <v>1</v>
          </cell>
          <cell r="B256" t="str">
            <v>27.6 kV Cliff Rd. - ROW to Queensway</v>
          </cell>
          <cell r="C256" t="str">
            <v>REBUILD</v>
          </cell>
          <cell r="D256">
            <v>290000</v>
          </cell>
          <cell r="F256">
            <v>1</v>
          </cell>
        </row>
        <row r="257">
          <cell r="B257" t="str">
            <v xml:space="preserve">          On rebuild poleline along Cliff Rd. east of Hwy 10</v>
          </cell>
          <cell r="C257">
            <v>1.2</v>
          </cell>
        </row>
        <row r="258">
          <cell r="B258" t="str">
            <v xml:space="preserve">          from O.H. ROW to Queensway</v>
          </cell>
        </row>
        <row r="261">
          <cell r="A261">
            <v>2</v>
          </cell>
          <cell r="B261" t="str">
            <v>27.6 kV Lakeshore Rd -  Cawthra and Dixie</v>
          </cell>
          <cell r="C261" t="str">
            <v>REBUILD</v>
          </cell>
          <cell r="D261">
            <v>280000</v>
          </cell>
          <cell r="F261">
            <v>2</v>
          </cell>
        </row>
        <row r="262">
          <cell r="B262" t="str">
            <v xml:space="preserve">          On rebuild poleline along Lakeshore Rd.</v>
          </cell>
          <cell r="C262">
            <v>1</v>
          </cell>
        </row>
        <row r="263">
          <cell r="B263" t="str">
            <v xml:space="preserve">          between Cawthra and Dixie</v>
          </cell>
        </row>
        <row r="266">
          <cell r="A266">
            <v>3</v>
          </cell>
          <cell r="B266" t="str">
            <v>27.6 kV Stanfield - ROW to Queensway</v>
          </cell>
          <cell r="C266" t="str">
            <v>NEW</v>
          </cell>
          <cell r="D266">
            <v>305000</v>
          </cell>
          <cell r="F266">
            <v>3</v>
          </cell>
        </row>
        <row r="267">
          <cell r="B267" t="str">
            <v xml:space="preserve">          On existing poleline along Stanfield Rd. east of Hwy 10</v>
          </cell>
          <cell r="C267">
            <v>1.5</v>
          </cell>
        </row>
        <row r="268">
          <cell r="B268" t="str">
            <v xml:space="preserve">          from O.H. ROW to Queensway</v>
          </cell>
        </row>
        <row r="271">
          <cell r="A271">
            <v>4</v>
          </cell>
          <cell r="B271" t="str">
            <v>27.6 kV Indian Grove  - Lorne Park TS to Lakeshore</v>
          </cell>
          <cell r="C271" t="str">
            <v>REBUILD</v>
          </cell>
          <cell r="D271">
            <v>560000</v>
          </cell>
          <cell r="F271">
            <v>4</v>
          </cell>
        </row>
        <row r="272">
          <cell r="B272" t="str">
            <v xml:space="preserve">          On existing poleline along Indian Grove and Kane Rd. west of</v>
          </cell>
          <cell r="C272">
            <v>2.4</v>
          </cell>
        </row>
        <row r="273">
          <cell r="B273" t="str">
            <v xml:space="preserve">          Mississauga Rd. from O.H. ROW to Lakeshore</v>
          </cell>
        </row>
        <row r="276">
          <cell r="A276">
            <v>5</v>
          </cell>
          <cell r="B276" t="str">
            <v>27.6 KV Highway 10 - Lakeshore to Queensway</v>
          </cell>
          <cell r="C276" t="str">
            <v>REBUILD</v>
          </cell>
          <cell r="D276">
            <v>780000</v>
          </cell>
          <cell r="F276">
            <v>5</v>
          </cell>
        </row>
        <row r="277">
          <cell r="B277" t="str">
            <v xml:space="preserve">          On existing poleline along Hwy 10</v>
          </cell>
          <cell r="C277">
            <v>3.5</v>
          </cell>
        </row>
        <row r="278">
          <cell r="B278" t="str">
            <v xml:space="preserve">          between Lakeshore and Queensway</v>
          </cell>
        </row>
        <row r="281">
          <cell r="A281">
            <v>6</v>
          </cell>
        </row>
        <row r="286">
          <cell r="A286">
            <v>7</v>
          </cell>
        </row>
        <row r="291">
          <cell r="A291">
            <v>8</v>
          </cell>
        </row>
        <row r="296">
          <cell r="A296">
            <v>9</v>
          </cell>
        </row>
        <row r="301">
          <cell r="B301" t="str">
            <v>SUB-TOTAL</v>
          </cell>
          <cell r="D301">
            <v>2215000</v>
          </cell>
        </row>
        <row r="303">
          <cell r="A303" t="str">
            <v>(*)  Included  in  1998  Capital  Budget.</v>
          </cell>
        </row>
        <row r="306">
          <cell r="B306" t="str">
            <v xml:space="preserve">POSSIBLE  SYSTEM   CAPITAL PROJECTS  -  1998 </v>
          </cell>
        </row>
        <row r="308">
          <cell r="A308" t="str">
            <v>SUBTRANSMISSION</v>
          </cell>
          <cell r="D308" t="str">
            <v>Date:</v>
          </cell>
          <cell r="F308">
            <v>35627.357684374998</v>
          </cell>
        </row>
        <row r="311">
          <cell r="A311" t="str">
            <v>ITEM</v>
          </cell>
          <cell r="B311" t="str">
            <v>DESCRIPTION</v>
          </cell>
          <cell r="C311" t="str">
            <v>TYPE</v>
          </cell>
          <cell r="D311" t="str">
            <v>ESTIMATE</v>
          </cell>
          <cell r="E311" t="str">
            <v>ZONE</v>
          </cell>
          <cell r="F311" t="str">
            <v>PRIORITY</v>
          </cell>
        </row>
        <row r="312">
          <cell r="C312" t="str">
            <v>(km)</v>
          </cell>
        </row>
        <row r="314">
          <cell r="B314" t="str">
            <v>27.6 kV NORTH SYSTEM</v>
          </cell>
        </row>
        <row r="317">
          <cell r="A317" t="str">
            <v>1*</v>
          </cell>
          <cell r="B317" t="str">
            <v>27.6 kV Mavis - Erindale TS to Brittannia Rd.</v>
          </cell>
          <cell r="C317" t="str">
            <v>ADD (F)</v>
          </cell>
          <cell r="D317">
            <v>870000</v>
          </cell>
          <cell r="F317">
            <v>1</v>
          </cell>
        </row>
        <row r="318">
          <cell r="B318" t="str">
            <v xml:space="preserve">          New underground feeders from Erindale TS to Mavis Rd. and</v>
          </cell>
          <cell r="C318">
            <v>3</v>
          </cell>
        </row>
        <row r="319">
          <cell r="B319" t="str">
            <v xml:space="preserve">          additional cct on exiting poleline along Mavis Rd. to Eglinton</v>
          </cell>
        </row>
        <row r="320">
          <cell r="B320" t="str">
            <v xml:space="preserve">          and north to Britannia Rd.</v>
          </cell>
        </row>
        <row r="322">
          <cell r="A322" t="str">
            <v>2*</v>
          </cell>
          <cell r="B322" t="str">
            <v>27.6 kV - Second Line  - Eglinton to Bristol Rd.</v>
          </cell>
          <cell r="C322" t="str">
            <v>ADD (F)</v>
          </cell>
          <cell r="D322">
            <v>75000</v>
          </cell>
          <cell r="E322" t="str">
            <v>R</v>
          </cell>
          <cell r="F322">
            <v>2</v>
          </cell>
        </row>
        <row r="323">
          <cell r="B323" t="str">
            <v xml:space="preserve">          On existing poleline along Second Line from Eglinton</v>
          </cell>
          <cell r="C323">
            <v>0.7</v>
          </cell>
        </row>
        <row r="324">
          <cell r="B324" t="str">
            <v xml:space="preserve">          to Britannia Rd. (Complete the tie)</v>
          </cell>
        </row>
        <row r="327">
          <cell r="A327">
            <v>3</v>
          </cell>
          <cell r="B327" t="str">
            <v>27.6 kV - Hwy 10  - From ROW to Eglinton</v>
          </cell>
          <cell r="C327" t="str">
            <v>NEW (F)</v>
          </cell>
          <cell r="D327">
            <v>30050</v>
          </cell>
          <cell r="F327">
            <v>3</v>
          </cell>
        </row>
        <row r="328">
          <cell r="B328" t="str">
            <v xml:space="preserve">          Create a tie between two polelines</v>
          </cell>
          <cell r="C328">
            <v>6.7000000000000004E-2</v>
          </cell>
        </row>
        <row r="329">
          <cell r="B329" t="str">
            <v xml:space="preserve">          at north-east corner of Hwys10 and 403</v>
          </cell>
        </row>
        <row r="332">
          <cell r="A332" t="str">
            <v>4*</v>
          </cell>
          <cell r="B332" t="str">
            <v>27.6 kV - Meyerside Dr. and Shawson Dr.</v>
          </cell>
          <cell r="C332" t="str">
            <v>REBUILD (F)</v>
          </cell>
          <cell r="D332">
            <v>450000</v>
          </cell>
          <cell r="F332">
            <v>4</v>
          </cell>
        </row>
        <row r="333">
          <cell r="B333" t="str">
            <v xml:space="preserve">          On rebuild poleline along Myserside Dr. and north</v>
          </cell>
          <cell r="C333">
            <v>2</v>
          </cell>
        </row>
        <row r="334">
          <cell r="B334" t="str">
            <v xml:space="preserve">          along Shawson Dr. to Courtneypark Dr.</v>
          </cell>
        </row>
        <row r="337">
          <cell r="A337">
            <v>5</v>
          </cell>
          <cell r="B337" t="str">
            <v>27.6 kV Bramalea TS Feeder Ties</v>
          </cell>
          <cell r="C337" t="str">
            <v>NEW</v>
          </cell>
          <cell r="D337">
            <v>300000</v>
          </cell>
          <cell r="F337">
            <v>5</v>
          </cell>
        </row>
        <row r="338">
          <cell r="B338" t="str">
            <v xml:space="preserve">          New poleline from Bramalea T.S. along</v>
          </cell>
          <cell r="C338">
            <v>5</v>
          </cell>
        </row>
        <row r="339">
          <cell r="B339" t="str">
            <v xml:space="preserve">          Utility Corridor to Dixie/Tomken/Kennedy</v>
          </cell>
        </row>
        <row r="340">
          <cell r="B340" t="str">
            <v xml:space="preserve">           OR  along Bramalea Rd &amp; Drew Rd.</v>
          </cell>
        </row>
        <row r="342">
          <cell r="A342">
            <v>6</v>
          </cell>
          <cell r="B342" t="str">
            <v xml:space="preserve">27.6 kV - Hwy 10  - From Eglinton to Bristol </v>
          </cell>
          <cell r="C342" t="str">
            <v>ADD (F)</v>
          </cell>
          <cell r="D342">
            <v>100000</v>
          </cell>
          <cell r="F342">
            <v>6</v>
          </cell>
        </row>
        <row r="343">
          <cell r="B343" t="str">
            <v xml:space="preserve">          On existing poleline along Hurontario St. from</v>
          </cell>
          <cell r="C343">
            <v>1.2</v>
          </cell>
        </row>
        <row r="344">
          <cell r="B344" t="str">
            <v xml:space="preserve">          Eglinton to Bristol Rd.</v>
          </cell>
        </row>
        <row r="347">
          <cell r="A347" t="str">
            <v>7*</v>
          </cell>
          <cell r="B347" t="str">
            <v>27.6 kV - Traders Area</v>
          </cell>
          <cell r="D347">
            <v>350000</v>
          </cell>
          <cell r="F347">
            <v>7</v>
          </cell>
        </row>
        <row r="348">
          <cell r="B348" t="str">
            <v xml:space="preserve">          Build additional U/G main feeder ties</v>
          </cell>
        </row>
        <row r="349">
          <cell r="B349" t="str">
            <v xml:space="preserve">          between Hwy 10 and Kennedy and create additional 1/0 taps from </v>
          </cell>
        </row>
        <row r="350">
          <cell r="B350" t="str">
            <v xml:space="preserve">          main feeders.</v>
          </cell>
        </row>
        <row r="352">
          <cell r="A352">
            <v>8</v>
          </cell>
          <cell r="B352" t="str">
            <v>27.6 kV - Derry/Ambassedor Area</v>
          </cell>
          <cell r="D352">
            <v>250000</v>
          </cell>
          <cell r="F352">
            <v>8</v>
          </cell>
        </row>
        <row r="353">
          <cell r="B353" t="str">
            <v xml:space="preserve">          Build additional U/G  ties from OH circuits</v>
          </cell>
        </row>
        <row r="354">
          <cell r="B354" t="str">
            <v xml:space="preserve">          between Hwy 10 and Kennedy north of Hwy 401</v>
          </cell>
        </row>
        <row r="357">
          <cell r="A357">
            <v>9</v>
          </cell>
          <cell r="B357" t="str">
            <v>27.6 kV - Hwy 10  - From Britannia to Derry</v>
          </cell>
          <cell r="C357" t="str">
            <v>ADD (F)</v>
          </cell>
          <cell r="D357">
            <v>250000</v>
          </cell>
          <cell r="F357">
            <v>9</v>
          </cell>
        </row>
        <row r="358">
          <cell r="B358" t="str">
            <v xml:space="preserve">          On existing poleline along Hurontario St. from</v>
          </cell>
          <cell r="C358">
            <v>3.4</v>
          </cell>
        </row>
        <row r="359">
          <cell r="B359" t="str">
            <v xml:space="preserve">          Britannia Rd. to Derry Rd.</v>
          </cell>
        </row>
        <row r="362">
          <cell r="B362" t="str">
            <v>SUB-TOTAL</v>
          </cell>
          <cell r="D362">
            <v>2675050</v>
          </cell>
        </row>
        <row r="364">
          <cell r="A364" t="str">
            <v>(*)  Included  in  1998  Capital  Budget.</v>
          </cell>
        </row>
        <row r="367">
          <cell r="B367" t="str">
            <v xml:space="preserve">POSSIBLE  SYSTEM   CAPITAL PROJECTS  -  1998 </v>
          </cell>
        </row>
        <row r="369">
          <cell r="A369" t="str">
            <v>DISTRIBUTION</v>
          </cell>
          <cell r="D369" t="str">
            <v>Date:</v>
          </cell>
          <cell r="F369">
            <v>35627.357684374998</v>
          </cell>
        </row>
        <row r="372">
          <cell r="A372" t="str">
            <v>ITEM</v>
          </cell>
          <cell r="B372" t="str">
            <v>DESCRIPTION</v>
          </cell>
          <cell r="C372" t="str">
            <v>TYPE</v>
          </cell>
          <cell r="D372" t="str">
            <v>ESTIMATE</v>
          </cell>
          <cell r="E372" t="str">
            <v>ZONE</v>
          </cell>
          <cell r="F372" t="str">
            <v>PRIORITY</v>
          </cell>
        </row>
        <row r="373">
          <cell r="C373" t="str">
            <v>(km)</v>
          </cell>
        </row>
        <row r="375">
          <cell r="B375" t="str">
            <v>13.8 kV SYSTEM</v>
          </cell>
        </row>
        <row r="378">
          <cell r="A378" t="str">
            <v>1*</v>
          </cell>
          <cell r="B378" t="str">
            <v>13.8 kV Burnhamthorpe- Tomken to Dixie</v>
          </cell>
          <cell r="C378" t="str">
            <v>ADD (F)</v>
          </cell>
          <cell r="D378">
            <v>95000</v>
          </cell>
          <cell r="F378">
            <v>1</v>
          </cell>
        </row>
        <row r="379">
          <cell r="B379" t="str">
            <v xml:space="preserve">         Add cct on rebuild poleline along Burnhamthorpe Rd. from Tomken Rd.</v>
          </cell>
          <cell r="C379">
            <v>1.74</v>
          </cell>
        </row>
        <row r="380">
          <cell r="B380" t="str">
            <v xml:space="preserve">          to Dixie Rd. </v>
          </cell>
        </row>
        <row r="383">
          <cell r="A383" t="str">
            <v>2*</v>
          </cell>
          <cell r="B383" t="str">
            <v>13.8 kV Dixie Rd. - Burnhamtorpe to Eglinton and Eastgate Dr.</v>
          </cell>
          <cell r="C383" t="str">
            <v>ADD (F)</v>
          </cell>
          <cell r="D383">
            <v>240000</v>
          </cell>
          <cell r="F383">
            <v>2</v>
          </cell>
        </row>
        <row r="384">
          <cell r="B384" t="str">
            <v xml:space="preserve">          On existing poleline along Dixie Rd. and Eastgate Dr.</v>
          </cell>
          <cell r="C384">
            <v>2.5</v>
          </cell>
        </row>
        <row r="385">
          <cell r="B385" t="str">
            <v xml:space="preserve">          North of Burnhamthorpe Rd.</v>
          </cell>
        </row>
        <row r="388">
          <cell r="A388" t="str">
            <v>3*</v>
          </cell>
          <cell r="B388" t="str">
            <v>13.8 kV Winston Churchill Blvd. - Closing the "gaps"</v>
          </cell>
          <cell r="C388" t="str">
            <v>ADD (F)</v>
          </cell>
          <cell r="D388">
            <v>235000</v>
          </cell>
          <cell r="F388">
            <v>3</v>
          </cell>
        </row>
        <row r="389">
          <cell r="B389" t="str">
            <v xml:space="preserve">          On existing poleline along Winston Churchill Blvd. Britannia Rd</v>
          </cell>
          <cell r="C389">
            <v>4.4000000000000004</v>
          </cell>
        </row>
        <row r="390">
          <cell r="B390" t="str">
            <v xml:space="preserve">          to Derry Rd. and north to the Tracks south of Hwy 401 and connect</v>
          </cell>
        </row>
        <row r="391">
          <cell r="B391" t="str">
            <v xml:space="preserve">          U/G taps to the Overhead circuits</v>
          </cell>
        </row>
        <row r="393">
          <cell r="A393" t="str">
            <v>4*</v>
          </cell>
          <cell r="B393" t="str">
            <v>13.8 kV Glen Erin - Dundas</v>
          </cell>
          <cell r="C393" t="str">
            <v>REBUILD (F)</v>
          </cell>
          <cell r="D393">
            <v>140000</v>
          </cell>
          <cell r="F393">
            <v>4</v>
          </cell>
        </row>
        <row r="394">
          <cell r="B394" t="str">
            <v xml:space="preserve">          On rebuild poleline along Glen Erin Dr. from Dundas</v>
          </cell>
          <cell r="C394">
            <v>1</v>
          </cell>
        </row>
        <row r="395">
          <cell r="B395" t="str">
            <v xml:space="preserve">          south to Sheridan Homelands</v>
          </cell>
        </row>
        <row r="398">
          <cell r="A398">
            <v>5</v>
          </cell>
          <cell r="B398" t="str">
            <v>13.8 kV Glen Erin - Hwy 403 to Eglinton</v>
          </cell>
          <cell r="C398" t="str">
            <v>ADD (F)</v>
          </cell>
          <cell r="D398">
            <v>120000</v>
          </cell>
          <cell r="E398" t="str">
            <v>R</v>
          </cell>
          <cell r="F398">
            <v>5</v>
          </cell>
        </row>
        <row r="399">
          <cell r="B399" t="str">
            <v xml:space="preserve">          On existing poleline along Glen Erin Dr. from </v>
          </cell>
          <cell r="C399">
            <v>1.5</v>
          </cell>
        </row>
        <row r="400">
          <cell r="B400" t="str">
            <v xml:space="preserve">          Hwy. 403 to Eglinton Av. (including 44 kV cct)</v>
          </cell>
        </row>
        <row r="403">
          <cell r="A403">
            <v>6</v>
          </cell>
          <cell r="B403" t="str">
            <v>13.8 kV Burnhamthorpe Rd. - Mississauga Rd to Winston Churchill Blvd.</v>
          </cell>
          <cell r="C403" t="str">
            <v>ADD</v>
          </cell>
          <cell r="D403">
            <v>258000</v>
          </cell>
          <cell r="F403">
            <v>6</v>
          </cell>
        </row>
        <row r="404">
          <cell r="B404" t="str">
            <v xml:space="preserve">          On existing poleline along Burnhamthorpe from Glen Erin Dr. to</v>
          </cell>
          <cell r="C404">
            <v>4</v>
          </cell>
        </row>
        <row r="405">
          <cell r="B405" t="str">
            <v xml:space="preserve">          Winston Churchill Blvd. and from Rogers MS to Mississauga Rd.</v>
          </cell>
        </row>
        <row r="406">
          <cell r="B406" t="str">
            <v xml:space="preserve">          and connect F6 CB to the feeder</v>
          </cell>
        </row>
        <row r="408">
          <cell r="A408">
            <v>7</v>
          </cell>
          <cell r="B408" t="str">
            <v>13.8 kV Matheson Blvd. - Tomken to Dixie</v>
          </cell>
          <cell r="C408" t="str">
            <v>ADD</v>
          </cell>
          <cell r="D408">
            <v>123000</v>
          </cell>
          <cell r="F408">
            <v>7</v>
          </cell>
        </row>
        <row r="409">
          <cell r="B409" t="str">
            <v xml:space="preserve">          On existing poleline along Matheson Blvd.</v>
          </cell>
          <cell r="C409">
            <v>1.3</v>
          </cell>
        </row>
        <row r="410">
          <cell r="B410" t="str">
            <v xml:space="preserve">          between Tomken Rd. and Dixie Rd. (including 44 kV cct)</v>
          </cell>
        </row>
        <row r="413">
          <cell r="A413">
            <v>8</v>
          </cell>
          <cell r="B413" t="str">
            <v>13. 8 kV Queen St/ Britannia</v>
          </cell>
          <cell r="C413" t="str">
            <v>REBUILD</v>
          </cell>
          <cell r="D413">
            <v>195500</v>
          </cell>
          <cell r="F413">
            <v>8</v>
          </cell>
        </row>
        <row r="414">
          <cell r="B414" t="str">
            <v xml:space="preserve">          On existing poleline along Britannia Rd east of Erin Mills Pkwy</v>
          </cell>
          <cell r="C414">
            <v>1.5</v>
          </cell>
        </row>
        <row r="415">
          <cell r="B415" t="str">
            <v xml:space="preserve">          and along Queens Street north of Britannia Rd. and south</v>
          </cell>
        </row>
        <row r="416">
          <cell r="B416" t="str">
            <v xml:space="preserve">          to Alpha Mills MS</v>
          </cell>
        </row>
        <row r="418">
          <cell r="A418" t="str">
            <v>9*</v>
          </cell>
          <cell r="B418" t="str">
            <v>13.8 kV Derry/Mississauga  - Argentia  to Old Derry &amp; along Derry</v>
          </cell>
          <cell r="C418" t="str">
            <v>REBUILD</v>
          </cell>
          <cell r="D418">
            <v>165000</v>
          </cell>
          <cell r="E418" t="str">
            <v>R</v>
          </cell>
          <cell r="F418">
            <v>9</v>
          </cell>
        </row>
        <row r="419">
          <cell r="B419" t="str">
            <v xml:space="preserve">          On existing poleline along Mississauga Rd. from Argentia Rd</v>
          </cell>
          <cell r="C419">
            <v>2</v>
          </cell>
        </row>
        <row r="420">
          <cell r="B420" t="str">
            <v xml:space="preserve">          to Derry Rd. and east along Derry Rd. to Old Derry Rd. and south</v>
          </cell>
        </row>
        <row r="421">
          <cell r="B421" t="str">
            <v xml:space="preserve">          to CIBC (Including 44kV)</v>
          </cell>
        </row>
        <row r="423">
          <cell r="B423" t="str">
            <v>SUB-TOTAL</v>
          </cell>
          <cell r="D423">
            <v>1571500</v>
          </cell>
        </row>
        <row r="425">
          <cell r="A425" t="str">
            <v>(*)  Included  in  1998  Capital  Budget.</v>
          </cell>
        </row>
        <row r="428">
          <cell r="B428" t="str">
            <v xml:space="preserve">POSSIBLE  SYSTEM   CAPITAL PROJECTS  -  1998 </v>
          </cell>
        </row>
        <row r="430">
          <cell r="A430" t="str">
            <v>DISTRIBUTION</v>
          </cell>
          <cell r="D430" t="str">
            <v>Date:</v>
          </cell>
          <cell r="F430">
            <v>35627.357684374998</v>
          </cell>
        </row>
        <row r="433">
          <cell r="A433" t="str">
            <v>ITEM</v>
          </cell>
          <cell r="B433" t="str">
            <v>DESCRIPTION</v>
          </cell>
          <cell r="C433" t="str">
            <v>TYPE</v>
          </cell>
          <cell r="D433" t="str">
            <v>ESTIMATE</v>
          </cell>
          <cell r="E433" t="str">
            <v>ZONE</v>
          </cell>
          <cell r="F433" t="str">
            <v>PRIORITY</v>
          </cell>
        </row>
        <row r="434">
          <cell r="C434" t="str">
            <v>(km)</v>
          </cell>
        </row>
        <row r="436">
          <cell r="B436" t="str">
            <v>13.8 kV SYSTEM (Cont'd)</v>
          </cell>
        </row>
        <row r="439">
          <cell r="A439" t="str">
            <v>10*</v>
          </cell>
          <cell r="B439" t="str">
            <v>13.8 kV American/Elmbank Drive Feeder Tie</v>
          </cell>
          <cell r="C439" t="str">
            <v>REBUILD (F)</v>
          </cell>
          <cell r="D439">
            <v>258000</v>
          </cell>
          <cell r="F439">
            <v>10</v>
          </cell>
        </row>
        <row r="440">
          <cell r="B440" t="str">
            <v xml:space="preserve">           From Orlando MS to Elmbank and American Dr.</v>
          </cell>
          <cell r="C440">
            <v>2</v>
          </cell>
        </row>
        <row r="441">
          <cell r="B441" t="str">
            <v xml:space="preserve">           From Goreway to Viscount</v>
          </cell>
        </row>
        <row r="444">
          <cell r="A444" t="str">
            <v>11*</v>
          </cell>
          <cell r="B444" t="str">
            <v>Streetsville Conversion (URGENT)</v>
          </cell>
          <cell r="D444">
            <v>100000</v>
          </cell>
          <cell r="F444">
            <v>11</v>
          </cell>
        </row>
        <row r="445">
          <cell r="B445" t="str">
            <v xml:space="preserve">           Convert 4.16 kV to 13.8 kV in area SE  of</v>
          </cell>
        </row>
        <row r="446">
          <cell r="B446" t="str">
            <v xml:space="preserve">           Britannia Rd. and Queen St. and reconductor</v>
          </cell>
        </row>
        <row r="447">
          <cell r="B447" t="str">
            <v xml:space="preserve">           to 556 kcmil circuit along Britannia Rd.</v>
          </cell>
        </row>
        <row r="449">
          <cell r="A449" t="str">
            <v>12*</v>
          </cell>
          <cell r="B449" t="str">
            <v>600 V.Secondary Busses - Sectionalizing</v>
          </cell>
          <cell r="D449">
            <v>100000</v>
          </cell>
        </row>
        <row r="450">
          <cell r="B450" t="str">
            <v xml:space="preserve">           Various locations</v>
          </cell>
        </row>
        <row r="454">
          <cell r="A454">
            <v>13</v>
          </cell>
        </row>
        <row r="459">
          <cell r="A459">
            <v>14</v>
          </cell>
        </row>
        <row r="464">
          <cell r="A464">
            <v>15</v>
          </cell>
        </row>
        <row r="469">
          <cell r="A469">
            <v>16</v>
          </cell>
        </row>
        <row r="474">
          <cell r="A474">
            <v>17</v>
          </cell>
        </row>
        <row r="479">
          <cell r="A479">
            <v>18</v>
          </cell>
        </row>
        <row r="484">
          <cell r="B484" t="str">
            <v>SUB-TOTAL</v>
          </cell>
          <cell r="D484">
            <v>458000</v>
          </cell>
        </row>
        <row r="486">
          <cell r="A486" t="str">
            <v>(*)  Included  in  1998  Capital  Budget.</v>
          </cell>
        </row>
        <row r="489">
          <cell r="A489" t="str">
            <v>DISTRIBUTION (Cont'd)</v>
          </cell>
        </row>
        <row r="492">
          <cell r="A492" t="str">
            <v>ITEM</v>
          </cell>
          <cell r="B492" t="str">
            <v>DESCRIPTION</v>
          </cell>
          <cell r="C492" t="str">
            <v>TYPE</v>
          </cell>
          <cell r="D492" t="str">
            <v>ESTIMATE</v>
          </cell>
          <cell r="E492" t="str">
            <v>ZONE</v>
          </cell>
          <cell r="F492" t="str">
            <v>PRIORITY</v>
          </cell>
        </row>
        <row r="493">
          <cell r="C493" t="str">
            <v>(km)</v>
          </cell>
        </row>
        <row r="495">
          <cell r="B495" t="str">
            <v>4.16  KV   SYSTEM</v>
          </cell>
        </row>
        <row r="498">
          <cell r="A498">
            <v>1</v>
          </cell>
          <cell r="B498" t="str">
            <v>4.16 kV Bromsgrove MS/Clarkson MS Tie</v>
          </cell>
          <cell r="C498" t="str">
            <v>REBUILD</v>
          </cell>
          <cell r="D498">
            <v>50000</v>
          </cell>
          <cell r="F498">
            <v>1</v>
          </cell>
        </row>
        <row r="499">
          <cell r="B499" t="str">
            <v xml:space="preserve">          on existing poles between  Clarkson M.S.</v>
          </cell>
          <cell r="C499">
            <v>0.7</v>
          </cell>
        </row>
        <row r="500">
          <cell r="B500" t="str">
            <v xml:space="preserve">           and Bromsgrove  M.S.</v>
          </cell>
        </row>
        <row r="502">
          <cell r="A502">
            <v>2</v>
          </cell>
          <cell r="B502" t="str">
            <v>4.16 kV Atwater Feeder Tie</v>
          </cell>
          <cell r="C502" t="str">
            <v>REBUILD</v>
          </cell>
          <cell r="D502">
            <v>295000</v>
          </cell>
        </row>
        <row r="503">
          <cell r="B503" t="str">
            <v xml:space="preserve">          along Atwater from Cawthra MS  to off load</v>
          </cell>
          <cell r="C503">
            <v>0.8</v>
          </cell>
          <cell r="F503">
            <v>2</v>
          </cell>
        </row>
        <row r="504">
          <cell r="B504" t="str">
            <v xml:space="preserve">          9F4</v>
          </cell>
        </row>
        <row r="507">
          <cell r="A507">
            <v>3</v>
          </cell>
          <cell r="B507" t="str">
            <v>4.16 kV Pinetree MS/Melton MS Tie</v>
          </cell>
          <cell r="C507" t="str">
            <v>REBUILD</v>
          </cell>
          <cell r="D507">
            <v>120000</v>
          </cell>
          <cell r="F507">
            <v>3</v>
          </cell>
        </row>
        <row r="508">
          <cell r="B508" t="str">
            <v xml:space="preserve">          on existing poles between  Pinetree M.S.</v>
          </cell>
          <cell r="C508">
            <v>0.5</v>
          </cell>
        </row>
        <row r="509">
          <cell r="B509" t="str">
            <v xml:space="preserve">           and Melton  M.S.</v>
          </cell>
        </row>
        <row r="512">
          <cell r="A512">
            <v>4</v>
          </cell>
          <cell r="B512" t="str">
            <v>4.16 kV Bromsgrove MS/Park West MS Tie</v>
          </cell>
          <cell r="C512" t="str">
            <v>ADD</v>
          </cell>
          <cell r="D512">
            <v>75000</v>
          </cell>
          <cell r="F512">
            <v>4</v>
          </cell>
        </row>
        <row r="513">
          <cell r="B513" t="str">
            <v xml:space="preserve">          on existing poles between  Bromsgrove M.S.</v>
          </cell>
          <cell r="C513">
            <v>0.8</v>
          </cell>
        </row>
        <row r="514">
          <cell r="B514" t="str">
            <v xml:space="preserve">           and Park West M.S.</v>
          </cell>
        </row>
        <row r="517">
          <cell r="A517">
            <v>5</v>
          </cell>
          <cell r="B517" t="str">
            <v>4.16 kV Bromsgrove MS/Robin MS Tie</v>
          </cell>
          <cell r="C517" t="str">
            <v>ADD</v>
          </cell>
          <cell r="D517">
            <v>140000</v>
          </cell>
          <cell r="F517">
            <v>5</v>
          </cell>
        </row>
        <row r="518">
          <cell r="B518" t="str">
            <v xml:space="preserve">          on existing poles between  Bromsgrove M.S.</v>
          </cell>
          <cell r="C518">
            <v>1.4</v>
          </cell>
        </row>
        <row r="519">
          <cell r="B519" t="str">
            <v xml:space="preserve">           and Robin M.S.</v>
          </cell>
        </row>
        <row r="522">
          <cell r="A522">
            <v>6</v>
          </cell>
          <cell r="B522" t="str">
            <v>4.16 kV Park Royal MS/Park West MS Tie</v>
          </cell>
          <cell r="C522" t="str">
            <v>REBUILD</v>
          </cell>
          <cell r="D522">
            <v>130000</v>
          </cell>
          <cell r="F522">
            <v>6</v>
          </cell>
        </row>
        <row r="523">
          <cell r="B523" t="str">
            <v xml:space="preserve">          on existing poles between  Park Royal M.S.</v>
          </cell>
          <cell r="C523">
            <v>1</v>
          </cell>
        </row>
        <row r="524">
          <cell r="B524" t="str">
            <v xml:space="preserve">           and Park West M.S.</v>
          </cell>
        </row>
        <row r="527">
          <cell r="A527">
            <v>7</v>
          </cell>
          <cell r="B527" t="str">
            <v>4.16 kV Lakeshore Road Feeder Tie</v>
          </cell>
          <cell r="C527" t="str">
            <v>REBUILD</v>
          </cell>
          <cell r="D527">
            <v>50000</v>
          </cell>
          <cell r="F527">
            <v>7</v>
          </cell>
        </row>
        <row r="528">
          <cell r="B528" t="str">
            <v xml:space="preserve">          Lakeshore/Dennison/Lornepark</v>
          </cell>
          <cell r="C528">
            <v>0.6</v>
          </cell>
        </row>
        <row r="529">
          <cell r="B529" t="str">
            <v xml:space="preserve">           Parkland M.S. #26 and reconductor</v>
          </cell>
        </row>
        <row r="532">
          <cell r="A532">
            <v>8</v>
          </cell>
          <cell r="B532" t="str">
            <v xml:space="preserve">4.16 kV Stanfield Road Feeder Tie </v>
          </cell>
          <cell r="C532" t="str">
            <v>REBUILD</v>
          </cell>
          <cell r="D532">
            <v>265000</v>
          </cell>
          <cell r="F532">
            <v>8</v>
          </cell>
        </row>
        <row r="533">
          <cell r="B533" t="str">
            <v xml:space="preserve">          Along Ontario Hydro ROW From Cawthra</v>
          </cell>
          <cell r="C533">
            <v>1.2</v>
          </cell>
        </row>
        <row r="534">
          <cell r="B534" t="str">
            <v xml:space="preserve">          to Stanfield</v>
          </cell>
        </row>
        <row r="535">
          <cell r="B535" t="str">
            <v xml:space="preserve">       (See also 27.6 kV South)</v>
          </cell>
        </row>
        <row r="537">
          <cell r="A537">
            <v>9</v>
          </cell>
          <cell r="B537" t="str">
            <v xml:space="preserve">4.16 kV Clarkson/Lorne Park Feeder Tie </v>
          </cell>
          <cell r="C537" t="str">
            <v>ADD</v>
          </cell>
          <cell r="D537">
            <v>110000</v>
          </cell>
          <cell r="F537">
            <v>9</v>
          </cell>
        </row>
        <row r="538">
          <cell r="B538" t="str">
            <v xml:space="preserve">           Along Ontario hydro ROW</v>
          </cell>
          <cell r="C538">
            <v>2</v>
          </cell>
        </row>
        <row r="543">
          <cell r="B543" t="str">
            <v>SUB-TOTAL</v>
          </cell>
          <cell r="D543">
            <v>1235000</v>
          </cell>
        </row>
        <row r="545">
          <cell r="A545" t="str">
            <v>(*)  Included  in  1998  Capital  Budget.</v>
          </cell>
        </row>
        <row r="548">
          <cell r="A548" t="str">
            <v>MUNICIPAL STATIONS</v>
          </cell>
        </row>
        <row r="551">
          <cell r="A551" t="str">
            <v>ITEM</v>
          </cell>
          <cell r="B551" t="str">
            <v>DESCRIPTION</v>
          </cell>
          <cell r="C551" t="str">
            <v>TYPE</v>
          </cell>
          <cell r="D551" t="str">
            <v>ESTIMATE</v>
          </cell>
          <cell r="E551" t="str">
            <v>ZONE</v>
          </cell>
          <cell r="F551" t="str">
            <v>PRIORITY</v>
          </cell>
        </row>
        <row r="554">
          <cell r="A554" t="str">
            <v>1*</v>
          </cell>
          <cell r="B554" t="str">
            <v>Replacement M.S. feeder egress cables.</v>
          </cell>
          <cell r="D554">
            <v>200000</v>
          </cell>
        </row>
        <row r="559">
          <cell r="A559" t="str">
            <v>2*</v>
          </cell>
          <cell r="B559" t="str">
            <v>Stillmeadow M.S.</v>
          </cell>
          <cell r="D559">
            <v>800000</v>
          </cell>
        </row>
        <row r="560">
          <cell r="B560" t="str">
            <v xml:space="preserve">            Change 10 MVA Tx to 20 MVA Tx with</v>
          </cell>
        </row>
        <row r="561">
          <cell r="B561" t="str">
            <v xml:space="preserve">            6 feeders</v>
          </cell>
        </row>
        <row r="564">
          <cell r="A564" t="str">
            <v>3*</v>
          </cell>
          <cell r="B564" t="str">
            <v xml:space="preserve">Sheridan Park System Rebuild  </v>
          </cell>
          <cell r="D564">
            <v>800000</v>
          </cell>
        </row>
        <row r="565">
          <cell r="B565" t="str">
            <v xml:space="preserve">           Phase II - Sheridan Park  M.S. at 44 kV</v>
          </cell>
        </row>
        <row r="568">
          <cell r="A568" t="str">
            <v>4*</v>
          </cell>
          <cell r="B568" t="str">
            <v>Orlando M.S.</v>
          </cell>
          <cell r="D568">
            <v>500000</v>
          </cell>
        </row>
        <row r="569">
          <cell r="B569" t="str">
            <v xml:space="preserve">            2 x 20 MVA Tx Incl. Building, 44 kV and</v>
          </cell>
        </row>
        <row r="570">
          <cell r="B570" t="str">
            <v xml:space="preserve">            13.8  kV circuits - 6 feeders plus SCADA </v>
          </cell>
        </row>
        <row r="573">
          <cell r="A573">
            <v>5</v>
          </cell>
          <cell r="B573" t="str">
            <v>Chalkdene M.S.</v>
          </cell>
        </row>
        <row r="574">
          <cell r="B574" t="str">
            <v xml:space="preserve">            Add 2 Feeder CBs with additional feeders</v>
          </cell>
        </row>
        <row r="575">
          <cell r="B575" t="str">
            <v xml:space="preserve">           north and south</v>
          </cell>
        </row>
        <row r="578">
          <cell r="A578">
            <v>6</v>
          </cell>
          <cell r="B578" t="str">
            <v>Rockwood M.S.</v>
          </cell>
        </row>
        <row r="579">
          <cell r="B579" t="str">
            <v xml:space="preserve">            2 x 20 MVA Tx Incl. Building, 44 kV and</v>
          </cell>
        </row>
        <row r="580">
          <cell r="B580" t="str">
            <v xml:space="preserve">            13.8  kV circuits - 6 feeders plus SCADA </v>
          </cell>
        </row>
        <row r="583">
          <cell r="A583">
            <v>7</v>
          </cell>
          <cell r="B583" t="str">
            <v>Melton M.S.</v>
          </cell>
        </row>
        <row r="584">
          <cell r="B584" t="str">
            <v xml:space="preserve">           Add 5 MVA Tx capacity and additional</v>
          </cell>
        </row>
        <row r="585">
          <cell r="B585" t="str">
            <v xml:space="preserve">           4.16 kV feeder</v>
          </cell>
        </row>
        <row r="587">
          <cell r="A587">
            <v>8</v>
          </cell>
          <cell r="B587" t="str">
            <v>M.S. Rebuilds</v>
          </cell>
        </row>
        <row r="588">
          <cell r="B588" t="str">
            <v xml:space="preserve">           Mineola M.S.</v>
          </cell>
        </row>
        <row r="589">
          <cell r="B589" t="str">
            <v xml:space="preserve">           Clarkson M.S.</v>
          </cell>
        </row>
        <row r="590">
          <cell r="B590" t="str">
            <v xml:space="preserve">           Bromsgrove M.S.</v>
          </cell>
        </row>
        <row r="602">
          <cell r="B602" t="str">
            <v>SUB-TOTAL</v>
          </cell>
          <cell r="D602">
            <v>2300000</v>
          </cell>
        </row>
        <row r="604">
          <cell r="A604" t="str">
            <v>(*)  Included  in  1998  Capital  Budget.</v>
          </cell>
        </row>
        <row r="607">
          <cell r="A607" t="str">
            <v>SUBDIVISION REBUILDS</v>
          </cell>
        </row>
        <row r="610">
          <cell r="A610" t="str">
            <v>ITEM</v>
          </cell>
          <cell r="B610" t="str">
            <v>DESCRIPTION</v>
          </cell>
          <cell r="C610" t="str">
            <v>TYPE</v>
          </cell>
          <cell r="D610" t="str">
            <v>ESTIMATE</v>
          </cell>
          <cell r="E610" t="str">
            <v>ZONE</v>
          </cell>
          <cell r="F610" t="str">
            <v>PRIORITY</v>
          </cell>
        </row>
        <row r="611">
          <cell r="C611" t="str">
            <v>(km)</v>
          </cell>
        </row>
        <row r="613">
          <cell r="B613" t="str">
            <v>Subdivision Rebuilds*</v>
          </cell>
        </row>
        <row r="616">
          <cell r="A616" t="str">
            <v>1*</v>
          </cell>
          <cell r="B616" t="str">
            <v>Malton - Phase VI</v>
          </cell>
          <cell r="D616">
            <v>1000000</v>
          </cell>
          <cell r="E616">
            <v>7</v>
          </cell>
          <cell r="F616">
            <v>1</v>
          </cell>
        </row>
        <row r="617">
          <cell r="B617" t="str">
            <v xml:space="preserve">          NE of Derry/Airport Rd.</v>
          </cell>
        </row>
        <row r="618">
          <cell r="B618" t="str">
            <v xml:space="preserve">          plus east of Goreway at Darcel/Monica</v>
          </cell>
        </row>
        <row r="620">
          <cell r="A620" t="str">
            <v>2*</v>
          </cell>
          <cell r="B620" t="str">
            <v xml:space="preserve"> Forest Glen Area east and west of Dixie Rd.</v>
          </cell>
          <cell r="D620">
            <v>1000000</v>
          </cell>
          <cell r="E620">
            <v>5</v>
          </cell>
          <cell r="F620">
            <v>1</v>
          </cell>
        </row>
        <row r="622">
          <cell r="A622" t="str">
            <v>3*</v>
          </cell>
          <cell r="B622" t="str">
            <v>Meadowvale T.C. Mainfeeders - Phase II</v>
          </cell>
          <cell r="D622">
            <v>1000000</v>
          </cell>
          <cell r="E622">
            <v>1</v>
          </cell>
          <cell r="F622">
            <v>1</v>
          </cell>
        </row>
        <row r="624">
          <cell r="A624" t="str">
            <v>4*</v>
          </cell>
          <cell r="B624" t="str">
            <v>Woodlands Area</v>
          </cell>
          <cell r="D624">
            <v>1000000</v>
          </cell>
          <cell r="E624">
            <v>2</v>
          </cell>
          <cell r="F624">
            <v>1</v>
          </cell>
        </row>
        <row r="655">
          <cell r="B655" t="str">
            <v>TOTAL REBUILDS</v>
          </cell>
          <cell r="D655">
            <v>4000000</v>
          </cell>
        </row>
        <row r="657">
          <cell r="A657" t="str">
            <v>(*)  Included  in  1998  Capital  Budget.</v>
          </cell>
        </row>
        <row r="662">
          <cell r="A662" t="str">
            <v>SYSTEM MAINTENANCE PROJECTS</v>
          </cell>
        </row>
        <row r="665">
          <cell r="A665" t="str">
            <v>ITEM</v>
          </cell>
          <cell r="B665" t="str">
            <v>DESCRIPTION</v>
          </cell>
          <cell r="C665" t="str">
            <v>TYPE</v>
          </cell>
          <cell r="D665" t="str">
            <v>ESTIMATE</v>
          </cell>
          <cell r="F665" t="str">
            <v>PRIORITY</v>
          </cell>
        </row>
        <row r="666">
          <cell r="C666" t="str">
            <v>(km)</v>
          </cell>
        </row>
        <row r="668">
          <cell r="A668" t="str">
            <v>1*</v>
          </cell>
          <cell r="B668" t="str">
            <v>Wood Pole Replacement</v>
          </cell>
          <cell r="D668">
            <v>250000</v>
          </cell>
        </row>
        <row r="672">
          <cell r="A672" t="str">
            <v>2*</v>
          </cell>
          <cell r="B672" t="str">
            <v>Overhead Switch Replacement</v>
          </cell>
          <cell r="D672">
            <v>300000</v>
          </cell>
        </row>
        <row r="676">
          <cell r="A676" t="str">
            <v>3*</v>
          </cell>
          <cell r="B676" t="str">
            <v>Feeder Overhauls</v>
          </cell>
          <cell r="D676">
            <v>600000</v>
          </cell>
        </row>
        <row r="680">
          <cell r="A680" t="str">
            <v>4*</v>
          </cell>
          <cell r="B680" t="str">
            <v>Overhead Rebuilds</v>
          </cell>
          <cell r="D680">
            <v>600000</v>
          </cell>
        </row>
        <row r="684">
          <cell r="A684" t="str">
            <v>5*</v>
          </cell>
          <cell r="B684" t="str">
            <v>Load Centre Replacement</v>
          </cell>
          <cell r="D684">
            <v>100000</v>
          </cell>
        </row>
        <row r="688">
          <cell r="A688" t="str">
            <v>6*</v>
          </cell>
          <cell r="B688" t="str">
            <v>Underground Cable Replacement</v>
          </cell>
          <cell r="D688">
            <v>1200000</v>
          </cell>
        </row>
        <row r="692">
          <cell r="A692" t="str">
            <v>7*</v>
          </cell>
          <cell r="B692" t="str">
            <v>Meter Base Replacement</v>
          </cell>
          <cell r="D692">
            <v>40000</v>
          </cell>
        </row>
        <row r="696">
          <cell r="A696" t="str">
            <v>8*</v>
          </cell>
          <cell r="B696" t="str">
            <v>Secondary Cable Replacement</v>
          </cell>
          <cell r="D696">
            <v>60000</v>
          </cell>
        </row>
        <row r="700">
          <cell r="A700" t="str">
            <v>9*</v>
          </cell>
          <cell r="B700" t="str">
            <v>Underground Transformer Replacements</v>
          </cell>
          <cell r="D700">
            <v>150000</v>
          </cell>
        </row>
        <row r="704">
          <cell r="A704" t="str">
            <v>10*</v>
          </cell>
          <cell r="B704" t="str">
            <v>Overhead Transformer Replacement</v>
          </cell>
          <cell r="D704">
            <v>150000</v>
          </cell>
        </row>
        <row r="708">
          <cell r="A708" t="str">
            <v>11*</v>
          </cell>
          <cell r="B708" t="str">
            <v>PowerT/former O/H &amp; Station Upgrade</v>
          </cell>
          <cell r="D708">
            <v>100000</v>
          </cell>
        </row>
        <row r="712">
          <cell r="A712" t="str">
            <v>12*</v>
          </cell>
          <cell r="B712" t="str">
            <v>Auto-Switches/SCADA</v>
          </cell>
          <cell r="D712">
            <v>1200000</v>
          </cell>
        </row>
        <row r="714">
          <cell r="B714" t="str">
            <v>TOTAL MAINTENANCE</v>
          </cell>
          <cell r="D714">
            <v>4750000</v>
          </cell>
        </row>
        <row r="716">
          <cell r="A716" t="str">
            <v>(*)  Included  in  1998  Capital  Budget.</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ison"/>
      <sheetName val="OPTIMUM"/>
      <sheetName val="CALC1"/>
      <sheetName val="Global"/>
      <sheetName val="NEW"/>
      <sheetName val="NEW LOADS"/>
      <sheetName val="GWh"/>
      <sheetName val="Projects"/>
      <sheetName val="600 v"/>
      <sheetName val="Forecast97"/>
    </sheetNames>
    <sheetDataSet>
      <sheetData sheetId="0" refreshError="1"/>
      <sheetData sheetId="1"/>
      <sheetData sheetId="2"/>
      <sheetData sheetId="3"/>
      <sheetData sheetId="4"/>
      <sheetData sheetId="5"/>
      <sheetData sheetId="6"/>
      <sheetData sheetId="7"/>
      <sheetData sheetId="8"/>
      <sheetData sheetId="9" refreshError="1">
        <row r="3">
          <cell r="S3" t="str">
            <v>LOAD FORECAST INPUT</v>
          </cell>
          <cell r="X3" t="str">
            <v>LOAD FORECAST ENERGY INPUT</v>
          </cell>
        </row>
        <row r="6">
          <cell r="S6" t="str">
            <v>Utility: HYDRO MISSISSAUGA</v>
          </cell>
          <cell r="X6" t="str">
            <v>Utility: HYDRO MISSISSAUGA</v>
          </cell>
        </row>
        <row r="8">
          <cell r="S8">
            <v>1996</v>
          </cell>
          <cell r="T8" t="str">
            <v>On-peak (kW)</v>
          </cell>
          <cell r="U8">
            <v>1997</v>
          </cell>
          <cell r="V8" t="str">
            <v>On-peak (kW)</v>
          </cell>
          <cell r="X8">
            <v>1996</v>
          </cell>
          <cell r="Y8" t="str">
            <v>On-peak</v>
          </cell>
          <cell r="Z8" t="str">
            <v>Off-peak</v>
          </cell>
          <cell r="AA8">
            <v>1997</v>
          </cell>
          <cell r="AB8" t="str">
            <v>On-peak</v>
          </cell>
          <cell r="AC8" t="str">
            <v>Off-peak</v>
          </cell>
        </row>
        <row r="9">
          <cell r="Y9" t="str">
            <v>Energy MWh</v>
          </cell>
          <cell r="Z9" t="str">
            <v>Energy MWh</v>
          </cell>
          <cell r="AB9" t="str">
            <v>Energy MWh</v>
          </cell>
          <cell r="AC9" t="str">
            <v>Energy MWh</v>
          </cell>
        </row>
        <row r="10">
          <cell r="S10" t="str">
            <v>Jan</v>
          </cell>
          <cell r="T10">
            <v>962148</v>
          </cell>
          <cell r="U10" t="str">
            <v>Jan</v>
          </cell>
          <cell r="V10">
            <v>1005075.5193319455</v>
          </cell>
          <cell r="X10" t="str">
            <v>Jan</v>
          </cell>
          <cell r="Y10">
            <v>315045</v>
          </cell>
          <cell r="Z10">
            <v>249176</v>
          </cell>
          <cell r="AA10" t="str">
            <v>Jan</v>
          </cell>
          <cell r="AB10">
            <v>297597.18261393643</v>
          </cell>
          <cell r="AC10">
            <v>274077.71187584201</v>
          </cell>
        </row>
        <row r="11">
          <cell r="S11" t="str">
            <v>Feb</v>
          </cell>
          <cell r="T11">
            <v>968496</v>
          </cell>
          <cell r="U11" t="str">
            <v>Feb</v>
          </cell>
          <cell r="V11">
            <v>1002302.9698027835</v>
          </cell>
          <cell r="X11" t="str">
            <v>Feb</v>
          </cell>
          <cell r="Y11">
            <v>289439</v>
          </cell>
          <cell r="Z11">
            <v>242183</v>
          </cell>
          <cell r="AA11" t="str">
            <v>Feb</v>
          </cell>
          <cell r="AB11">
            <v>284514.74493274605</v>
          </cell>
          <cell r="AC11">
            <v>244556.89149547205</v>
          </cell>
        </row>
        <row r="12">
          <cell r="S12" t="str">
            <v>Mar</v>
          </cell>
          <cell r="T12">
            <v>925943</v>
          </cell>
          <cell r="U12" t="str">
            <v>Mar</v>
          </cell>
          <cell r="V12">
            <v>918466.50345913635</v>
          </cell>
          <cell r="X12" t="str">
            <v>Mar</v>
          </cell>
          <cell r="Y12">
            <v>277076</v>
          </cell>
          <cell r="Z12">
            <v>262472</v>
          </cell>
          <cell r="AA12" t="str">
            <v>Mar</v>
          </cell>
          <cell r="AB12">
            <v>305170.55802757182</v>
          </cell>
          <cell r="AC12">
            <v>237059.00082057776</v>
          </cell>
        </row>
        <row r="13">
          <cell r="S13" t="str">
            <v>Apr</v>
          </cell>
          <cell r="T13">
            <v>871792</v>
          </cell>
          <cell r="U13" t="str">
            <v>Apr</v>
          </cell>
          <cell r="V13">
            <v>908737.31769678078</v>
          </cell>
          <cell r="X13" t="str">
            <v>Apr</v>
          </cell>
          <cell r="Y13">
            <v>265020</v>
          </cell>
          <cell r="Z13">
            <v>226058</v>
          </cell>
          <cell r="AA13" t="str">
            <v>Apr</v>
          </cell>
          <cell r="AB13">
            <v>246650.75028259715</v>
          </cell>
          <cell r="AC13">
            <v>250283.16452671046</v>
          </cell>
        </row>
        <row r="14">
          <cell r="S14" t="str">
            <v>May</v>
          </cell>
          <cell r="T14">
            <v>862852.27363163664</v>
          </cell>
          <cell r="U14" t="str">
            <v>May</v>
          </cell>
          <cell r="V14">
            <v>885286.43274605926</v>
          </cell>
          <cell r="X14" t="str">
            <v>May</v>
          </cell>
          <cell r="Y14">
            <v>255822.78540157832</v>
          </cell>
          <cell r="Z14">
            <v>200612.26171317938</v>
          </cell>
          <cell r="AA14" t="str">
            <v>May</v>
          </cell>
          <cell r="AB14">
            <v>262474.17782201938</v>
          </cell>
          <cell r="AC14">
            <v>205828.18051772207</v>
          </cell>
        </row>
        <row r="15">
          <cell r="S15" t="str">
            <v>Jun</v>
          </cell>
          <cell r="T15">
            <v>1088780.94</v>
          </cell>
          <cell r="U15" t="str">
            <v>Jun</v>
          </cell>
          <cell r="V15">
            <v>1117089.24444</v>
          </cell>
          <cell r="X15" t="str">
            <v>Jun</v>
          </cell>
          <cell r="Y15">
            <v>282849.19362290145</v>
          </cell>
          <cell r="Z15">
            <v>213373.60759149861</v>
          </cell>
          <cell r="AA15" t="str">
            <v>Jun</v>
          </cell>
          <cell r="AB15">
            <v>290203.27265709685</v>
          </cell>
          <cell r="AC15">
            <v>218921.32138887755</v>
          </cell>
        </row>
        <row r="16">
          <cell r="S16" t="str">
            <v>Jul</v>
          </cell>
          <cell r="T16">
            <v>1200420</v>
          </cell>
          <cell r="U16" t="str">
            <v>Jul</v>
          </cell>
          <cell r="V16">
            <v>1231630.92</v>
          </cell>
          <cell r="X16" t="str">
            <v>Jul</v>
          </cell>
          <cell r="Y16">
            <v>304841.29588121059</v>
          </cell>
          <cell r="Z16">
            <v>287292.27835878951</v>
          </cell>
          <cell r="AA16" t="str">
            <v>Jul</v>
          </cell>
          <cell r="AB16">
            <v>312767.169574122</v>
          </cell>
          <cell r="AC16">
            <v>294761.87759611796</v>
          </cell>
        </row>
        <row r="17">
          <cell r="S17" t="str">
            <v>Aug</v>
          </cell>
          <cell r="T17">
            <v>1164407.3999999999</v>
          </cell>
          <cell r="U17" t="str">
            <v>Aug</v>
          </cell>
          <cell r="V17">
            <v>1194681.9924000001</v>
          </cell>
          <cell r="X17" t="str">
            <v>Aug</v>
          </cell>
          <cell r="Y17">
            <v>330594.69120970037</v>
          </cell>
          <cell r="Z17">
            <v>268898.12986549974</v>
          </cell>
          <cell r="AA17" t="str">
            <v>Aug</v>
          </cell>
          <cell r="AB17">
            <v>339190.15318115253</v>
          </cell>
          <cell r="AC17">
            <v>275889.48124200269</v>
          </cell>
        </row>
        <row r="18">
          <cell r="S18" t="str">
            <v>Sep</v>
          </cell>
          <cell r="T18">
            <v>983434.52644425526</v>
          </cell>
          <cell r="U18" t="str">
            <v>Sep</v>
          </cell>
          <cell r="V18">
            <v>1009003.8241318059</v>
          </cell>
          <cell r="X18" t="str">
            <v>Sep</v>
          </cell>
          <cell r="Y18">
            <v>257682.04708880882</v>
          </cell>
          <cell r="Z18">
            <v>233720.5170848566</v>
          </cell>
          <cell r="AA18" t="str">
            <v>Sep</v>
          </cell>
          <cell r="AB18">
            <v>264381.7803131179</v>
          </cell>
          <cell r="AC18">
            <v>239797.25052906293</v>
          </cell>
        </row>
        <row r="19">
          <cell r="S19" t="str">
            <v>Oct</v>
          </cell>
          <cell r="T19">
            <v>864239.3260483864</v>
          </cell>
          <cell r="U19" t="str">
            <v>Oct</v>
          </cell>
          <cell r="V19">
            <v>886709.54852564435</v>
          </cell>
          <cell r="X19" t="str">
            <v>Oct</v>
          </cell>
          <cell r="Y19">
            <v>265982.94199429528</v>
          </cell>
          <cell r="Z19">
            <v>233301.94449307432</v>
          </cell>
          <cell r="AA19" t="str">
            <v>Oct</v>
          </cell>
          <cell r="AB19">
            <v>272898.49848614691</v>
          </cell>
          <cell r="AC19">
            <v>239367.79504989419</v>
          </cell>
        </row>
        <row r="20">
          <cell r="S20" t="str">
            <v>Nov</v>
          </cell>
          <cell r="T20">
            <v>942809.89508445538</v>
          </cell>
          <cell r="U20" t="str">
            <v>Nov</v>
          </cell>
          <cell r="V20">
            <v>967322.95235665131</v>
          </cell>
          <cell r="X20" t="str">
            <v>Nov</v>
          </cell>
          <cell r="Y20">
            <v>293818.34098169976</v>
          </cell>
          <cell r="Z20">
            <v>231590.75735096564</v>
          </cell>
          <cell r="AA20" t="str">
            <v>Nov</v>
          </cell>
          <cell r="AB20">
            <v>301457.61784722382</v>
          </cell>
          <cell r="AC20">
            <v>237612.11704209066</v>
          </cell>
        </row>
        <row r="21">
          <cell r="S21" t="str">
            <v>Dec</v>
          </cell>
          <cell r="T21">
            <v>1030547.1160019281</v>
          </cell>
          <cell r="U21" t="str">
            <v>Dec</v>
          </cell>
          <cell r="V21">
            <v>1057341.3410179783</v>
          </cell>
          <cell r="X21" t="str">
            <v>Dec</v>
          </cell>
          <cell r="Y21">
            <v>267579.35083704971</v>
          </cell>
          <cell r="Z21">
            <v>296348.39760459744</v>
          </cell>
          <cell r="AA21" t="str">
            <v>Dec</v>
          </cell>
          <cell r="AB21">
            <v>274536.41395881295</v>
          </cell>
          <cell r="AC21">
            <v>304053.45594231691</v>
          </cell>
        </row>
        <row r="22">
          <cell r="U22" t="str">
            <v>Dec - 1998</v>
          </cell>
          <cell r="V22">
            <v>1084832.2158844455</v>
          </cell>
          <cell r="AA22" t="str">
            <v>Dec - 1998</v>
          </cell>
          <cell r="AB22">
            <v>281674.36072174204</v>
          </cell>
          <cell r="AC22">
            <v>311958.84579681716</v>
          </cell>
        </row>
        <row r="23">
          <cell r="U23" t="str">
            <v>Dec - 1999</v>
          </cell>
          <cell r="V23">
            <v>1113037.8534974414</v>
          </cell>
          <cell r="AA23" t="str">
            <v>Dec - 1999</v>
          </cell>
          <cell r="AB23">
            <v>288997.89410050737</v>
          </cell>
          <cell r="AC23">
            <v>320069.77578753443</v>
          </cell>
        </row>
        <row r="24">
          <cell r="U24" t="str">
            <v>Dec - 2000</v>
          </cell>
          <cell r="V24">
            <v>1141976.8376883746</v>
          </cell>
          <cell r="AA24" t="str">
            <v>Dec - 2000</v>
          </cell>
          <cell r="AB24">
            <v>296511.83934712055</v>
          </cell>
          <cell r="AC24">
            <v>328391.5899580103</v>
          </cell>
        </row>
        <row r="25">
          <cell r="U25" t="str">
            <v>Dec - 2001</v>
          </cell>
          <cell r="V25">
            <v>1164816.3744421422</v>
          </cell>
          <cell r="AA25" t="str">
            <v>Dec - 2001</v>
          </cell>
          <cell r="AB25">
            <v>302442.07613406295</v>
          </cell>
          <cell r="AC25">
            <v>334959.42175717052</v>
          </cell>
        </row>
        <row r="28">
          <cell r="X28" t="str">
            <v xml:space="preserve">Submitted by:   Vaffi Poonja </v>
          </cell>
        </row>
        <row r="29">
          <cell r="S29" t="str">
            <v xml:space="preserve">Submitted by:   Vaffi Poonja </v>
          </cell>
        </row>
        <row r="30">
          <cell r="X30" t="str">
            <v>Date:                June 26, 1996 - Revised</v>
          </cell>
        </row>
        <row r="31">
          <cell r="S31" t="str">
            <v>Date:                June 4, 1996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0:Z83"/>
  <sheetViews>
    <sheetView topLeftCell="A9" zoomScaleNormal="100" zoomScaleSheetLayoutView="85" workbookViewId="0" xr3:uid="{AEA406A1-0E4B-5B11-9CD5-51D6E497D94C}">
      <selection activeCell="B28" sqref="B28:C28"/>
    </sheetView>
  </sheetViews>
  <sheetFormatPr defaultColWidth="9.140625" defaultRowHeight="15"/>
  <cols>
    <col min="1" max="1" width="5.5703125" style="37" customWidth="1"/>
    <col min="2" max="2" width="16.140625" style="72" customWidth="1"/>
    <col min="3" max="3" width="164.5703125" style="35" customWidth="1"/>
    <col min="4" max="16384" width="9.140625" style="35"/>
  </cols>
  <sheetData>
    <row r="10" spans="1:3" ht="15.6">
      <c r="C10" s="118" t="s">
        <v>0</v>
      </c>
    </row>
    <row r="11" spans="1:3" ht="15.6">
      <c r="A11" s="38" t="s">
        <v>1</v>
      </c>
    </row>
    <row r="13" spans="1:3" ht="15.6">
      <c r="A13" s="39" t="s">
        <v>2</v>
      </c>
    </row>
    <row r="14" spans="1:3" ht="34.5" customHeight="1">
      <c r="A14" s="132" t="s">
        <v>3</v>
      </c>
      <c r="B14" s="132"/>
      <c r="C14" s="132"/>
    </row>
    <row r="16" spans="1:3" ht="15.6">
      <c r="A16" s="39" t="s">
        <v>4</v>
      </c>
    </row>
    <row r="17" spans="1:26">
      <c r="A17" s="37" t="s">
        <v>5</v>
      </c>
    </row>
    <row r="18" spans="1:26" ht="33" customHeight="1">
      <c r="A18" s="134" t="s">
        <v>6</v>
      </c>
      <c r="B18" s="134"/>
      <c r="C18" s="134"/>
    </row>
    <row r="20" spans="1:26">
      <c r="A20" s="37">
        <v>1</v>
      </c>
      <c r="B20" s="131" t="s">
        <v>7</v>
      </c>
      <c r="C20" s="131"/>
    </row>
    <row r="21" spans="1:26">
      <c r="B21" s="115"/>
      <c r="C21" s="115"/>
    </row>
    <row r="23" spans="1:26" ht="31.5" customHeight="1">
      <c r="A23" s="37">
        <v>2</v>
      </c>
      <c r="B23" s="132" t="s">
        <v>8</v>
      </c>
      <c r="C23" s="132"/>
    </row>
    <row r="24" spans="1:26">
      <c r="B24" s="114"/>
      <c r="C24" s="114"/>
    </row>
    <row r="26" spans="1:26">
      <c r="A26" s="37">
        <v>3</v>
      </c>
      <c r="B26" s="133" t="s">
        <v>9</v>
      </c>
      <c r="C26" s="133"/>
    </row>
    <row r="27" spans="1:26" ht="32.25" customHeight="1">
      <c r="B27" s="132" t="s">
        <v>10</v>
      </c>
      <c r="C27" s="132"/>
    </row>
    <row r="28" spans="1:26" ht="63" customHeight="1">
      <c r="B28" s="132" t="s">
        <v>11</v>
      </c>
      <c r="C28" s="132"/>
      <c r="E28" s="36"/>
      <c r="F28" s="36"/>
      <c r="G28" s="36"/>
      <c r="H28" s="36"/>
      <c r="I28" s="36"/>
      <c r="J28" s="36"/>
      <c r="K28" s="36"/>
      <c r="L28" s="36"/>
      <c r="M28" s="36"/>
      <c r="N28" s="36"/>
      <c r="O28" s="36"/>
      <c r="P28" s="36"/>
      <c r="Q28" s="36"/>
      <c r="R28" s="36"/>
      <c r="S28" s="36"/>
      <c r="T28" s="36"/>
      <c r="U28" s="36"/>
      <c r="V28" s="36"/>
      <c r="W28" s="36"/>
      <c r="X28" s="36"/>
      <c r="Y28" s="36"/>
      <c r="Z28" s="36"/>
    </row>
    <row r="29" spans="1:26" ht="30" customHeight="1">
      <c r="B29" s="132" t="s">
        <v>12</v>
      </c>
      <c r="C29" s="132"/>
      <c r="E29" s="36"/>
      <c r="F29" s="36"/>
      <c r="G29" s="36"/>
      <c r="H29" s="36"/>
      <c r="I29" s="36"/>
      <c r="J29" s="36"/>
      <c r="K29" s="36"/>
      <c r="L29" s="36"/>
      <c r="M29" s="36"/>
      <c r="N29" s="36"/>
      <c r="O29" s="36"/>
      <c r="P29" s="36"/>
      <c r="Q29" s="36"/>
      <c r="R29" s="36"/>
      <c r="S29" s="36"/>
      <c r="T29" s="36"/>
      <c r="U29" s="36"/>
      <c r="V29" s="36"/>
      <c r="W29" s="36"/>
      <c r="X29" s="36"/>
      <c r="Y29" s="36"/>
      <c r="Z29" s="36"/>
    </row>
    <row r="30" spans="1:26">
      <c r="B30" s="74" t="s">
        <v>13</v>
      </c>
    </row>
    <row r="31" spans="1:26">
      <c r="B31" s="74"/>
    </row>
    <row r="32" spans="1:26">
      <c r="B32" s="74"/>
    </row>
    <row r="33" spans="1:3" ht="35.25" customHeight="1">
      <c r="A33" s="132" t="s">
        <v>14</v>
      </c>
      <c r="B33" s="132"/>
      <c r="C33" s="132"/>
    </row>
    <row r="34" spans="1:3">
      <c r="B34" s="114"/>
      <c r="C34" s="114"/>
    </row>
    <row r="35" spans="1:3">
      <c r="B35" s="73"/>
    </row>
    <row r="36" spans="1:3">
      <c r="A36" s="37">
        <v>4</v>
      </c>
      <c r="B36" s="133" t="s">
        <v>15</v>
      </c>
      <c r="C36" s="133"/>
    </row>
    <row r="37" spans="1:3" ht="78.75" customHeight="1">
      <c r="B37" s="132" t="s">
        <v>16</v>
      </c>
      <c r="C37" s="132"/>
    </row>
    <row r="38" spans="1:3" ht="65.25" customHeight="1">
      <c r="B38" s="132" t="s">
        <v>17</v>
      </c>
      <c r="C38" s="132"/>
    </row>
    <row r="39" spans="1:3" ht="31.5" customHeight="1">
      <c r="B39" s="132" t="s">
        <v>18</v>
      </c>
      <c r="C39" s="132"/>
    </row>
    <row r="40" spans="1:3" ht="30" customHeight="1">
      <c r="B40" s="132" t="s">
        <v>19</v>
      </c>
      <c r="C40" s="132"/>
    </row>
    <row r="41" spans="1:3">
      <c r="B41" s="114"/>
      <c r="C41" s="114"/>
    </row>
    <row r="42" spans="1:3" ht="47.25" customHeight="1">
      <c r="B42" s="78" t="s">
        <v>20</v>
      </c>
      <c r="C42" s="36" t="s">
        <v>21</v>
      </c>
    </row>
    <row r="43" spans="1:3" ht="33.75" customHeight="1">
      <c r="B43" s="78" t="s">
        <v>22</v>
      </c>
      <c r="C43" s="36" t="s">
        <v>23</v>
      </c>
    </row>
    <row r="44" spans="1:3" ht="15.6">
      <c r="B44" s="78" t="s">
        <v>24</v>
      </c>
      <c r="C44" s="36" t="s">
        <v>25</v>
      </c>
    </row>
    <row r="45" spans="1:3" ht="15.6">
      <c r="B45" s="79" t="s">
        <v>26</v>
      </c>
      <c r="C45" s="35" t="s">
        <v>27</v>
      </c>
    </row>
    <row r="46" spans="1:3" ht="15.6">
      <c r="B46" s="76"/>
    </row>
    <row r="48" spans="1:3">
      <c r="A48" s="37">
        <v>5</v>
      </c>
      <c r="B48" s="77" t="s">
        <v>28</v>
      </c>
    </row>
    <row r="49" spans="2:3" ht="29.25" customHeight="1">
      <c r="B49" s="132" t="s">
        <v>29</v>
      </c>
      <c r="C49" s="132"/>
    </row>
    <row r="51" spans="2:3" ht="30" customHeight="1">
      <c r="B51" s="132" t="s">
        <v>30</v>
      </c>
      <c r="C51" s="132"/>
    </row>
    <row r="52" spans="2:3" ht="30" customHeight="1">
      <c r="B52" s="132" t="s">
        <v>31</v>
      </c>
      <c r="C52" s="132"/>
    </row>
    <row r="53" spans="2:3">
      <c r="B53" s="114"/>
      <c r="C53" s="114"/>
    </row>
    <row r="54" spans="2:3">
      <c r="B54" s="116" t="s">
        <v>32</v>
      </c>
    </row>
    <row r="55" spans="2:3">
      <c r="B55" s="80" t="s">
        <v>33</v>
      </c>
      <c r="C55" s="36" t="s">
        <v>34</v>
      </c>
    </row>
    <row r="56" spans="2:3" ht="45.6">
      <c r="B56" s="80"/>
      <c r="C56" s="36" t="s">
        <v>35</v>
      </c>
    </row>
    <row r="57" spans="2:3">
      <c r="B57" s="80"/>
      <c r="C57" s="35" t="s">
        <v>36</v>
      </c>
    </row>
    <row r="58" spans="2:3">
      <c r="B58" s="80"/>
      <c r="C58" s="35" t="s">
        <v>37</v>
      </c>
    </row>
    <row r="59" spans="2:3" ht="21" customHeight="1">
      <c r="B59" s="81" t="s">
        <v>38</v>
      </c>
      <c r="C59" s="35" t="s">
        <v>39</v>
      </c>
    </row>
    <row r="60" spans="2:3" ht="18.75" customHeight="1">
      <c r="B60" s="81"/>
      <c r="C60" s="36" t="s">
        <v>40</v>
      </c>
    </row>
    <row r="61" spans="2:3">
      <c r="B61" s="81"/>
      <c r="C61" s="35" t="s">
        <v>41</v>
      </c>
    </row>
    <row r="62" spans="2:3">
      <c r="B62" s="81"/>
      <c r="C62" s="35" t="s">
        <v>42</v>
      </c>
    </row>
    <row r="63" spans="2:3">
      <c r="B63" s="81" t="s">
        <v>43</v>
      </c>
      <c r="C63" s="35" t="s">
        <v>44</v>
      </c>
    </row>
    <row r="64" spans="2:3" ht="45">
      <c r="B64" s="81"/>
      <c r="C64" s="114" t="s">
        <v>45</v>
      </c>
    </row>
    <row r="65" spans="1:3">
      <c r="B65" s="81"/>
      <c r="C65" s="35" t="s">
        <v>46</v>
      </c>
    </row>
    <row r="66" spans="1:3">
      <c r="B66" s="81"/>
      <c r="C66" s="35" t="s">
        <v>47</v>
      </c>
    </row>
    <row r="67" spans="1:3">
      <c r="B67" s="81" t="s">
        <v>48</v>
      </c>
      <c r="C67" s="35" t="s">
        <v>49</v>
      </c>
    </row>
    <row r="68" spans="1:3" ht="45">
      <c r="B68" s="81"/>
      <c r="C68" s="114" t="s">
        <v>50</v>
      </c>
    </row>
    <row r="69" spans="1:3" ht="30">
      <c r="B69" s="81"/>
      <c r="C69" s="114" t="s">
        <v>51</v>
      </c>
    </row>
    <row r="70" spans="1:3">
      <c r="B70" s="81" t="s">
        <v>52</v>
      </c>
      <c r="C70" s="35" t="s">
        <v>53</v>
      </c>
    </row>
    <row r="71" spans="1:3" ht="30">
      <c r="B71" s="81"/>
      <c r="C71" s="114" t="s">
        <v>54</v>
      </c>
    </row>
    <row r="72" spans="1:3">
      <c r="B72" s="81" t="s">
        <v>55</v>
      </c>
      <c r="C72" s="114" t="s">
        <v>56</v>
      </c>
    </row>
    <row r="73" spans="1:3" ht="45">
      <c r="B73" s="81"/>
      <c r="C73" s="114" t="s">
        <v>57</v>
      </c>
    </row>
    <row r="74" spans="1:3">
      <c r="B74" s="81" t="s">
        <v>58</v>
      </c>
      <c r="C74" s="114" t="s">
        <v>59</v>
      </c>
    </row>
    <row r="75" spans="1:3" ht="30">
      <c r="B75" s="81"/>
      <c r="C75" s="114" t="s">
        <v>60</v>
      </c>
    </row>
    <row r="76" spans="1:3">
      <c r="B76" s="81"/>
      <c r="C76" s="114"/>
    </row>
    <row r="77" spans="1:3">
      <c r="A77" s="37">
        <v>6</v>
      </c>
      <c r="B77" s="117" t="s">
        <v>61</v>
      </c>
      <c r="C77" s="114"/>
    </row>
    <row r="78" spans="1:3" ht="59.25" customHeight="1">
      <c r="B78" s="134" t="s">
        <v>62</v>
      </c>
      <c r="C78" s="134"/>
    </row>
    <row r="79" spans="1:3">
      <c r="B79" s="75"/>
      <c r="C79" s="114"/>
    </row>
    <row r="81" spans="1:3" ht="30.75" customHeight="1">
      <c r="A81" s="37">
        <v>7</v>
      </c>
      <c r="B81" s="132" t="s">
        <v>63</v>
      </c>
      <c r="C81" s="132"/>
    </row>
    <row r="82" spans="1:3">
      <c r="B82" s="114"/>
      <c r="C82" s="114"/>
    </row>
    <row r="83" spans="1:3" ht="15.75" customHeight="1">
      <c r="B83" s="131" t="s">
        <v>64</v>
      </c>
      <c r="C83" s="131"/>
    </row>
  </sheetData>
  <mergeCells count="20">
    <mergeCell ref="A14:C14"/>
    <mergeCell ref="A18:C18"/>
    <mergeCell ref="B23:C23"/>
    <mergeCell ref="B26:C26"/>
    <mergeCell ref="B20:C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2:Z134"/>
  <sheetViews>
    <sheetView tabSelected="1" topLeftCell="A64" zoomScale="90" zoomScaleNormal="90" zoomScaleSheetLayoutView="100" workbookViewId="0" xr3:uid="{958C4451-9541-5A59-BF78-D2F731DF1C81}">
      <selection activeCell="D66" sqref="D66"/>
    </sheetView>
  </sheetViews>
  <sheetFormatPr defaultColWidth="9.140625" defaultRowHeight="13.9"/>
  <cols>
    <col min="1" max="1" width="10.28515625" style="1" customWidth="1"/>
    <col min="2" max="2" width="53.85546875" style="1" customWidth="1"/>
    <col min="3" max="3" width="21" style="1" bestFit="1" customWidth="1"/>
    <col min="4" max="7" width="15.28515625" style="1" customWidth="1"/>
    <col min="8" max="8" width="15.7109375" style="1" customWidth="1"/>
    <col min="9" max="10" width="15.28515625" style="1" customWidth="1"/>
    <col min="11" max="11" width="14.7109375" style="1" customWidth="1"/>
    <col min="12" max="12" width="17.42578125" style="1" customWidth="1"/>
    <col min="13" max="13" width="15.85546875" style="1" customWidth="1"/>
    <col min="14" max="14" width="15.71093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c r="A12" s="41" t="s">
        <v>65</v>
      </c>
      <c r="B12" s="4"/>
      <c r="C12" s="41"/>
    </row>
    <row r="13" spans="1:24">
      <c r="A13" s="4"/>
      <c r="B13" s="4"/>
      <c r="C13" s="4"/>
    </row>
    <row r="14" spans="1:24">
      <c r="A14" s="4"/>
      <c r="B14" s="4" t="s">
        <v>66</v>
      </c>
      <c r="C14" s="22"/>
      <c r="D14" s="4"/>
      <c r="E14" s="4"/>
      <c r="F14" s="4"/>
      <c r="X14" s="1">
        <v>2014</v>
      </c>
    </row>
    <row r="15" spans="1:24">
      <c r="A15" s="4"/>
      <c r="B15" s="4" t="s">
        <v>67</v>
      </c>
      <c r="C15" s="48"/>
      <c r="D15" s="4"/>
      <c r="E15" s="4"/>
      <c r="F15" s="4"/>
    </row>
    <row r="16" spans="1:24">
      <c r="A16" s="4"/>
      <c r="B16" s="14"/>
      <c r="C16" s="14"/>
      <c r="D16" s="4"/>
      <c r="E16" s="4"/>
      <c r="F16" s="4"/>
      <c r="X16" s="1">
        <v>2015</v>
      </c>
    </row>
    <row r="17" spans="1:24">
      <c r="A17" s="4" t="s">
        <v>68</v>
      </c>
      <c r="B17" s="14" t="s">
        <v>69</v>
      </c>
      <c r="C17" s="23">
        <v>2016</v>
      </c>
      <c r="D17" s="4"/>
      <c r="E17" s="4"/>
      <c r="F17" s="4"/>
      <c r="X17" s="1">
        <v>2016</v>
      </c>
    </row>
    <row r="18" spans="1:24">
      <c r="A18" s="4"/>
      <c r="B18" s="14"/>
      <c r="C18" s="14"/>
      <c r="D18" s="4"/>
      <c r="E18" s="4"/>
      <c r="F18" s="4"/>
    </row>
    <row r="19" spans="1:24">
      <c r="A19" s="4"/>
      <c r="B19" s="14"/>
      <c r="C19" s="14"/>
      <c r="D19" s="4"/>
      <c r="E19" s="4"/>
      <c r="F19" s="4"/>
    </row>
    <row r="20" spans="1:24">
      <c r="A20" s="4" t="s">
        <v>70</v>
      </c>
      <c r="B20" s="21" t="s">
        <v>71</v>
      </c>
      <c r="C20" s="20"/>
      <c r="D20" s="20"/>
      <c r="E20" s="20"/>
      <c r="F20" s="20"/>
      <c r="I20" s="4"/>
      <c r="J20" s="4"/>
      <c r="K20" s="4"/>
      <c r="L20" s="4"/>
      <c r="M20" s="4"/>
      <c r="N20" s="4"/>
      <c r="O20" s="4"/>
      <c r="P20" s="4"/>
      <c r="Q20" s="4"/>
      <c r="R20" s="4"/>
      <c r="S20" s="4"/>
    </row>
    <row r="21" spans="1:24">
      <c r="A21" s="4"/>
      <c r="B21" s="135" t="s">
        <v>72</v>
      </c>
      <c r="C21" s="135"/>
      <c r="D21" s="23">
        <v>2017</v>
      </c>
      <c r="E21" s="136"/>
      <c r="F21" s="137"/>
      <c r="G21" s="4"/>
      <c r="H21" s="127" t="s">
        <v>73</v>
      </c>
      <c r="I21" s="128"/>
      <c r="J21" s="128" t="s">
        <v>74</v>
      </c>
      <c r="K21" s="128"/>
      <c r="L21" s="128"/>
      <c r="M21" s="4"/>
      <c r="N21" s="4"/>
      <c r="O21" s="4"/>
      <c r="P21" s="4"/>
      <c r="Q21" s="4"/>
    </row>
    <row r="22" spans="1:24" ht="14.45" thickBot="1">
      <c r="A22" s="4"/>
      <c r="B22" s="5" t="s">
        <v>75</v>
      </c>
      <c r="C22" s="5" t="s">
        <v>76</v>
      </c>
      <c r="D22" s="101">
        <f>D23+D24</f>
        <v>7049393114.2690639</v>
      </c>
      <c r="E22" s="6" t="s">
        <v>77</v>
      </c>
      <c r="F22" s="7">
        <v>1</v>
      </c>
      <c r="G22" s="4"/>
      <c r="H22" s="129">
        <f>+[19]Summary!$H$83-[19]Summary!$G$83</f>
        <v>7049393114.2690659</v>
      </c>
      <c r="I22" s="130">
        <f>+D22-H22</f>
        <v>0</v>
      </c>
      <c r="J22" s="128"/>
      <c r="K22" s="128"/>
      <c r="L22" s="128"/>
      <c r="M22" s="4"/>
      <c r="N22" s="4"/>
      <c r="O22" s="4"/>
      <c r="P22" s="4"/>
      <c r="Q22" s="4"/>
    </row>
    <row r="23" spans="1:24">
      <c r="B23" s="5" t="s">
        <v>78</v>
      </c>
      <c r="C23" s="5" t="s">
        <v>79</v>
      </c>
      <c r="D23" s="102">
        <f>+[19]Summary!$C$83+[19]Summary!$E$83+[19]Summary!$G$83-17148911</f>
        <v>2370910347.0793815</v>
      </c>
      <c r="E23" s="6" t="s">
        <v>77</v>
      </c>
      <c r="F23" s="8">
        <f>IFERROR(D23/$D$22,0)</f>
        <v>0.33632829218735039</v>
      </c>
      <c r="H23" s="129">
        <f>+[19]Summary!$C$83+[19]Summary!$E$83</f>
        <v>2370910346.8118892</v>
      </c>
      <c r="I23" s="130">
        <f t="shared" ref="I23:I26" si="0">+D23-H23</f>
        <v>0.26749229431152344</v>
      </c>
      <c r="J23" s="128" t="s">
        <v>80</v>
      </c>
      <c r="K23" s="128"/>
      <c r="L23" s="128"/>
    </row>
    <row r="24" spans="1:24" ht="14.45" thickBot="1">
      <c r="B24" s="5" t="s">
        <v>81</v>
      </c>
      <c r="C24" s="5" t="s">
        <v>82</v>
      </c>
      <c r="D24" s="101">
        <f>D25+D26</f>
        <v>4678482767.189683</v>
      </c>
      <c r="E24" s="6" t="s">
        <v>77</v>
      </c>
      <c r="F24" s="8">
        <f>IFERROR(D24/$D$22,0)</f>
        <v>0.66367170781264972</v>
      </c>
      <c r="H24" s="129">
        <f>H25+H26</f>
        <v>4678482767.4571753</v>
      </c>
      <c r="I24" s="130">
        <f t="shared" si="0"/>
        <v>-0.26749229431152344</v>
      </c>
      <c r="J24" s="128" t="s">
        <v>80</v>
      </c>
      <c r="K24" s="128"/>
      <c r="L24" s="128"/>
    </row>
    <row r="25" spans="1:24">
      <c r="B25" s="5" t="s">
        <v>83</v>
      </c>
      <c r="C25" s="5" t="s">
        <v>84</v>
      </c>
      <c r="D25" s="103">
        <f>+[19]Summary!$H$77+[19]Summary!$H$78</f>
        <v>1462047390.1880074</v>
      </c>
      <c r="E25" s="6" t="s">
        <v>77</v>
      </c>
      <c r="F25" s="8">
        <f>IFERROR(D25/$D$22,0)</f>
        <v>0.20740046220838457</v>
      </c>
      <c r="H25" s="129">
        <f>+[19]Summary!$H$77+[19]Summary!$H$78</f>
        <v>1462047390.1880074</v>
      </c>
      <c r="I25" s="130">
        <f t="shared" si="0"/>
        <v>0</v>
      </c>
      <c r="J25" s="128"/>
      <c r="K25" s="128"/>
      <c r="L25" s="128"/>
    </row>
    <row r="26" spans="1:24">
      <c r="B26" s="5" t="s">
        <v>85</v>
      </c>
      <c r="C26" s="5" t="s">
        <v>86</v>
      </c>
      <c r="D26" s="103">
        <f>+[19]Summary!$B$83+[19]Summary!$D$83-D25-[19]Summary!$G$83+17148911</f>
        <v>3216435377.0016756</v>
      </c>
      <c r="E26" s="6" t="s">
        <v>77</v>
      </c>
      <c r="F26" s="8">
        <f>IFERROR(D26/$D$22,0)</f>
        <v>0.45627124560426513</v>
      </c>
      <c r="H26" s="129">
        <f>+[19]Summary!$B$83+[19]Summary!$D$83-H25</f>
        <v>3216435377.2691679</v>
      </c>
      <c r="I26" s="130">
        <f t="shared" si="0"/>
        <v>-0.26749229431152344</v>
      </c>
      <c r="J26" s="128" t="s">
        <v>80</v>
      </c>
      <c r="K26" s="128"/>
      <c r="L26" s="128"/>
    </row>
    <row r="27" spans="1:24" ht="34.5" customHeight="1">
      <c r="B27" s="138" t="s">
        <v>87</v>
      </c>
      <c r="C27" s="138"/>
      <c r="D27" s="138"/>
      <c r="E27" s="138"/>
      <c r="F27" s="138"/>
      <c r="G27" s="139"/>
      <c r="H27" s="139"/>
    </row>
    <row r="28" spans="1:24">
      <c r="D28" s="104"/>
    </row>
    <row r="29" spans="1:24">
      <c r="A29" s="1" t="s">
        <v>88</v>
      </c>
      <c r="B29" s="3" t="s">
        <v>89</v>
      </c>
      <c r="D29" s="104"/>
      <c r="H29" s="123"/>
    </row>
    <row r="30" spans="1:24">
      <c r="B30" s="3"/>
      <c r="D30" s="104"/>
      <c r="H30" s="104"/>
    </row>
    <row r="31" spans="1:24">
      <c r="B31" s="2" t="s">
        <v>90</v>
      </c>
      <c r="C31" s="119" t="s">
        <v>91</v>
      </c>
      <c r="E31" s="4"/>
      <c r="H31" s="104"/>
    </row>
    <row r="32" spans="1:24">
      <c r="E32" s="4"/>
    </row>
    <row r="33" spans="1:26">
      <c r="B33" s="2" t="s">
        <v>92</v>
      </c>
    </row>
    <row r="34" spans="1:26" ht="15" customHeight="1">
      <c r="B34" s="9"/>
      <c r="C34" s="9"/>
      <c r="D34" s="9"/>
      <c r="E34" s="9"/>
      <c r="F34" s="9"/>
      <c r="G34" s="9"/>
      <c r="H34" s="9"/>
    </row>
    <row r="35" spans="1:26" ht="15" customHeight="1">
      <c r="B35" s="9"/>
      <c r="C35" s="9"/>
      <c r="D35" s="9"/>
      <c r="E35" s="9"/>
      <c r="F35" s="9"/>
      <c r="G35" s="9"/>
      <c r="H35" s="9"/>
    </row>
    <row r="36" spans="1:26" ht="15" customHeight="1">
      <c r="B36" s="9"/>
      <c r="C36" s="9"/>
      <c r="D36" s="9"/>
      <c r="E36" s="9"/>
      <c r="F36" s="9"/>
      <c r="G36" s="9"/>
      <c r="H36" s="9"/>
    </row>
    <row r="37" spans="1:26" ht="15" customHeight="1">
      <c r="B37" s="9"/>
      <c r="C37" s="9"/>
      <c r="D37" s="9"/>
      <c r="E37" s="9"/>
      <c r="F37" s="9"/>
      <c r="G37" s="9"/>
      <c r="H37" s="9"/>
    </row>
    <row r="38" spans="1:26" ht="14.25" customHeight="1">
      <c r="B38" s="9"/>
      <c r="C38" s="9"/>
      <c r="D38" s="9"/>
      <c r="E38" s="9"/>
      <c r="F38" s="9"/>
      <c r="G38" s="9"/>
      <c r="H38" s="9"/>
    </row>
    <row r="39" spans="1:26" ht="14.25" customHeight="1">
      <c r="B39" s="9"/>
      <c r="C39" s="9"/>
      <c r="D39" s="9"/>
      <c r="E39" s="9"/>
      <c r="F39" s="9"/>
      <c r="G39" s="9"/>
      <c r="H39" s="9"/>
    </row>
    <row r="40" spans="1:26" ht="14.25" customHeight="1">
      <c r="B40" s="9"/>
      <c r="C40" s="9"/>
      <c r="D40" s="9"/>
      <c r="E40" s="9"/>
      <c r="F40" s="9"/>
      <c r="G40" s="9"/>
      <c r="H40" s="9"/>
    </row>
    <row r="41" spans="1:26" ht="14.25" customHeight="1">
      <c r="B41" s="9"/>
      <c r="C41" s="9"/>
      <c r="D41" s="9"/>
      <c r="E41" s="9"/>
      <c r="F41" s="9"/>
      <c r="G41" s="9"/>
      <c r="H41" s="9"/>
    </row>
    <row r="43" spans="1:26">
      <c r="A43" s="1" t="s">
        <v>93</v>
      </c>
      <c r="B43" s="41" t="s">
        <v>15</v>
      </c>
      <c r="C43" s="3"/>
    </row>
    <row r="44" spans="1:26" ht="18" customHeight="1" thickBot="1">
      <c r="B44" s="2" t="s">
        <v>72</v>
      </c>
      <c r="C44" s="83">
        <v>2017</v>
      </c>
      <c r="D44" s="4"/>
      <c r="E44" s="4"/>
      <c r="F44" s="69"/>
      <c r="G44" s="2"/>
      <c r="H44" s="2"/>
      <c r="I44" s="2"/>
      <c r="J44" s="2"/>
      <c r="K44" s="2"/>
      <c r="N44" s="3" t="s">
        <v>94</v>
      </c>
    </row>
    <row r="45" spans="1:26" s="9" customFormat="1" ht="93" customHeight="1" thickBot="1">
      <c r="B45" s="44" t="s">
        <v>95</v>
      </c>
      <c r="C45" s="54" t="s">
        <v>96</v>
      </c>
      <c r="D45" s="70" t="s">
        <v>97</v>
      </c>
      <c r="E45" s="71" t="s">
        <v>98</v>
      </c>
      <c r="F45" s="59" t="s">
        <v>99</v>
      </c>
      <c r="G45" s="25" t="s">
        <v>100</v>
      </c>
      <c r="H45" s="25" t="s">
        <v>101</v>
      </c>
      <c r="I45" s="25" t="s">
        <v>102</v>
      </c>
      <c r="J45" s="25" t="s">
        <v>103</v>
      </c>
      <c r="K45" s="60" t="s">
        <v>104</v>
      </c>
      <c r="N45" s="11"/>
      <c r="O45" s="140">
        <v>2017</v>
      </c>
      <c r="P45" s="140"/>
      <c r="Q45" s="140"/>
      <c r="R45" s="140">
        <v>2016</v>
      </c>
      <c r="S45" s="140"/>
      <c r="T45" s="140"/>
      <c r="U45" s="140">
        <v>2015</v>
      </c>
      <c r="V45" s="140"/>
      <c r="W45" s="140"/>
      <c r="X45" s="140">
        <v>2014</v>
      </c>
      <c r="Y45" s="140"/>
      <c r="Z45" s="140"/>
    </row>
    <row r="46" spans="1:26" s="9" customFormat="1" ht="41.45">
      <c r="B46" s="12"/>
      <c r="C46" s="55" t="s">
        <v>105</v>
      </c>
      <c r="D46" s="55" t="s">
        <v>106</v>
      </c>
      <c r="E46" s="56" t="s">
        <v>107</v>
      </c>
      <c r="F46" s="56" t="s">
        <v>108</v>
      </c>
      <c r="G46" s="56" t="s">
        <v>109</v>
      </c>
      <c r="H46" s="57" t="s">
        <v>110</v>
      </c>
      <c r="I46" s="56" t="s">
        <v>111</v>
      </c>
      <c r="J46" s="57" t="s">
        <v>112</v>
      </c>
      <c r="K46" s="58" t="s">
        <v>113</v>
      </c>
      <c r="N46" s="17" t="s">
        <v>114</v>
      </c>
      <c r="O46" s="67" t="s">
        <v>115</v>
      </c>
      <c r="P46" s="67" t="s">
        <v>116</v>
      </c>
      <c r="Q46" s="67" t="s">
        <v>117</v>
      </c>
      <c r="R46" s="67" t="s">
        <v>115</v>
      </c>
      <c r="S46" s="67" t="s">
        <v>116</v>
      </c>
      <c r="T46" s="67" t="s">
        <v>117</v>
      </c>
      <c r="U46" s="67" t="s">
        <v>115</v>
      </c>
      <c r="V46" s="67" t="s">
        <v>116</v>
      </c>
      <c r="W46" s="67" t="s">
        <v>117</v>
      </c>
      <c r="X46" s="67" t="s">
        <v>115</v>
      </c>
      <c r="Y46" s="67" t="s">
        <v>116</v>
      </c>
      <c r="Z46" s="67" t="s">
        <v>117</v>
      </c>
    </row>
    <row r="47" spans="1:26">
      <c r="B47" s="13" t="s">
        <v>118</v>
      </c>
      <c r="C47" s="82">
        <f>+'[19]Derived Units'!$B$60</f>
        <v>290923728.08143389</v>
      </c>
      <c r="D47" s="82">
        <f>'[20]Jan 2017 GA GL'!E350/R58</f>
        <v>290424702.37870491</v>
      </c>
      <c r="E47" s="52">
        <f>-'[20]Jan 2017 GA GL'!E349/'GA Analysis  2017 '!G47</f>
        <v>307651779.42276067</v>
      </c>
      <c r="F47" s="45">
        <f>C47-D47+E47</f>
        <v>308150805.12548965</v>
      </c>
      <c r="G47" s="95">
        <f>+O47</f>
        <v>6.6869999999999999E-2</v>
      </c>
      <c r="H47" s="15">
        <f>F47*G47</f>
        <v>20606044.338741492</v>
      </c>
      <c r="I47" s="95">
        <f>+Q47</f>
        <v>8.2269999999999996E-2</v>
      </c>
      <c r="J47" s="15">
        <f>F47*I47</f>
        <v>25351566.737674031</v>
      </c>
      <c r="K47" s="16">
        <f>J47-H47</f>
        <v>4745522.3989325389</v>
      </c>
      <c r="N47" s="11" t="s">
        <v>118</v>
      </c>
      <c r="O47" s="18">
        <v>6.6869999999999999E-2</v>
      </c>
      <c r="P47" s="18">
        <v>8.677E-2</v>
      </c>
      <c r="Q47" s="18">
        <f>82.27/1000</f>
        <v>8.2269999999999996E-2</v>
      </c>
      <c r="R47" s="18">
        <v>8.4229999999999999E-2</v>
      </c>
      <c r="S47" s="18">
        <v>9.214E-2</v>
      </c>
      <c r="T47" s="18">
        <v>9.1789999999999997E-2</v>
      </c>
      <c r="U47" s="18">
        <v>5.5490000000000005E-2</v>
      </c>
      <c r="V47" s="18">
        <v>6.1609999999999998E-2</v>
      </c>
      <c r="W47" s="18">
        <v>5.0680000000000003E-2</v>
      </c>
      <c r="X47" s="18">
        <v>3.6260000000000001E-2</v>
      </c>
      <c r="Y47" s="18">
        <v>1.806E-2</v>
      </c>
      <c r="Z47" s="18">
        <v>1.261E-2</v>
      </c>
    </row>
    <row r="48" spans="1:26">
      <c r="B48" s="13" t="s">
        <v>119</v>
      </c>
      <c r="C48" s="82">
        <f>+'[19]Derived Units'!$C$60</f>
        <v>248973048.99455267</v>
      </c>
      <c r="D48" s="82">
        <f>+E47</f>
        <v>307651779.42276067</v>
      </c>
      <c r="E48" s="52">
        <f>-'[20]Feb 2017 GA GL'!E289/'GA Analysis  2017 '!G48</f>
        <v>284155372.38374853</v>
      </c>
      <c r="F48" s="45">
        <f t="shared" ref="F48:F57" si="1">C48-D48+E48</f>
        <v>225476641.95554054</v>
      </c>
      <c r="G48" s="95">
        <f t="shared" ref="G48:G58" si="2">+O48</f>
        <v>0.10559</v>
      </c>
      <c r="H48" s="15">
        <f t="shared" ref="H48:H58" si="3">F48*G48</f>
        <v>23808078.624085527</v>
      </c>
      <c r="I48" s="95">
        <f t="shared" ref="I48:I58" si="4">+Q48</f>
        <v>8.6389999999999995E-2</v>
      </c>
      <c r="J48" s="15">
        <f t="shared" ref="J48:J58" si="5">F48*I48</f>
        <v>19478927.098539148</v>
      </c>
      <c r="K48" s="16">
        <f t="shared" ref="K48:K58" si="6">J48-H48</f>
        <v>-4329151.5255463794</v>
      </c>
      <c r="N48" s="11" t="s">
        <v>119</v>
      </c>
      <c r="O48" s="19">
        <v>0.10559</v>
      </c>
      <c r="P48" s="19">
        <v>8.43E-2</v>
      </c>
      <c r="Q48" s="19">
        <f>86.39/1000</f>
        <v>8.6389999999999995E-2</v>
      </c>
      <c r="R48" s="19">
        <v>0.10384</v>
      </c>
      <c r="S48" s="19">
        <v>9.6780000000000005E-2</v>
      </c>
      <c r="T48" s="19">
        <v>9.851E-2</v>
      </c>
      <c r="U48" s="19">
        <v>6.9809999999999997E-2</v>
      </c>
      <c r="V48" s="19">
        <v>4.095E-2</v>
      </c>
      <c r="W48" s="19">
        <v>3.9609999999999999E-2</v>
      </c>
      <c r="X48" s="19">
        <v>2.231E-2</v>
      </c>
      <c r="Y48" s="19">
        <v>1.1180000000000001E-2</v>
      </c>
      <c r="Z48" s="19">
        <v>1.3300000000000001E-2</v>
      </c>
    </row>
    <row r="49" spans="1:26">
      <c r="B49" s="13" t="s">
        <v>120</v>
      </c>
      <c r="C49" s="82">
        <f>+'[19]Derived Units'!$D$60</f>
        <v>295059076.30500883</v>
      </c>
      <c r="D49" s="82">
        <f t="shared" ref="D49:D58" si="7">+E48</f>
        <v>284155372.38374853</v>
      </c>
      <c r="E49" s="52">
        <f>-'[20]Mar 2017 GA GL'!E280/'GA Analysis  2017 '!G49</f>
        <v>276221700.91568553</v>
      </c>
      <c r="F49" s="45">
        <f t="shared" si="1"/>
        <v>287125404.83694583</v>
      </c>
      <c r="G49" s="95">
        <f t="shared" si="2"/>
        <v>8.4089999999999998E-2</v>
      </c>
      <c r="H49" s="15">
        <f t="shared" si="3"/>
        <v>24144375.292738773</v>
      </c>
      <c r="I49" s="95">
        <f t="shared" si="4"/>
        <v>7.1349999999999997E-2</v>
      </c>
      <c r="J49" s="15">
        <f t="shared" si="5"/>
        <v>20486397.635116085</v>
      </c>
      <c r="K49" s="16">
        <f t="shared" si="6"/>
        <v>-3657977.6576226875</v>
      </c>
      <c r="N49" s="11" t="s">
        <v>120</v>
      </c>
      <c r="O49" s="19">
        <v>8.4089999999999998E-2</v>
      </c>
      <c r="P49" s="19">
        <v>6.8860000000000005E-2</v>
      </c>
      <c r="Q49" s="19">
        <f>71.35/1000</f>
        <v>7.1349999999999997E-2</v>
      </c>
      <c r="R49" s="19">
        <v>9.0219999999999995E-2</v>
      </c>
      <c r="S49" s="19">
        <v>0.10299</v>
      </c>
      <c r="T49" s="19">
        <v>0.1061</v>
      </c>
      <c r="U49" s="19">
        <v>3.6040000000000003E-2</v>
      </c>
      <c r="V49" s="19">
        <v>5.74E-2</v>
      </c>
      <c r="W49" s="19">
        <v>6.2899999999999998E-2</v>
      </c>
      <c r="X49" s="19">
        <v>1.103E-2</v>
      </c>
      <c r="Y49" s="19">
        <v>-8.0000000000000002E-3</v>
      </c>
      <c r="Z49" s="19">
        <v>-2.7E-4</v>
      </c>
    </row>
    <row r="50" spans="1:26">
      <c r="B50" s="13" t="s">
        <v>121</v>
      </c>
      <c r="C50" s="82">
        <f>+'[19]Derived Units'!$E$60</f>
        <v>248150855.28056791</v>
      </c>
      <c r="D50" s="82">
        <f t="shared" si="7"/>
        <v>276221700.91568553</v>
      </c>
      <c r="E50" s="52">
        <f>-'[20]Apr 2017 GA GL'!E218/'GA Analysis  2017 '!G50</f>
        <v>295788864.99854517</v>
      </c>
      <c r="F50" s="45">
        <f t="shared" si="1"/>
        <v>267718019.36342755</v>
      </c>
      <c r="G50" s="95">
        <f t="shared" si="2"/>
        <v>6.8739999999999996E-2</v>
      </c>
      <c r="H50" s="15">
        <f t="shared" si="3"/>
        <v>18402936.651042007</v>
      </c>
      <c r="I50" s="95">
        <f t="shared" si="4"/>
        <v>0.10778</v>
      </c>
      <c r="J50" s="15">
        <f t="shared" si="5"/>
        <v>28854648.126990221</v>
      </c>
      <c r="K50" s="16">
        <f t="shared" si="6"/>
        <v>10451711.475948215</v>
      </c>
      <c r="N50" s="11" t="s">
        <v>121</v>
      </c>
      <c r="O50" s="19">
        <v>6.8739999999999996E-2</v>
      </c>
      <c r="P50" s="19">
        <v>0.10218000000000001</v>
      </c>
      <c r="Q50" s="19">
        <f>107.78/1000</f>
        <v>0.10778</v>
      </c>
      <c r="R50" s="19">
        <v>0.12114999999999999</v>
      </c>
      <c r="S50" s="19">
        <v>0.11176999999999999</v>
      </c>
      <c r="T50" s="19">
        <v>0.11132</v>
      </c>
      <c r="U50" s="19">
        <v>6.7049999999999998E-2</v>
      </c>
      <c r="V50" s="19">
        <v>9.2679999999999998E-2</v>
      </c>
      <c r="W50" s="19">
        <v>9.5590000000000008E-2</v>
      </c>
      <c r="X50" s="19">
        <v>-9.6500000000000006E-3</v>
      </c>
      <c r="Y50" s="19">
        <v>5.4530000000000002E-2</v>
      </c>
      <c r="Z50" s="19">
        <v>5.1979999999999998E-2</v>
      </c>
    </row>
    <row r="51" spans="1:26">
      <c r="B51" s="13" t="s">
        <v>122</v>
      </c>
      <c r="C51" s="82">
        <f>+'[19]Derived Units'!$F$60</f>
        <v>256168916.1280002</v>
      </c>
      <c r="D51" s="82">
        <f t="shared" si="7"/>
        <v>295788864.99854517</v>
      </c>
      <c r="E51" s="52">
        <f>-'[20]May 2017 GA GL'!E250/'GA Analysis  2017 '!G51</f>
        <v>255276712.60472548</v>
      </c>
      <c r="F51" s="45">
        <f>C51-D51+E51</f>
        <v>215656763.73418051</v>
      </c>
      <c r="G51" s="95">
        <f t="shared" si="2"/>
        <v>0.10623</v>
      </c>
      <c r="H51" s="15">
        <f>F51*G51</f>
        <v>22909218.011481997</v>
      </c>
      <c r="I51" s="95">
        <f t="shared" si="4"/>
        <v>0.12307</v>
      </c>
      <c r="J51" s="15">
        <f t="shared" si="5"/>
        <v>26540877.912765596</v>
      </c>
      <c r="K51" s="16">
        <f t="shared" si="6"/>
        <v>3631659.9012835994</v>
      </c>
      <c r="N51" s="11" t="s">
        <v>122</v>
      </c>
      <c r="O51" s="19">
        <v>0.10623</v>
      </c>
      <c r="P51" s="19">
        <v>0.12776000000000001</v>
      </c>
      <c r="Q51" s="19">
        <f>123.07/1000</f>
        <v>0.12307</v>
      </c>
      <c r="R51" s="19">
        <v>0.10405</v>
      </c>
      <c r="S51" s="19">
        <v>0.11493</v>
      </c>
      <c r="T51" s="19">
        <v>0.10749</v>
      </c>
      <c r="U51" s="19">
        <v>9.4159999999999994E-2</v>
      </c>
      <c r="V51" s="19">
        <v>9.7299999999999998E-2</v>
      </c>
      <c r="W51" s="19">
        <v>9.6680000000000002E-2</v>
      </c>
      <c r="X51" s="19">
        <v>5.3560000000000003E-2</v>
      </c>
      <c r="Y51" s="19">
        <v>7.3520000000000002E-2</v>
      </c>
      <c r="Z51" s="19">
        <v>7.1959999999999996E-2</v>
      </c>
    </row>
    <row r="52" spans="1:26">
      <c r="B52" s="13" t="s">
        <v>123</v>
      </c>
      <c r="C52" s="82">
        <f>+'[19]Derived Units'!$G$60</f>
        <v>292434018.95893025</v>
      </c>
      <c r="D52" s="82">
        <f t="shared" si="7"/>
        <v>255276712.60472548</v>
      </c>
      <c r="E52" s="52">
        <f>-'[20]June 2017 GA GL'!E247/'GA Analysis  2017 '!G52</f>
        <v>278520571.10590595</v>
      </c>
      <c r="F52" s="45">
        <f t="shared" si="1"/>
        <v>315677877.46011072</v>
      </c>
      <c r="G52" s="95">
        <f t="shared" si="2"/>
        <v>0.11954000000000001</v>
      </c>
      <c r="H52" s="15">
        <f t="shared" si="3"/>
        <v>37736133.471581638</v>
      </c>
      <c r="I52" s="95">
        <f t="shared" si="4"/>
        <v>0.11848</v>
      </c>
      <c r="J52" s="15">
        <f t="shared" si="5"/>
        <v>37401514.92147392</v>
      </c>
      <c r="K52" s="16">
        <f t="shared" si="6"/>
        <v>-334618.55010771751</v>
      </c>
      <c r="N52" s="11" t="s">
        <v>123</v>
      </c>
      <c r="O52" s="19">
        <v>0.11954000000000001</v>
      </c>
      <c r="P52" s="19">
        <v>0.12562999999999999</v>
      </c>
      <c r="Q52" s="19">
        <f>118.48/1000</f>
        <v>0.11848</v>
      </c>
      <c r="R52" s="19">
        <v>0.11650000000000001</v>
      </c>
      <c r="S52" s="19">
        <v>9.3600000000000003E-2</v>
      </c>
      <c r="T52" s="19">
        <v>9.5449999999999993E-2</v>
      </c>
      <c r="U52" s="19">
        <v>9.2280000000000001E-2</v>
      </c>
      <c r="V52" s="19">
        <v>9.7680000000000003E-2</v>
      </c>
      <c r="W52" s="19">
        <v>9.5400000000000013E-2</v>
      </c>
      <c r="X52" s="19">
        <v>7.1900000000000006E-2</v>
      </c>
      <c r="Y52" s="19">
        <v>6.6640000000000005E-2</v>
      </c>
      <c r="Z52" s="19">
        <v>6.0249999999999998E-2</v>
      </c>
    </row>
    <row r="53" spans="1:26">
      <c r="B53" s="13" t="s">
        <v>124</v>
      </c>
      <c r="C53" s="52">
        <f>+'[19]Derived Units'!$H$60</f>
        <v>283923355.05596238</v>
      </c>
      <c r="D53" s="82">
        <f t="shared" si="7"/>
        <v>278520571.10590595</v>
      </c>
      <c r="E53" s="52">
        <f>-'[20]July 2017 GA GL'!E274/'GA Analysis  2017 '!G53</f>
        <v>306052827.35636514</v>
      </c>
      <c r="F53" s="45">
        <f t="shared" si="1"/>
        <v>311455611.30642158</v>
      </c>
      <c r="G53" s="95">
        <f t="shared" si="2"/>
        <v>0.10651999999999999</v>
      </c>
      <c r="H53" s="15">
        <f t="shared" si="3"/>
        <v>33176251.716360025</v>
      </c>
      <c r="I53" s="95">
        <f t="shared" si="4"/>
        <v>0.1128</v>
      </c>
      <c r="J53" s="15">
        <f t="shared" si="5"/>
        <v>35132192.955364354</v>
      </c>
      <c r="K53" s="16">
        <f t="shared" si="6"/>
        <v>1955941.2390043288</v>
      </c>
      <c r="N53" s="11" t="s">
        <v>124</v>
      </c>
      <c r="O53" s="19">
        <v>0.10651999999999999</v>
      </c>
      <c r="P53" s="19">
        <v>0.10197000000000001</v>
      </c>
      <c r="Q53" s="19">
        <f>112.8/1000</f>
        <v>0.1128</v>
      </c>
      <c r="R53" s="19">
        <v>7.6670000000000002E-2</v>
      </c>
      <c r="S53" s="19">
        <v>8.412E-2</v>
      </c>
      <c r="T53" s="19">
        <v>8.3059999999999995E-2</v>
      </c>
      <c r="U53" s="19">
        <v>8.8880000000000001E-2</v>
      </c>
      <c r="V53" s="19">
        <v>8.4129999999999996E-2</v>
      </c>
      <c r="W53" s="19">
        <v>7.8829999999999997E-2</v>
      </c>
      <c r="X53" s="19">
        <v>5.9760000000000001E-2</v>
      </c>
      <c r="Y53" s="19">
        <v>5.7529999999999998E-2</v>
      </c>
      <c r="Z53" s="19">
        <v>6.2560000000000004E-2</v>
      </c>
    </row>
    <row r="54" spans="1:26">
      <c r="B54" s="13" t="s">
        <v>125</v>
      </c>
      <c r="C54" s="52">
        <f>+'[19]Derived Units'!$I$60</f>
        <v>300198762.38946474</v>
      </c>
      <c r="D54" s="82">
        <f t="shared" si="7"/>
        <v>306052827.35636514</v>
      </c>
      <c r="E54" s="52">
        <f>-'[20]Aug 2017 GA GL'!E265/'GA Analysis  2017 '!G54</f>
        <v>233613876.52173907</v>
      </c>
      <c r="F54" s="45">
        <f t="shared" si="1"/>
        <v>227759811.55483866</v>
      </c>
      <c r="G54" s="95">
        <f t="shared" si="2"/>
        <v>0.115</v>
      </c>
      <c r="H54" s="15">
        <f t="shared" si="3"/>
        <v>26192378.328806445</v>
      </c>
      <c r="I54" s="95">
        <f t="shared" si="4"/>
        <v>0.10109</v>
      </c>
      <c r="J54" s="15">
        <f t="shared" si="5"/>
        <v>23024239.350078639</v>
      </c>
      <c r="K54" s="16">
        <f t="shared" si="6"/>
        <v>-3168138.9787278064</v>
      </c>
      <c r="N54" s="11" t="s">
        <v>125</v>
      </c>
      <c r="O54" s="19">
        <v>0.115</v>
      </c>
      <c r="P54" s="19">
        <v>0.10476000000000001</v>
      </c>
      <c r="Q54" s="19">
        <f>101.09/1000</f>
        <v>0.10109</v>
      </c>
      <c r="R54" s="19">
        <v>8.5690000000000002E-2</v>
      </c>
      <c r="S54" s="19">
        <v>7.0499999999999993E-2</v>
      </c>
      <c r="T54" s="19">
        <v>7.1029999999999996E-2</v>
      </c>
      <c r="U54" s="19">
        <v>8.8050000000000003E-2</v>
      </c>
      <c r="V54" s="19">
        <v>7.3550000000000004E-2</v>
      </c>
      <c r="W54" s="19">
        <v>8.0099999999999991E-2</v>
      </c>
      <c r="X54" s="19">
        <v>6.1079999999999995E-2</v>
      </c>
      <c r="Y54" s="19">
        <v>6.8970000000000004E-2</v>
      </c>
      <c r="Z54" s="19">
        <v>6.7610000000000003E-2</v>
      </c>
    </row>
    <row r="55" spans="1:26">
      <c r="B55" s="13" t="s">
        <v>126</v>
      </c>
      <c r="C55" s="52">
        <f>+'[19]Derived Units'!$J$60</f>
        <v>285088944.56140119</v>
      </c>
      <c r="D55" s="82">
        <f t="shared" si="7"/>
        <v>233613876.52173907</v>
      </c>
      <c r="E55" s="52">
        <f>-'[20]Sep 2017 GA GL'!E231/'GA Analysis  2017 '!G55</f>
        <v>234109189.73231807</v>
      </c>
      <c r="F55" s="45">
        <f t="shared" si="1"/>
        <v>285584257.77198017</v>
      </c>
      <c r="G55" s="95">
        <f t="shared" si="2"/>
        <v>0.12739</v>
      </c>
      <c r="H55" s="15">
        <f t="shared" si="3"/>
        <v>36380578.597572558</v>
      </c>
      <c r="I55" s="95">
        <f t="shared" si="4"/>
        <v>8.8639999999999997E-2</v>
      </c>
      <c r="J55" s="15">
        <f t="shared" si="5"/>
        <v>25314188.608908322</v>
      </c>
      <c r="K55" s="16">
        <f t="shared" si="6"/>
        <v>-11066389.988664236</v>
      </c>
      <c r="N55" s="11" t="s">
        <v>126</v>
      </c>
      <c r="O55" s="19">
        <v>0.12739</v>
      </c>
      <c r="P55" s="19">
        <v>9.8949999999999996E-2</v>
      </c>
      <c r="Q55" s="19">
        <f>88.64/1000</f>
        <v>8.8639999999999997E-2</v>
      </c>
      <c r="R55" s="19">
        <v>7.0599999999999996E-2</v>
      </c>
      <c r="S55" s="19">
        <v>9.1480000000000006E-2</v>
      </c>
      <c r="T55" s="19">
        <v>9.5310000000000006E-2</v>
      </c>
      <c r="U55" s="19">
        <v>8.270000000000001E-2</v>
      </c>
      <c r="V55" s="19">
        <v>7.1910000000000002E-2</v>
      </c>
      <c r="W55" s="19">
        <v>6.7030000000000006E-2</v>
      </c>
      <c r="X55" s="19">
        <v>8.0489999999999992E-2</v>
      </c>
      <c r="Y55" s="19">
        <v>8.072E-2</v>
      </c>
      <c r="Z55" s="19">
        <v>7.9629999999999992E-2</v>
      </c>
    </row>
    <row r="56" spans="1:26">
      <c r="B56" s="13" t="s">
        <v>127</v>
      </c>
      <c r="C56" s="52">
        <f>+'[19]Derived Units'!$K$60</f>
        <v>265367150.08176336</v>
      </c>
      <c r="D56" s="82">
        <f t="shared" si="7"/>
        <v>234109189.73231807</v>
      </c>
      <c r="E56" s="52">
        <f>-'[20]Oct 2017 GA GL'!E243/'GA Analysis  2017 '!G56</f>
        <v>216420563.25891101</v>
      </c>
      <c r="F56" s="45">
        <f t="shared" si="1"/>
        <v>247678523.6083563</v>
      </c>
      <c r="G56" s="95">
        <f t="shared" si="2"/>
        <v>0.10212</v>
      </c>
      <c r="H56" s="15">
        <f t="shared" si="3"/>
        <v>25292930.830885347</v>
      </c>
      <c r="I56" s="95">
        <f t="shared" si="4"/>
        <v>0.12562999999999999</v>
      </c>
      <c r="J56" s="15">
        <f t="shared" si="5"/>
        <v>31115852.920917798</v>
      </c>
      <c r="K56" s="16">
        <f t="shared" si="6"/>
        <v>5822922.0900324509</v>
      </c>
      <c r="N56" s="11" t="s">
        <v>127</v>
      </c>
      <c r="O56" s="19">
        <v>0.10212</v>
      </c>
      <c r="P56" s="19">
        <v>0.11973</v>
      </c>
      <c r="Q56" s="19">
        <f>125.63/1000</f>
        <v>0.12562999999999999</v>
      </c>
      <c r="R56" s="19">
        <v>9.7199999999999995E-2</v>
      </c>
      <c r="S56" s="19">
        <v>0.1178</v>
      </c>
      <c r="T56" s="19">
        <v>0.11226</v>
      </c>
      <c r="U56" s="19">
        <v>6.3710000000000003E-2</v>
      </c>
      <c r="V56" s="19">
        <v>7.1929999999999994E-2</v>
      </c>
      <c r="W56" s="19">
        <v>7.5439999999999993E-2</v>
      </c>
      <c r="X56" s="19">
        <v>7.492E-2</v>
      </c>
      <c r="Y56" s="19">
        <v>0.10135</v>
      </c>
      <c r="Z56" s="19">
        <v>0.10014000000000001</v>
      </c>
    </row>
    <row r="57" spans="1:26">
      <c r="B57" s="13" t="s">
        <v>128</v>
      </c>
      <c r="C57" s="52">
        <f>+'[19]Derived Units'!$L$60</f>
        <v>269672952.44263059</v>
      </c>
      <c r="D57" s="82">
        <f t="shared" si="7"/>
        <v>216420563.25891101</v>
      </c>
      <c r="E57" s="52">
        <f>-'[20]Nov 2017 GA GL'!E253/'GA Analysis  2017 '!G57</f>
        <v>203269808.93944818</v>
      </c>
      <c r="F57" s="45">
        <f t="shared" si="1"/>
        <v>256522198.12316775</v>
      </c>
      <c r="G57" s="95">
        <f t="shared" si="2"/>
        <v>0.11164</v>
      </c>
      <c r="H57" s="15">
        <f t="shared" si="3"/>
        <v>28638138.198470447</v>
      </c>
      <c r="I57" s="95">
        <f t="shared" si="4"/>
        <v>9.7040000000000001E-2</v>
      </c>
      <c r="J57" s="15">
        <f t="shared" si="5"/>
        <v>24892914.105872199</v>
      </c>
      <c r="K57" s="16">
        <f t="shared" si="6"/>
        <v>-3745224.0925982483</v>
      </c>
      <c r="N57" s="11" t="s">
        <v>128</v>
      </c>
      <c r="O57" s="19">
        <v>0.11164</v>
      </c>
      <c r="P57" s="19">
        <v>9.6689999999999998E-2</v>
      </c>
      <c r="Q57" s="19">
        <f>97.04/1000</f>
        <v>9.7040000000000001E-2</v>
      </c>
      <c r="R57" s="19">
        <v>0.12271</v>
      </c>
      <c r="S57" s="19">
        <v>0.115</v>
      </c>
      <c r="T57" s="19">
        <v>0.11108999999999999</v>
      </c>
      <c r="U57" s="19">
        <v>7.6230000000000006E-2</v>
      </c>
      <c r="V57" s="19">
        <v>0.12447999999999999</v>
      </c>
      <c r="W57" s="19">
        <v>0.11320000000000001</v>
      </c>
      <c r="X57" s="19">
        <v>9.9010000000000001E-2</v>
      </c>
      <c r="Y57" s="19">
        <v>8.5040000000000004E-2</v>
      </c>
      <c r="Z57" s="19">
        <v>8.231999999999999E-2</v>
      </c>
    </row>
    <row r="58" spans="1:26">
      <c r="B58" s="13" t="s">
        <v>129</v>
      </c>
      <c r="C58" s="52">
        <f>+'[19]Derived Units'!$M$60</f>
        <v>288179675.50458026</v>
      </c>
      <c r="D58" s="82">
        <f t="shared" si="7"/>
        <v>203269808.93944818</v>
      </c>
      <c r="E58" s="52">
        <f>-'[20]Dec 2017 GA GL'!E232/'GA Analysis  2017 '!G58</f>
        <v>261900105.3509711</v>
      </c>
      <c r="F58" s="45">
        <f>C58-D58+E58</f>
        <v>346809971.91610318</v>
      </c>
      <c r="G58" s="95">
        <f t="shared" si="2"/>
        <v>8.3909999999999998E-2</v>
      </c>
      <c r="H58" s="15">
        <f t="shared" si="3"/>
        <v>29100824.743480217</v>
      </c>
      <c r="I58" s="95">
        <f t="shared" si="4"/>
        <v>9.2069999999999999E-2</v>
      </c>
      <c r="J58" s="15">
        <f t="shared" si="5"/>
        <v>31930794.114315622</v>
      </c>
      <c r="K58" s="16">
        <f t="shared" si="6"/>
        <v>2829969.3708354048</v>
      </c>
      <c r="N58" s="26" t="s">
        <v>129</v>
      </c>
      <c r="O58" s="27">
        <v>8.3909999999999998E-2</v>
      </c>
      <c r="P58" s="27">
        <v>9.6689999999999998E-2</v>
      </c>
      <c r="Q58" s="27">
        <v>9.2069999999999999E-2</v>
      </c>
      <c r="R58" s="27">
        <v>0.10594000000000001</v>
      </c>
      <c r="S58" s="27">
        <v>7.8719999999999998E-2</v>
      </c>
      <c r="T58" s="27">
        <v>8.7080000000000005E-2</v>
      </c>
      <c r="U58" s="27">
        <v>0.11462</v>
      </c>
      <c r="V58" s="27">
        <v>8.8090000000000002E-2</v>
      </c>
      <c r="W58" s="27">
        <v>9.4709999999999989E-2</v>
      </c>
      <c r="X58" s="27">
        <v>7.3180000000000009E-2</v>
      </c>
      <c r="Y58" s="27">
        <v>5.7889999999999997E-2</v>
      </c>
      <c r="Z58" s="27">
        <v>7.4439999999999992E-2</v>
      </c>
    </row>
    <row r="59" spans="1:26" ht="28.15" thickBot="1">
      <c r="B59" s="109" t="s">
        <v>130</v>
      </c>
      <c r="C59" s="84">
        <f>SUM(C47:C58)</f>
        <v>3324140483.784297</v>
      </c>
      <c r="D59" s="84">
        <f>SUM(D47:D58)</f>
        <v>3181505969.6188579</v>
      </c>
      <c r="E59" s="84">
        <f>SUM(E47:E58)</f>
        <v>3152981372.5911241</v>
      </c>
      <c r="F59" s="84">
        <f>SUM(F47:F58)</f>
        <v>3295615886.7565632</v>
      </c>
      <c r="G59" s="32"/>
      <c r="H59" s="33">
        <f>SUM(H47:H58)</f>
        <v>326387888.80524653</v>
      </c>
      <c r="I59" s="32"/>
      <c r="J59" s="33">
        <f>SUM(J47:J58)</f>
        <v>329524114.48801595</v>
      </c>
      <c r="K59" s="34">
        <f>SUM(K47:K58)</f>
        <v>3136225.6827694625</v>
      </c>
      <c r="N59" s="29"/>
      <c r="O59" s="30"/>
      <c r="P59" s="30"/>
      <c r="Q59" s="30"/>
      <c r="R59" s="30"/>
      <c r="S59" s="30"/>
      <c r="T59" s="30"/>
      <c r="U59" s="30"/>
      <c r="V59" s="30"/>
      <c r="W59" s="30"/>
    </row>
    <row r="60" spans="1:26">
      <c r="C60" s="104"/>
      <c r="D60" s="104"/>
      <c r="E60" s="104"/>
      <c r="F60" s="104"/>
      <c r="G60" s="122"/>
      <c r="H60" s="4"/>
      <c r="I60" s="4"/>
      <c r="J60" s="61"/>
      <c r="K60" s="86"/>
      <c r="O60" s="28"/>
      <c r="P60" s="28"/>
      <c r="Q60" s="28"/>
      <c r="R60" s="28"/>
      <c r="S60" s="28"/>
      <c r="T60" s="28"/>
      <c r="U60" s="28"/>
      <c r="V60" s="28"/>
      <c r="W60" s="28"/>
    </row>
    <row r="61" spans="1:26">
      <c r="C61" s="121"/>
      <c r="F61" s="123"/>
      <c r="G61" s="120"/>
      <c r="O61" s="28"/>
      <c r="P61" s="28"/>
      <c r="Q61" s="28"/>
      <c r="R61" s="28"/>
      <c r="S61" s="28"/>
      <c r="T61" s="28"/>
      <c r="U61" s="28"/>
      <c r="V61" s="28"/>
      <c r="W61" s="28"/>
    </row>
    <row r="62" spans="1:26">
      <c r="A62" s="1" t="s">
        <v>131</v>
      </c>
      <c r="B62" s="41" t="s">
        <v>132</v>
      </c>
      <c r="C62" s="120"/>
      <c r="F62" s="120"/>
      <c r="K62" s="99"/>
      <c r="O62" s="28"/>
      <c r="P62" s="28"/>
      <c r="Q62" s="28"/>
      <c r="R62" s="28"/>
      <c r="S62" s="28"/>
      <c r="T62" s="28"/>
      <c r="U62" s="28"/>
      <c r="V62" s="28"/>
      <c r="W62" s="28"/>
    </row>
    <row r="63" spans="1:26">
      <c r="B63" s="3"/>
      <c r="C63" s="2"/>
      <c r="K63" s="107"/>
    </row>
    <row r="64" spans="1:26" ht="82.9" customHeight="1">
      <c r="A64" s="11"/>
      <c r="B64" s="124" t="s">
        <v>133</v>
      </c>
      <c r="C64" s="42" t="s">
        <v>134</v>
      </c>
      <c r="D64" s="42" t="s">
        <v>135</v>
      </c>
      <c r="E64" s="142" t="s">
        <v>136</v>
      </c>
      <c r="F64" s="142"/>
      <c r="G64" s="142"/>
      <c r="H64" s="142"/>
      <c r="I64" s="142"/>
      <c r="K64" s="105"/>
      <c r="L64" s="126"/>
      <c r="M64" s="126"/>
      <c r="N64" s="126"/>
      <c r="O64" s="126"/>
      <c r="P64" s="126"/>
      <c r="Q64" s="126"/>
      <c r="R64" s="126"/>
      <c r="S64" s="126"/>
      <c r="T64" s="126"/>
      <c r="U64" s="126"/>
      <c r="V64" s="126"/>
      <c r="W64" s="126"/>
    </row>
    <row r="65" spans="1:17" ht="30.75" customHeight="1">
      <c r="A65" s="143" t="s">
        <v>137</v>
      </c>
      <c r="B65" s="144"/>
      <c r="C65" s="145"/>
      <c r="D65" s="108">
        <v>2524883</v>
      </c>
      <c r="E65" s="146"/>
      <c r="F65" s="147"/>
      <c r="G65" s="147"/>
      <c r="H65" s="147"/>
      <c r="I65" s="148"/>
      <c r="K65" s="105"/>
      <c r="L65" s="126"/>
    </row>
    <row r="66" spans="1:17" ht="27.6">
      <c r="A66" s="62" t="s">
        <v>138</v>
      </c>
      <c r="B66" s="43" t="s">
        <v>139</v>
      </c>
      <c r="C66" s="96" t="s">
        <v>140</v>
      </c>
      <c r="D66" s="85">
        <f>-1467732.23159849*0-'[20]GA Analysis 2016 '!D67</f>
        <v>2514038</v>
      </c>
      <c r="E66" s="141"/>
      <c r="F66" s="141"/>
      <c r="G66" s="141"/>
      <c r="H66" s="141"/>
      <c r="I66" s="141"/>
      <c r="K66" s="105"/>
      <c r="L66" s="126"/>
    </row>
    <row r="67" spans="1:17" ht="27.6">
      <c r="A67" s="62" t="s">
        <v>141</v>
      </c>
      <c r="B67" s="43" t="s">
        <v>142</v>
      </c>
      <c r="C67" s="97" t="s">
        <v>140</v>
      </c>
      <c r="D67" s="98">
        <f>+'[20]GL related to Trueup'!E8-'[20]GL related to Trueup'!E6</f>
        <v>1063861.0299999998</v>
      </c>
      <c r="E67" s="149"/>
      <c r="F67" s="150"/>
      <c r="G67" s="150"/>
      <c r="H67" s="150"/>
      <c r="I67" s="151"/>
      <c r="J67" s="4"/>
      <c r="K67" s="106"/>
      <c r="L67" s="126"/>
      <c r="M67" s="4"/>
      <c r="N67" s="4"/>
      <c r="O67" s="4"/>
      <c r="P67" s="4"/>
      <c r="Q67" s="4"/>
    </row>
    <row r="68" spans="1:17" ht="27.6">
      <c r="A68" s="62" t="s">
        <v>143</v>
      </c>
      <c r="B68" s="43" t="s">
        <v>144</v>
      </c>
      <c r="C68" s="96" t="s">
        <v>140</v>
      </c>
      <c r="D68" s="98">
        <f>-'[20]GA Analysis 2016 '!D69</f>
        <v>-1530001</v>
      </c>
      <c r="E68" s="141"/>
      <c r="F68" s="141"/>
      <c r="G68" s="141"/>
      <c r="H68" s="141"/>
      <c r="I68" s="141"/>
      <c r="J68" s="4"/>
      <c r="K68" s="106"/>
      <c r="L68" s="126"/>
      <c r="M68" s="4"/>
      <c r="N68" s="4"/>
      <c r="O68" s="4"/>
      <c r="P68" s="4"/>
      <c r="Q68" s="4"/>
    </row>
    <row r="69" spans="1:17" ht="27.6">
      <c r="A69" s="62" t="s">
        <v>145</v>
      </c>
      <c r="B69" s="43" t="s">
        <v>146</v>
      </c>
      <c r="C69" s="97" t="s">
        <v>140</v>
      </c>
      <c r="D69" s="98">
        <f>[21]Unbilled!$B$9</f>
        <v>980410.02106745995</v>
      </c>
      <c r="E69" s="149"/>
      <c r="F69" s="150"/>
      <c r="G69" s="150"/>
      <c r="H69" s="150"/>
      <c r="I69" s="151"/>
      <c r="J69" s="4"/>
      <c r="K69" s="106"/>
      <c r="L69" s="126"/>
      <c r="M69" s="4"/>
      <c r="N69" s="4"/>
      <c r="O69" s="4"/>
      <c r="P69" s="4"/>
      <c r="Q69" s="4"/>
    </row>
    <row r="70" spans="1:17" ht="27.6">
      <c r="A70" s="62" t="s">
        <v>147</v>
      </c>
      <c r="B70" s="43" t="s">
        <v>148</v>
      </c>
      <c r="C70" s="96"/>
      <c r="D70" s="85"/>
      <c r="E70" s="152"/>
      <c r="F70" s="153"/>
      <c r="G70" s="153"/>
      <c r="H70" s="153"/>
      <c r="I70" s="154"/>
      <c r="J70" s="4"/>
      <c r="K70" s="106"/>
      <c r="L70" s="126"/>
      <c r="M70" s="4"/>
      <c r="N70" s="4"/>
      <c r="O70" s="4"/>
      <c r="P70" s="4"/>
      <c r="Q70" s="4"/>
    </row>
    <row r="71" spans="1:17" ht="27.6">
      <c r="A71" s="62" t="s">
        <v>149</v>
      </c>
      <c r="B71" s="43" t="s">
        <v>150</v>
      </c>
      <c r="C71" s="96"/>
      <c r="D71" s="85"/>
      <c r="E71" s="141"/>
      <c r="F71" s="141"/>
      <c r="G71" s="141"/>
      <c r="H71" s="141"/>
      <c r="I71" s="141"/>
      <c r="J71" s="4"/>
      <c r="K71" s="106"/>
      <c r="L71" s="126"/>
      <c r="M71" s="106"/>
      <c r="N71" s="106"/>
      <c r="O71" s="4"/>
      <c r="P71" s="4"/>
      <c r="Q71" s="4"/>
    </row>
    <row r="72" spans="1:17" ht="33.75" customHeight="1">
      <c r="A72" s="62">
        <v>4</v>
      </c>
      <c r="B72" s="43" t="s">
        <v>151</v>
      </c>
      <c r="C72" s="96"/>
      <c r="D72" s="85">
        <f>-'[22]GA Analysis '!$D$72</f>
        <v>-157273</v>
      </c>
      <c r="E72" s="141"/>
      <c r="F72" s="141"/>
      <c r="G72" s="141"/>
      <c r="H72" s="141"/>
      <c r="I72" s="141"/>
      <c r="J72" s="4"/>
      <c r="K72" s="106"/>
      <c r="L72" s="126"/>
      <c r="M72" s="106"/>
      <c r="N72" s="106"/>
      <c r="O72" s="4"/>
      <c r="P72" s="4"/>
      <c r="Q72" s="4"/>
    </row>
    <row r="73" spans="1:17" ht="42.75">
      <c r="A73" s="62">
        <v>5</v>
      </c>
      <c r="B73" s="43" t="s">
        <v>152</v>
      </c>
      <c r="C73" s="96"/>
      <c r="D73" s="85"/>
      <c r="E73" s="141"/>
      <c r="F73" s="141"/>
      <c r="G73" s="141"/>
      <c r="H73" s="141"/>
      <c r="I73" s="141"/>
      <c r="J73" s="4"/>
      <c r="K73" s="106"/>
      <c r="L73" s="126"/>
      <c r="M73" s="106"/>
      <c r="N73" s="106"/>
      <c r="O73" s="4"/>
      <c r="P73" s="4"/>
      <c r="Q73" s="4"/>
    </row>
    <row r="74" spans="1:17" ht="28.5">
      <c r="A74" s="47">
        <v>6</v>
      </c>
      <c r="B74" s="110" t="s">
        <v>56</v>
      </c>
      <c r="C74" s="96"/>
      <c r="D74" s="85"/>
      <c r="E74" s="141"/>
      <c r="F74" s="141"/>
      <c r="G74" s="141"/>
      <c r="H74" s="141"/>
      <c r="I74" s="141"/>
      <c r="K74" s="99"/>
      <c r="L74" s="126"/>
    </row>
    <row r="75" spans="1:17" ht="14.25">
      <c r="A75" s="47">
        <v>7</v>
      </c>
      <c r="B75" s="40"/>
      <c r="C75" s="10"/>
      <c r="D75" s="85"/>
      <c r="E75" s="141"/>
      <c r="F75" s="141"/>
      <c r="G75" s="141"/>
      <c r="H75" s="141"/>
      <c r="I75" s="141"/>
      <c r="L75" s="126"/>
    </row>
    <row r="76" spans="1:17" ht="14.25">
      <c r="A76" s="47">
        <v>8</v>
      </c>
      <c r="B76" s="40"/>
      <c r="C76" s="10"/>
      <c r="D76" s="85"/>
      <c r="E76" s="141"/>
      <c r="F76" s="141"/>
      <c r="G76" s="141"/>
      <c r="H76" s="141"/>
      <c r="I76" s="141"/>
      <c r="L76" s="126"/>
    </row>
    <row r="77" spans="1:17" ht="14.25">
      <c r="A77" s="47">
        <v>9</v>
      </c>
      <c r="B77" s="40"/>
      <c r="C77" s="10"/>
      <c r="D77" s="85"/>
      <c r="E77" s="149"/>
      <c r="F77" s="150"/>
      <c r="G77" s="150"/>
      <c r="H77" s="150"/>
      <c r="I77" s="151"/>
    </row>
    <row r="78" spans="1:17" ht="14.25">
      <c r="A78" s="47">
        <v>10</v>
      </c>
      <c r="B78" s="40"/>
      <c r="C78" s="10"/>
      <c r="D78" s="85"/>
      <c r="E78" s="141"/>
      <c r="F78" s="141"/>
      <c r="G78" s="141"/>
      <c r="H78" s="141"/>
      <c r="I78" s="141"/>
    </row>
    <row r="79" spans="1:17" ht="15">
      <c r="A79" s="1" t="s">
        <v>153</v>
      </c>
      <c r="B79" s="2" t="s">
        <v>154</v>
      </c>
      <c r="C79" s="2"/>
      <c r="D79" s="86">
        <f>SUM(D65:D78)</f>
        <v>5395918.0510674594</v>
      </c>
      <c r="E79" s="24"/>
      <c r="F79" s="24"/>
      <c r="G79" s="24"/>
      <c r="H79" s="24"/>
    </row>
    <row r="80" spans="1:17" ht="15">
      <c r="B80" s="63" t="s">
        <v>155</v>
      </c>
      <c r="C80" s="63"/>
      <c r="D80" s="86">
        <f>K59</f>
        <v>3136225.6827694625</v>
      </c>
      <c r="E80" s="24"/>
      <c r="F80" s="24"/>
      <c r="G80" s="24"/>
      <c r="H80" s="24"/>
    </row>
    <row r="81" spans="1:11" ht="15">
      <c r="B81" s="63" t="s">
        <v>156</v>
      </c>
      <c r="C81" s="63"/>
      <c r="D81" s="87">
        <f>D79-D80</f>
        <v>2259692.3682979969</v>
      </c>
      <c r="E81" s="105"/>
    </row>
    <row r="82" spans="1:11" ht="15.75" thickBot="1">
      <c r="B82" s="63" t="s">
        <v>157</v>
      </c>
      <c r="C82" s="64"/>
      <c r="D82" s="53">
        <f>IF(ISERROR(D81/J59),0,D81/J59)</f>
        <v>6.8574415921241385E-3</v>
      </c>
      <c r="E82" s="88" t="str">
        <f>IF(AND(D82&lt;0.01,D82&gt;-0.01),"","Unresolved differences of greater than + or - 1% should be explained")</f>
        <v/>
      </c>
      <c r="F82"/>
      <c r="G82" s="4"/>
    </row>
    <row r="83" spans="1:11" ht="15.75" thickTop="1">
      <c r="B83" s="2"/>
      <c r="C83" s="24"/>
      <c r="D83" s="51"/>
      <c r="G83" s="4"/>
    </row>
    <row r="84" spans="1:11" ht="15">
      <c r="B84" s="2"/>
      <c r="C84" s="24"/>
      <c r="D84" s="31"/>
    </row>
    <row r="85" spans="1:11" ht="15">
      <c r="A85" s="1" t="s">
        <v>158</v>
      </c>
      <c r="B85" s="41" t="s">
        <v>159</v>
      </c>
      <c r="C85" s="50"/>
      <c r="D85" s="51"/>
    </row>
    <row r="86" spans="1:11" ht="15">
      <c r="B86" s="49"/>
      <c r="C86" s="50"/>
      <c r="D86" s="51"/>
    </row>
    <row r="87" spans="1:11" ht="90">
      <c r="B87" s="125" t="s">
        <v>72</v>
      </c>
      <c r="C87" s="42" t="s">
        <v>160</v>
      </c>
      <c r="D87" s="42" t="s">
        <v>161</v>
      </c>
      <c r="E87" s="42" t="s">
        <v>162</v>
      </c>
      <c r="F87" s="65" t="s">
        <v>154</v>
      </c>
      <c r="G87" s="42" t="s">
        <v>156</v>
      </c>
      <c r="H87" s="67" t="s">
        <v>163</v>
      </c>
      <c r="I87" s="42" t="s">
        <v>157</v>
      </c>
      <c r="J87" s="4"/>
      <c r="K87" s="4"/>
    </row>
    <row r="88" spans="1:11" ht="14.25">
      <c r="B88" s="100">
        <v>2017</v>
      </c>
      <c r="C88" s="91">
        <f>+K59</f>
        <v>3136225.6827694625</v>
      </c>
      <c r="D88" s="91">
        <f>+D65</f>
        <v>2524883</v>
      </c>
      <c r="E88" s="92">
        <f>+SUM(D66:D78)</f>
        <v>2871035.0510674599</v>
      </c>
      <c r="F88" s="112">
        <f>SUM(D88:E88)</f>
        <v>5395918.0510674603</v>
      </c>
      <c r="G88" s="93">
        <f>F88-C88</f>
        <v>2259692.3682979979</v>
      </c>
      <c r="H88" s="92">
        <f>+J59</f>
        <v>329524114.48801595</v>
      </c>
      <c r="I88" s="89">
        <f>IF(ISERROR(G88/H88),0,G88/H88)</f>
        <v>6.8574415921241411E-3</v>
      </c>
      <c r="J88" s="4"/>
      <c r="K88" s="4"/>
    </row>
    <row r="89" spans="1:11" ht="14.25">
      <c r="B89" s="100"/>
      <c r="C89" s="91"/>
      <c r="D89" s="91"/>
      <c r="E89" s="92"/>
      <c r="F89" s="112">
        <f t="shared" ref="F89:F91" si="8">SUM(D89:E89)</f>
        <v>0</v>
      </c>
      <c r="G89" s="93">
        <f>F89-C89</f>
        <v>0</v>
      </c>
      <c r="H89" s="92"/>
      <c r="I89" s="89">
        <f>IF(ISERROR(G89/H89),0,G89/H89)</f>
        <v>0</v>
      </c>
      <c r="J89" s="4"/>
      <c r="K89" s="4"/>
    </row>
    <row r="90" spans="1:11">
      <c r="B90" s="100"/>
      <c r="C90" s="91"/>
      <c r="D90" s="91"/>
      <c r="E90" s="92"/>
      <c r="F90" s="112">
        <f t="shared" si="8"/>
        <v>0</v>
      </c>
      <c r="G90" s="93">
        <f>F90-C90</f>
        <v>0</v>
      </c>
      <c r="H90" s="92"/>
      <c r="I90" s="89">
        <f>IF(ISERROR(G90/H90),0,G90/H90)</f>
        <v>0</v>
      </c>
      <c r="J90" s="4"/>
      <c r="K90" s="4"/>
    </row>
    <row r="91" spans="1:11" ht="14.45" thickBot="1">
      <c r="B91" s="100"/>
      <c r="C91" s="94"/>
      <c r="D91" s="94"/>
      <c r="E91" s="94"/>
      <c r="F91" s="112">
        <f t="shared" si="8"/>
        <v>0</v>
      </c>
      <c r="G91" s="93">
        <f>F91-C91</f>
        <v>0</v>
      </c>
      <c r="H91" s="94"/>
      <c r="I91" s="90">
        <f>IF(ISERROR(G91/H91),0,G91/H91)</f>
        <v>0</v>
      </c>
      <c r="J91" s="4"/>
      <c r="K91" s="4"/>
    </row>
    <row r="92" spans="1:11" ht="14.45" thickBot="1">
      <c r="B92" s="66" t="s">
        <v>164</v>
      </c>
      <c r="C92" s="111">
        <f t="shared" ref="C92:H92" si="9">SUM(C88:C91)</f>
        <v>3136225.6827694625</v>
      </c>
      <c r="D92" s="111">
        <f t="shared" si="9"/>
        <v>2524883</v>
      </c>
      <c r="E92" s="111">
        <f t="shared" si="9"/>
        <v>2871035.0510674599</v>
      </c>
      <c r="F92" s="113">
        <f t="shared" si="9"/>
        <v>5395918.0510674603</v>
      </c>
      <c r="G92" s="111">
        <f>SUM(G88:G91)</f>
        <v>2259692.3682979979</v>
      </c>
      <c r="H92" s="111">
        <f t="shared" si="9"/>
        <v>329524114.48801595</v>
      </c>
      <c r="I92" s="68" t="s">
        <v>165</v>
      </c>
      <c r="J92" s="4"/>
      <c r="K92" s="4"/>
    </row>
    <row r="93" spans="1:11">
      <c r="B93" s="4"/>
      <c r="C93" s="4"/>
      <c r="D93" s="4"/>
      <c r="E93" s="4"/>
      <c r="F93" s="4"/>
      <c r="G93" s="4"/>
      <c r="J93" s="4"/>
      <c r="K93" s="4"/>
    </row>
    <row r="94" spans="1:11">
      <c r="J94" s="4"/>
      <c r="K94" s="4"/>
    </row>
    <row r="95" spans="1:11">
      <c r="B95" s="3" t="s">
        <v>166</v>
      </c>
      <c r="J95" s="4"/>
      <c r="K95" s="4"/>
    </row>
    <row r="96" spans="1:11">
      <c r="B96" s="46"/>
      <c r="C96" s="46"/>
      <c r="D96" s="46"/>
      <c r="E96" s="46"/>
      <c r="F96" s="46"/>
      <c r="G96" s="46"/>
      <c r="H96" s="46"/>
      <c r="J96" s="4"/>
      <c r="K96" s="4"/>
    </row>
    <row r="97" spans="2:11">
      <c r="B97" s="46"/>
      <c r="C97" s="46"/>
      <c r="D97" s="46"/>
      <c r="E97" s="46"/>
      <c r="F97" s="46"/>
      <c r="G97" s="46"/>
      <c r="H97" s="46"/>
      <c r="J97" s="4"/>
      <c r="K97" s="4"/>
    </row>
    <row r="98" spans="2:11">
      <c r="B98" s="46"/>
      <c r="C98" s="46"/>
      <c r="D98" s="46"/>
      <c r="E98" s="46"/>
      <c r="F98" s="46"/>
      <c r="G98" s="46"/>
      <c r="H98" s="46"/>
    </row>
    <row r="99" spans="2:11">
      <c r="B99" s="46"/>
      <c r="C99" s="46"/>
      <c r="D99" s="46"/>
      <c r="E99" s="46"/>
      <c r="F99" s="46"/>
      <c r="G99" s="46"/>
      <c r="H99" s="46"/>
    </row>
    <row r="100" spans="2:11">
      <c r="B100" s="46"/>
      <c r="C100" s="46"/>
      <c r="D100" s="46"/>
      <c r="E100" s="46"/>
      <c r="F100" s="46"/>
      <c r="G100" s="46"/>
      <c r="H100" s="46"/>
    </row>
    <row r="101" spans="2:11">
      <c r="B101" s="46"/>
      <c r="C101" s="46"/>
      <c r="D101" s="46"/>
      <c r="E101" s="46"/>
      <c r="F101" s="46"/>
      <c r="G101" s="46"/>
      <c r="H101" s="46"/>
    </row>
    <row r="102" spans="2:11">
      <c r="B102" s="46"/>
      <c r="C102" s="46"/>
      <c r="D102" s="46"/>
      <c r="E102" s="46"/>
      <c r="F102" s="46"/>
      <c r="G102" s="46"/>
      <c r="H102" s="46"/>
    </row>
    <row r="103" spans="2:11">
      <c r="B103" s="46"/>
      <c r="C103" s="46"/>
      <c r="D103" s="46"/>
      <c r="E103" s="46"/>
      <c r="F103" s="46"/>
      <c r="G103" s="46"/>
      <c r="H103" s="46"/>
    </row>
    <row r="122" spans="4:4">
      <c r="D122" s="104"/>
    </row>
    <row r="123" spans="4:4">
      <c r="D123" s="104"/>
    </row>
    <row r="124" spans="4:4">
      <c r="D124" s="104"/>
    </row>
    <row r="125" spans="4:4">
      <c r="D125" s="104"/>
    </row>
    <row r="126" spans="4:4">
      <c r="D126" s="104"/>
    </row>
    <row r="127" spans="4:4">
      <c r="D127" s="104"/>
    </row>
    <row r="128" spans="4:4">
      <c r="D128" s="104"/>
    </row>
    <row r="129" spans="4:4">
      <c r="D129" s="104"/>
    </row>
    <row r="130" spans="4:4">
      <c r="D130" s="104"/>
    </row>
    <row r="131" spans="4:4">
      <c r="D131" s="104"/>
    </row>
    <row r="132" spans="4:4">
      <c r="D132" s="104"/>
    </row>
    <row r="133" spans="4:4">
      <c r="D133" s="104"/>
    </row>
    <row r="134" spans="4:4">
      <c r="D134" s="104"/>
    </row>
  </sheetData>
  <mergeCells count="23">
    <mergeCell ref="E74:I74"/>
    <mergeCell ref="E75:I75"/>
    <mergeCell ref="E76:I76"/>
    <mergeCell ref="E77:I77"/>
    <mergeCell ref="E78:I78"/>
    <mergeCell ref="E73:I73"/>
    <mergeCell ref="X45:Z45"/>
    <mergeCell ref="E64:I64"/>
    <mergeCell ref="A65:C65"/>
    <mergeCell ref="E65:I65"/>
    <mergeCell ref="E66:I66"/>
    <mergeCell ref="E67:I67"/>
    <mergeCell ref="U45:W45"/>
    <mergeCell ref="E68:I68"/>
    <mergeCell ref="E69:I69"/>
    <mergeCell ref="E70:I70"/>
    <mergeCell ref="E71:I71"/>
    <mergeCell ref="E72:I72"/>
    <mergeCell ref="B21:C21"/>
    <mergeCell ref="E21:F21"/>
    <mergeCell ref="B27:H27"/>
    <mergeCell ref="O45:Q45"/>
    <mergeCell ref="R45:T45"/>
  </mergeCells>
  <dataValidations disablePrompts="1" count="1">
    <dataValidation type="list" sqref="C31" xr:uid="{00000000-0002-0000-0100-000000000000}">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E99FA68A33C724FA894CDAF43EEA7C7" ma:contentTypeVersion="6" ma:contentTypeDescription="Create a new document." ma:contentTypeScope="" ma:versionID="a51e3a97222f7547f2bcd846346b24b4">
  <xsd:schema xmlns:xsd="http://www.w3.org/2001/XMLSchema" xmlns:xs="http://www.w3.org/2001/XMLSchema" xmlns:p="http://schemas.microsoft.com/office/2006/metadata/properties" xmlns:ns2="c7144278-a604-49a7-8187-9642ca59cb21" xmlns:ns3="01f4ed2e-8ed5-4f01-addc-53cbf92106b5" targetNamespace="http://schemas.microsoft.com/office/2006/metadata/properties" ma:root="true" ma:fieldsID="d62e64f0ef921e6ff26ceba308a2171a" ns2:_="" ns3:_="">
    <xsd:import namespace="c7144278-a604-49a7-8187-9642ca59cb21"/>
    <xsd:import namespace="01f4ed2e-8ed5-4f01-addc-53cbf92106b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144278-a604-49a7-8187-9642ca59cb2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f4ed2e-8ed5-4f01-addc-53cbf92106b5"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1885EA-D0A4-42F8-B426-76B454010F2C}"/>
</file>

<file path=customXml/itemProps2.xml><?xml version="1.0" encoding="utf-8"?>
<ds:datastoreItem xmlns:ds="http://schemas.openxmlformats.org/officeDocument/2006/customXml" ds:itemID="{DCEDBDFE-1F6C-415C-8796-AB808444C37E}"/>
</file>

<file path=customXml/itemProps3.xml><?xml version="1.0" encoding="utf-8"?>
<ds:datastoreItem xmlns:ds="http://schemas.openxmlformats.org/officeDocument/2006/customXml" ds:itemID="{B50AF1E7-FF4F-41B1-947E-314763F7B92A}"/>
</file>

<file path=docProps/app.xml><?xml version="1.0" encoding="utf-8"?>
<Properties xmlns="http://schemas.openxmlformats.org/officeDocument/2006/extended-properties" xmlns:vt="http://schemas.openxmlformats.org/officeDocument/2006/docPropsVTypes">
  <Application>Microsoft Excel Online</Application>
  <Manager/>
  <Company>OEB</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Donna Kwan</dc:creator>
  <cp:keywords/>
  <dc:description/>
  <cp:lastModifiedBy>Belinda Dhaliwal</cp:lastModifiedBy>
  <cp:revision/>
  <dcterms:created xsi:type="dcterms:W3CDTF">2017-05-01T19:29:01Z</dcterms:created>
  <dcterms:modified xsi:type="dcterms:W3CDTF">2018-09-14T19:44:58Z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0x0101004E99FA68A33C724FA894CDAF43EEA7C7</vt:lpwstr>
  </property>
</Properties>
</file>