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360" windowHeight="8160" firstSheet="1"/>
  </bookViews>
  <sheets>
    <sheet name="1. Revenue Proportions" sheetId="2" r:id="rId1"/>
    <sheet name="2. Rate Rider Calculation" sheetId="3" r:id="rId2"/>
  </sheets>
  <externalReferences>
    <externalReference r:id="rId3"/>
    <externalReference r:id="rId4"/>
  </externalReferences>
  <definedNames>
    <definedName name="d">'[1]9. Threshold Test'!$E$51</definedName>
    <definedName name="g">'[1]9. Threshold Test'!$E$20</definedName>
    <definedName name="LDCNAMES">[2]lists!$AL$1:$AL$78</definedName>
    <definedName name="PCI">'[1]9. Threshold Test'!$E$16</definedName>
    <definedName name="Rate_Class">[2]lists!$A$1:$A$104</definedName>
    <definedName name="RB">'[1]9. Threshold Test'!$E$49</definedName>
    <definedName name="Units1">[2]lists!$O$2:$O$4</definedName>
  </definedNames>
  <calcPr calcId="1790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I12" i="2"/>
  <c r="H12" i="2"/>
  <c r="M24" i="3"/>
  <c r="L24" i="3"/>
  <c r="M23" i="3"/>
  <c r="L23" i="3"/>
  <c r="L22" i="3"/>
  <c r="M21" i="3"/>
  <c r="L21" i="3"/>
  <c r="M20" i="3"/>
  <c r="L20" i="3"/>
  <c r="M19" i="3"/>
  <c r="L19" i="3"/>
  <c r="L18" i="3"/>
  <c r="L17" i="3"/>
  <c r="K24" i="3"/>
  <c r="K23" i="3"/>
  <c r="K22" i="3"/>
  <c r="K21" i="3"/>
  <c r="K20" i="3"/>
  <c r="K19" i="3"/>
  <c r="K18" i="3"/>
  <c r="K17" i="3"/>
  <c r="L6" i="2"/>
  <c r="L10" i="2"/>
  <c r="M22" i="3"/>
  <c r="M10" i="2"/>
  <c r="K10" i="2"/>
  <c r="N10" i="2"/>
  <c r="M18" i="3"/>
  <c r="M17" i="3"/>
  <c r="M11" i="2"/>
  <c r="L11" i="2"/>
  <c r="K11" i="2"/>
  <c r="M9" i="2"/>
  <c r="L9" i="2"/>
  <c r="K9" i="2"/>
  <c r="M8" i="2"/>
  <c r="L8" i="2"/>
  <c r="K8" i="2"/>
  <c r="M7" i="2"/>
  <c r="L7" i="2"/>
  <c r="K7" i="2"/>
  <c r="M6" i="2"/>
  <c r="K6" i="2"/>
  <c r="M5" i="2"/>
  <c r="L5" i="2"/>
  <c r="K5" i="2"/>
  <c r="M4" i="2"/>
  <c r="L4" i="2"/>
  <c r="K4" i="2"/>
  <c r="N8" i="2"/>
  <c r="N7" i="2"/>
  <c r="N5" i="2"/>
  <c r="N9" i="2"/>
  <c r="N6" i="2"/>
  <c r="L12" i="2"/>
  <c r="N11" i="2"/>
  <c r="N4" i="2"/>
  <c r="N12" i="2"/>
  <c r="K12" i="2"/>
  <c r="K25" i="3"/>
  <c r="L25" i="3"/>
  <c r="M12" i="2"/>
  <c r="Q8" i="2"/>
  <c r="D21" i="3"/>
  <c r="G21" i="3"/>
  <c r="P21" i="3"/>
  <c r="S10" i="2"/>
  <c r="P9" i="2"/>
  <c r="C22" i="3"/>
  <c r="F22" i="3"/>
  <c r="S4" i="2"/>
  <c r="P8" i="2"/>
  <c r="C21" i="3"/>
  <c r="F21" i="3"/>
  <c r="Q5" i="2"/>
  <c r="D18" i="3"/>
  <c r="G18" i="3"/>
  <c r="P18" i="3"/>
  <c r="P7" i="2"/>
  <c r="C20" i="3"/>
  <c r="F20" i="3"/>
  <c r="Q6" i="2"/>
  <c r="D19" i="3"/>
  <c r="G19" i="3"/>
  <c r="P19" i="3"/>
  <c r="S6" i="2"/>
  <c r="S11" i="2"/>
  <c r="Q11" i="2"/>
  <c r="D24" i="3"/>
  <c r="G24" i="3"/>
  <c r="P24" i="3"/>
  <c r="Q4" i="2"/>
  <c r="D17" i="3"/>
  <c r="P6" i="2"/>
  <c r="C19" i="3"/>
  <c r="F19" i="3"/>
  <c r="R5" i="2"/>
  <c r="E18" i="3"/>
  <c r="H18" i="3"/>
  <c r="Q9" i="2"/>
  <c r="D22" i="3"/>
  <c r="G22" i="3"/>
  <c r="P22" i="3"/>
  <c r="R11" i="2"/>
  <c r="E24" i="3"/>
  <c r="H24" i="3"/>
  <c r="Q24" i="3"/>
  <c r="P4" i="2"/>
  <c r="C17" i="3"/>
  <c r="R10" i="2"/>
  <c r="E23" i="3"/>
  <c r="H23" i="3"/>
  <c r="Q23" i="3"/>
  <c r="Q10" i="2"/>
  <c r="D23" i="3"/>
  <c r="G23" i="3"/>
  <c r="P23" i="3"/>
  <c r="P10" i="2"/>
  <c r="C23" i="3"/>
  <c r="F23" i="3"/>
  <c r="S8" i="2"/>
  <c r="S7" i="2"/>
  <c r="R7" i="2"/>
  <c r="E20" i="3"/>
  <c r="H20" i="3"/>
  <c r="Q20" i="3"/>
  <c r="S5" i="2"/>
  <c r="S9" i="2"/>
  <c r="R9" i="2"/>
  <c r="E22" i="3"/>
  <c r="H22" i="3"/>
  <c r="R8" i="2"/>
  <c r="E21" i="3"/>
  <c r="H21" i="3"/>
  <c r="Q21" i="3"/>
  <c r="P11" i="2"/>
  <c r="C24" i="3"/>
  <c r="F24" i="3"/>
  <c r="R6" i="2"/>
  <c r="E19" i="3"/>
  <c r="H19" i="3"/>
  <c r="Q19" i="3"/>
  <c r="P5" i="2"/>
  <c r="C18" i="3"/>
  <c r="F18" i="3"/>
  <c r="Q7" i="2"/>
  <c r="D20" i="3"/>
  <c r="G20" i="3"/>
  <c r="P20" i="3"/>
  <c r="R4" i="2"/>
  <c r="E17" i="3"/>
  <c r="O20" i="3"/>
  <c r="I20" i="3"/>
  <c r="I18" i="3"/>
  <c r="O18" i="3"/>
  <c r="E25" i="3"/>
  <c r="H17" i="3"/>
  <c r="H25" i="3"/>
  <c r="O24" i="3"/>
  <c r="I24" i="3"/>
  <c r="O23" i="3"/>
  <c r="I23" i="3"/>
  <c r="D25" i="3"/>
  <c r="G17" i="3"/>
  <c r="G25" i="3"/>
  <c r="S12" i="2"/>
  <c r="O22" i="3"/>
  <c r="I22" i="3"/>
  <c r="C25" i="3"/>
  <c r="F17" i="3"/>
  <c r="I19" i="3"/>
  <c r="O19" i="3"/>
  <c r="I21" i="3"/>
  <c r="O21" i="3"/>
  <c r="F25" i="3"/>
  <c r="I17" i="3"/>
  <c r="O17" i="3"/>
  <c r="I25" i="3"/>
</calcChain>
</file>

<file path=xl/sharedStrings.xml><?xml version="1.0" encoding="utf-8"?>
<sst xmlns="http://schemas.openxmlformats.org/spreadsheetml/2006/main" count="78" uniqueCount="62">
  <si>
    <t>Board-Approved Base Rates (2018)</t>
  </si>
  <si>
    <t>Per Settlement Agreement Approved Billing Determinants (2019)</t>
  </si>
  <si>
    <t>Rate Class</t>
  </si>
  <si>
    <t>Monthly Service Charge</t>
  </si>
  <si>
    <t>Distribution Volumetric Rate kWh</t>
  </si>
  <si>
    <t>Distribution Volumetric Rate kW</t>
  </si>
  <si>
    <t>Billed Customers or Connections</t>
  </si>
  <si>
    <t>Billed kWh</t>
  </si>
  <si>
    <t>Billed kW</t>
  </si>
  <si>
    <t>Current Base Service Charge Revenue</t>
  </si>
  <si>
    <t>Current Base Distribution Volumetric Rate kWh Revenue</t>
  </si>
  <si>
    <t>Current Base Distribution Volumetric Rate kW Revenue</t>
  </si>
  <si>
    <t>Total Current Base Revenue</t>
  </si>
  <si>
    <t>Service Charge % Total Revenue</t>
  </si>
  <si>
    <t xml:space="preserve">Distribution Volumetric Rate % Total Revenue </t>
  </si>
  <si>
    <t>Total % Revenue</t>
  </si>
  <si>
    <t>A</t>
  </si>
  <si>
    <t>B</t>
  </si>
  <si>
    <t>C</t>
  </si>
  <si>
    <t>D</t>
  </si>
  <si>
    <t>E</t>
  </si>
  <si>
    <t>F</t>
  </si>
  <si>
    <t>G = A * D *12</t>
  </si>
  <si>
    <t>H = B * E</t>
  </si>
  <si>
    <t>I = C * F</t>
  </si>
  <si>
    <t>J = G + H + I</t>
  </si>
  <si>
    <r>
      <t>L = G / J</t>
    </r>
    <r>
      <rPr>
        <b/>
        <vertAlign val="subscript"/>
        <sz val="12"/>
        <rFont val="Calibri"/>
        <family val="2"/>
        <scheme val="minor"/>
      </rPr>
      <t>total</t>
    </r>
  </si>
  <si>
    <r>
      <t>M = H / J</t>
    </r>
    <r>
      <rPr>
        <b/>
        <vertAlign val="subscript"/>
        <sz val="12"/>
        <rFont val="Calibri"/>
        <family val="2"/>
        <scheme val="minor"/>
      </rPr>
      <t>total</t>
    </r>
  </si>
  <si>
    <r>
      <t>N = I / J</t>
    </r>
    <r>
      <rPr>
        <b/>
        <vertAlign val="subscript"/>
        <sz val="12"/>
        <rFont val="Calibri"/>
        <family val="2"/>
        <scheme val="minor"/>
      </rPr>
      <t>total</t>
    </r>
  </si>
  <si>
    <r>
      <t>O = J / J</t>
    </r>
    <r>
      <rPr>
        <b/>
        <vertAlign val="subscript"/>
        <sz val="12"/>
        <rFont val="Calibri"/>
        <family val="2"/>
        <scheme val="minor"/>
      </rPr>
      <t>total</t>
    </r>
  </si>
  <si>
    <t>RESIDENTIAL</t>
  </si>
  <si>
    <t>GENERAL SERVICE LESS THAN 50 KW</t>
  </si>
  <si>
    <t>GENERAL SERVICE &gt; 50 KW</t>
  </si>
  <si>
    <t>LARGE USE 1</t>
  </si>
  <si>
    <t>LARGE USE 2</t>
  </si>
  <si>
    <t>UNMETERED SCATTERED LOAD</t>
  </si>
  <si>
    <t>SENTINEL LIGHTING</t>
  </si>
  <si>
    <t>STREET LIGHTING</t>
  </si>
  <si>
    <t>Total</t>
  </si>
  <si>
    <t>Calculation of incremental rate rider.  Choose one of the 3 options:</t>
  </si>
  <si>
    <t>Service Charge % Revenue</t>
  </si>
  <si>
    <t>Distribution Volumetric Rate % Revenue kWh</t>
  </si>
  <si>
    <t>Distribution Volumetric Rate % Revenue kW</t>
  </si>
  <si>
    <t>Service Charge Revenue</t>
  </si>
  <si>
    <t>Distribution Volumetric Rate Revenue kWh</t>
  </si>
  <si>
    <t>Distribution Volumetric Rate Revenue kW</t>
  </si>
  <si>
    <t>Total Revenue by Rate Class</t>
  </si>
  <si>
    <t>Board Approved Customers or Connections</t>
  </si>
  <si>
    <t>Board Approved kWh</t>
  </si>
  <si>
    <t>Board Approved kW</t>
  </si>
  <si>
    <t>Service Charge Rate Rider</t>
  </si>
  <si>
    <t>Distribution Volumetric Rate kWh Rate Rider</t>
  </si>
  <si>
    <t>Distribution Volumetric Rate kW Rate Rider</t>
  </si>
  <si>
    <t>From Sheet 1</t>
  </si>
  <si>
    <r>
      <t>Col C 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</si>
  <si>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r>
      <t>Col  D*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</si>
  <si>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r>
      <t>Col  E* Col I</t>
    </r>
    <r>
      <rPr>
        <b/>
        <vertAlign val="subscript"/>
        <sz val="10"/>
        <color theme="4"/>
        <rFont val="Calibri"/>
        <family val="2"/>
        <scheme val="minor"/>
      </rPr>
      <t>total</t>
    </r>
  </si>
  <si>
    <t>Col F / Col K / 12</t>
  </si>
  <si>
    <t>Col G / Col L</t>
  </si>
  <si>
    <t>Col H / Col M</t>
  </si>
  <si>
    <t xml:space="preserve"> </t>
  </si>
  <si>
    <t>Note:  As per the OEB's letter issued July 16, 2015 (EB-2012-0410), Residential Rates will be applied on a fixed basis only.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</si>
</sst>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\(&quot;$&quot;#,##0.00\)"/>
    <numFmt numFmtId="165" formatCode="#,###"/>
    <numFmt numFmtId="166" formatCode="0.0%"/>
    <numFmt numFmtId="167" formatCode="_-&quot;$&quot;* #,##0.0000_-;\-&quot;$&quot;* #,##0.0000_-;_-&quot;$&quot;* &quot;-&quot;??_-;_-@_-"/>
    <numFmt numFmtId="168" formatCode="0.0000"/>
  </numFmts>
  <fonts count="18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8"/>
      <color theme="4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vertAlign val="subscript"/>
      <sz val="10"/>
      <color theme="4"/>
      <name val="Calibri"/>
      <family val="2"/>
      <scheme val="minor"/>
    </font>
    <font>
      <b/>
      <i/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Protection="1">
      <protection locked="0"/>
    </xf>
    <xf numFmtId="0" fontId="1" fillId="2" borderId="0" xfId="0" applyFont="1" applyFill="1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" fillId="2" borderId="0" xfId="1" applyFont="1" applyFill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3" fontId="0" fillId="0" borderId="2" xfId="0" applyNumberFormat="1" applyBorder="1"/>
    <xf numFmtId="10" fontId="0" fillId="0" borderId="2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3" fontId="0" fillId="0" borderId="3" xfId="0" applyNumberFormat="1" applyBorder="1"/>
    <xf numFmtId="10" fontId="0" fillId="0" borderId="3" xfId="0" applyNumberFormat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Border="1"/>
    <xf numFmtId="166" fontId="2" fillId="0" borderId="3" xfId="0" applyNumberFormat="1" applyFont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0" fontId="12" fillId="0" borderId="0" xfId="0" applyFont="1"/>
    <xf numFmtId="10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0" fillId="0" borderId="0" xfId="0" applyNumberFormat="1"/>
    <xf numFmtId="165" fontId="2" fillId="0" borderId="3" xfId="0" applyNumberFormat="1" applyFont="1" applyBorder="1" applyAlignment="1">
      <alignment horizontal="right" vertical="center"/>
    </xf>
    <xf numFmtId="43" fontId="2" fillId="0" borderId="3" xfId="2" applyFon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167" fontId="0" fillId="0" borderId="2" xfId="3" applyNumberFormat="1" applyFont="1" applyBorder="1" applyAlignment="1">
      <alignment horizontal="center" vertical="center"/>
    </xf>
    <xf numFmtId="167" fontId="0" fillId="0" borderId="3" xfId="3" applyNumberFormat="1" applyFont="1" applyBorder="1" applyAlignment="1">
      <alignment horizontal="center" vertical="center"/>
    </xf>
    <xf numFmtId="165" fontId="16" fillId="0" borderId="0" xfId="0" applyNumberFormat="1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165" fontId="0" fillId="4" borderId="2" xfId="0" applyNumberFormat="1" applyFont="1" applyFill="1" applyBorder="1" applyAlignment="1">
      <alignment horizontal="right" vertical="center"/>
    </xf>
    <xf numFmtId="165" fontId="17" fillId="4" borderId="2" xfId="0" applyNumberFormat="1" applyFont="1" applyFill="1" applyBorder="1" applyAlignment="1">
      <alignment horizontal="right" vertical="center"/>
    </xf>
    <xf numFmtId="43" fontId="0" fillId="0" borderId="2" xfId="2" applyFont="1" applyFill="1" applyBorder="1" applyAlignment="1" applyProtection="1">
      <alignment horizontal="right" vertical="center"/>
      <protection locked="0"/>
    </xf>
    <xf numFmtId="0" fontId="0" fillId="0" borderId="2" xfId="0" applyFont="1" applyFill="1" applyBorder="1" applyAlignment="1" applyProtection="1">
      <alignment horizontal="right" vertical="center"/>
      <protection locked="0"/>
    </xf>
    <xf numFmtId="0" fontId="0" fillId="0" borderId="2" xfId="0" applyFill="1" applyBorder="1" applyAlignment="1" applyProtection="1">
      <alignment horizontal="right" vertical="center"/>
      <protection locked="0"/>
    </xf>
    <xf numFmtId="0" fontId="0" fillId="0" borderId="3" xfId="0" applyFill="1" applyBorder="1" applyAlignment="1" applyProtection="1">
      <alignment horizontal="right" vertical="center"/>
      <protection locked="0"/>
    </xf>
    <xf numFmtId="168" fontId="0" fillId="0" borderId="2" xfId="0" applyNumberFormat="1" applyFill="1" applyBorder="1" applyAlignment="1" applyProtection="1">
      <alignment horizontal="right" vertical="center"/>
      <protection locked="0"/>
    </xf>
  </cellXfs>
  <cellStyles count="4">
    <cellStyle name="Comma" xfId="2" builtinId="3"/>
    <cellStyle name="Currency" xfId="3" builtinId="4"/>
    <cellStyle name="Normal" xfId="0" builtinId="0"/>
    <cellStyle name="Normal_Core Model Version 0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1241561</xdr:colOff>
      <xdr:row>10</xdr:row>
      <xdr:rowOff>10766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pSpPr/>
      </xdr:nvGrpSpPr>
      <xdr:grpSpPr>
        <a:xfrm>
          <a:off x="0" y="0"/>
          <a:ext cx="6518411" cy="1915766"/>
          <a:chOff x="200024" y="4499942"/>
          <a:chExt cx="8857420" cy="1915766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xmlns="" id="{00000000-0008-0000-01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duotone>
              <a:schemeClr val="accent1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024" y="4499942"/>
            <a:ext cx="8857420" cy="1915766"/>
          </a:xfrm>
          <a:prstGeom prst="rect">
            <a:avLst/>
          </a:prstGeom>
          <a:ln>
            <a:noFill/>
          </a:ln>
          <a:effectLst>
            <a:softEdge rad="112500"/>
          </a:effectLst>
        </xdr:spPr>
      </xdr:pic>
      <xdr:sp macro="" textlink="" fLocksText="0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100-000004000000}"/>
              </a:ext>
            </a:extLst>
          </xdr:cNvPr>
          <xdr:cNvSpPr txBox="1"/>
        </xdr:nvSpPr>
        <xdr:spPr>
          <a:xfrm>
            <a:off x="314739" y="5888939"/>
            <a:ext cx="8630477" cy="44726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/>
            <a:fld id="{096F383F-DA7D-47B7-AEB4-0B52DE5128C2}" type="TxLink">
              <a:rPr lang="en-CA" sz="1600" b="1" i="0" u="none" strike="noStrike" cap="none" spc="0">
                <a:ln w="11430">
                  <a:solidFill>
                    <a:sysClr val="windowText" lastClr="000000"/>
                  </a:solidFill>
                </a:ln>
                <a:solidFill>
                  <a:schemeClr val="tx1"/>
                </a:solidFill>
                <a:effectLst>
                  <a:outerShdw blurRad="50800" dist="39000" dir="5460000" algn="tl">
                    <a:srgbClr val="000000">
                      <a:alpha val="38000"/>
                    </a:srgbClr>
                  </a:outerShdw>
                </a:effectLst>
                <a:latin typeface="Arialri"/>
              </a:rPr>
              <a:pPr algn="ctr"/>
              <a:t>0</a:t>
            </a:fld>
            <a:endParaRPr lang="en-CA" sz="1600" b="1" cap="none" spc="0">
              <a:ln w="11430">
                <a:solidFill>
                  <a:sysClr val="windowText" lastClr="000000"/>
                </a:solidFill>
              </a:ln>
              <a:solidFill>
                <a:schemeClr val="tx1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endParaRP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/>
        </xdr:nvSpPr>
        <xdr:spPr>
          <a:xfrm>
            <a:off x="362082" y="4878490"/>
            <a:ext cx="8566570" cy="546629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  <a:scene3d>
              <a:camera prst="orthographicFront"/>
              <a:lightRig rig="flat" dir="tl">
                <a:rot lat="0" lon="0" rev="6600000"/>
              </a:lightRig>
            </a:scene3d>
            <a:sp3d extrusionH="25400" contourW="8890">
              <a:bevelT w="38100" h="31750"/>
              <a:contourClr>
                <a:schemeClr val="tx1"/>
              </a:contourClr>
            </a:sp3d>
          </a:bodyPr>
          <a:lstStyle/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Capital Module</a:t>
            </a:r>
          </a:p>
          <a:p>
            <a:pPr algn="ctr" rtl="0"/>
            <a:r>
              <a:rPr lang="en-CA" sz="3600" b="1" i="0" cap="none" spc="0" baseline="0">
                <a:ln w="11430">
                  <a:solidFill>
                    <a:schemeClr val="tx1">
                      <a:lumMod val="95000"/>
                      <a:lumOff val="5000"/>
                    </a:schemeClr>
                  </a:solidFill>
                </a:ln>
                <a:solidFill>
                  <a:schemeClr val="tx1"/>
                </a:solidFill>
                <a:effectLst>
                  <a:outerShdw blurRad="60007" dist="200025" dir="15000000" sy="30000" kx="-1800000" algn="bl" rotWithShape="0">
                    <a:prstClr val="black">
                      <a:alpha val="32000"/>
                    </a:prstClr>
                  </a:outerShdw>
                </a:effectLst>
                <a:latin typeface="+mn-lt"/>
                <a:ea typeface="+mn-ea"/>
                <a:cs typeface="+mn-cs"/>
              </a:rPr>
              <a:t>Applicable to ACM and ICM</a:t>
            </a:r>
            <a:endParaRPr lang="en-CA" sz="3600" b="1" cap="none" spc="0">
              <a:ln w="11430">
                <a:solidFill>
                  <a:schemeClr val="tx1">
                    <a:lumMod val="95000"/>
                    <a:lumOff val="5000"/>
                  </a:schemeClr>
                </a:solidFill>
              </a:ln>
              <a:solidFill>
                <a:schemeClr val="tx1"/>
              </a:solidFill>
              <a:effectLst>
                <a:outerShdw blurRad="60007" dist="200025" dir="15000000" sy="30000" kx="-1800000" algn="bl" rotWithShape="0">
                  <a:prstClr val="black">
                    <a:alpha val="32000"/>
                  </a:prstClr>
                </a:outerShdw>
              </a:effectLst>
            </a:endParaRP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-2437" t="-1608" r="-2437" b="-1608"/>
          <a:stretch>
            <a:fillRect/>
          </a:stretch>
        </xdr:blipFill>
        <xdr:spPr bwMode="auto">
          <a:xfrm>
            <a:off x="405848" y="4688417"/>
            <a:ext cx="389282" cy="37814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SpPr/>
        </xdr:nvSpPr>
        <xdr:spPr>
          <a:xfrm>
            <a:off x="746395" y="4658163"/>
            <a:ext cx="2583214" cy="336250"/>
          </a:xfrm>
          <a:prstGeom prst="rect">
            <a:avLst/>
          </a:prstGeom>
          <a:noFill/>
        </xdr:spPr>
        <xdr:txBody>
          <a:bodyPr wrap="none" lIns="91440" tIns="45720" rIns="91440" bIns="45720">
            <a:noAutofit/>
          </a:bodyPr>
          <a:lstStyle/>
          <a:p>
            <a:pPr algn="l" rtl="0"/>
            <a:r>
              <a:rPr lang="en-CA" sz="1800" b="0" i="0" cap="none" spc="0" baseline="0">
                <a:ln w="18415" cmpd="sng">
                  <a:noFill/>
                  <a:prstDash val="solid"/>
                </a:ln>
                <a:solidFill>
                  <a:schemeClr val="tx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rPr>
              <a:t>Ontario Energy Board</a:t>
            </a:r>
            <a:endParaRPr lang="en-CA" sz="1800" b="0" cap="none" spc="0">
              <a:ln w="18415" cmpd="sng">
                <a:noFill/>
                <a:prstDash val="solid"/>
              </a:ln>
              <a:solidFill>
                <a:schemeClr val="tx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Applications%20-%20Horizon/2018%20Distribution%20Rates/ICM%20Models/2017_Capital_Module_ACM_Model_Enersource_Un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blackwe/AppData/Local/Microsoft/Windows/INetCache/Content.Outlook/S1IFQDS1/2017_Capital_Module_ACM_Model_Enersourc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3. Rate Class Selection"/>
      <sheetName val="4. Growth Factor - NUM_CALC1"/>
      <sheetName val="5. Growth Factor - NUM_CALC2"/>
      <sheetName val="6. Rev_Requ_Check"/>
      <sheetName val="7. Growth Factor - DEN_CALC1"/>
      <sheetName val="8. Revenue Proportions"/>
      <sheetName val="9. Threshold Test"/>
      <sheetName val="10b. Proposed ACM ICM Projects"/>
      <sheetName val="11. Incremental Capital Adj."/>
      <sheetName val="12. Opt 1-Rate Rider Calc F &amp; 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E16">
            <v>1.6E-2</v>
          </cell>
        </row>
        <row r="20">
          <cell r="E20">
            <v>2.1079322167218972E-3</v>
          </cell>
        </row>
        <row r="49">
          <cell r="E49">
            <v>610456833.28499997</v>
          </cell>
        </row>
        <row r="51">
          <cell r="E51">
            <v>28721695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Related Links"/>
      <sheetName val="3. Rate Class Selection"/>
      <sheetName val="4. Hidden"/>
      <sheetName val="6. hidden"/>
      <sheetName val="4. Growth Factor - NUM_CALC1"/>
      <sheetName val="5. Growth Factor - NUM_CALC2"/>
      <sheetName val="9. STS - Billing Det &amp; Rate HID"/>
      <sheetName val="6. Rev_Requ_Check"/>
      <sheetName val="7. Growth Factor - DEN_CALC"/>
      <sheetName val="7. Load Actual - HID"/>
      <sheetName val="8. Revenue Proportions"/>
      <sheetName val="8. Current Revenue - HID"/>
      <sheetName val="9. Threshold Test"/>
      <sheetName val="24. hidden"/>
      <sheetName val="lists"/>
      <sheetName val="Sheet1"/>
      <sheetName val="10a. Proposed ACM Projects"/>
      <sheetName val="10b. Proposed ACM ICM Projects"/>
      <sheetName val="11. Incremental Capital Adj."/>
      <sheetName val="12. Opt 1-Rate Rider Calc F &amp; V"/>
    </sheetNames>
    <sheetDataSet>
      <sheetData sheetId="0">
        <row r="26">
          <cell r="F26" t="str">
            <v>Price-Cap IR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15">
          <cell r="C15" t="str">
            <v>2016 Actual Distribution Revenues</v>
          </cell>
        </row>
      </sheetData>
      <sheetData sheetId="6" refreshError="1"/>
      <sheetData sheetId="7" refreshError="1"/>
      <sheetData sheetId="8">
        <row r="10">
          <cell r="C10">
            <v>541300088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DISTRIBUTED GENERATION [DGEN]</v>
          </cell>
          <cell r="AL1" t="str">
            <v>Algoma Power Inc.</v>
          </cell>
        </row>
        <row r="2">
          <cell r="A2" t="str">
            <v>EMBEDDED DISTRIBUTOR</v>
          </cell>
          <cell r="O2" t="str">
            <v>$/kWh</v>
          </cell>
          <cell r="AL2" t="str">
            <v>Atikokan Hydro Inc.</v>
          </cell>
        </row>
        <row r="3">
          <cell r="A3" t="str">
            <v>EMBEDDED DISTRIBUTOR</v>
          </cell>
          <cell r="O3" t="str">
            <v>$/kW</v>
          </cell>
          <cell r="AL3" t="str">
            <v>Attawapiskat Power Corporation</v>
          </cell>
        </row>
        <row r="4">
          <cell r="A4" t="str">
            <v>FARMS - SINGLE PHASE ENERGY-BILLED [F1]</v>
          </cell>
          <cell r="O4" t="str">
            <v>$/kVA</v>
          </cell>
          <cell r="AL4" t="str">
            <v>Bluewater Power Distribution Corporation</v>
          </cell>
        </row>
        <row r="5">
          <cell r="A5" t="str">
            <v>FARMS - THREE PHASE ENERGY-BILLED [F3]</v>
          </cell>
          <cell r="AL5" t="str">
            <v>Brant County Power Inc.</v>
          </cell>
        </row>
        <row r="6">
          <cell r="A6" t="str">
            <v>GENERAL SERVICE - COMMERCIAL</v>
          </cell>
          <cell r="AL6" t="str">
            <v>Brantford Power Inc.</v>
          </cell>
        </row>
        <row r="7">
          <cell r="A7" t="str">
            <v>GENERAL SERVICE - INSTITUTIONAL</v>
          </cell>
          <cell r="AL7" t="str">
            <v>Burlington Hydro Inc.</v>
          </cell>
        </row>
        <row r="8">
          <cell r="A8" t="str">
            <v>GENERAL SERVICE 1,000 TO 2,999 KW</v>
          </cell>
          <cell r="AL8" t="str">
            <v>Cambridge and North Dumfries Hydro Inc.</v>
          </cell>
        </row>
        <row r="9">
          <cell r="A9" t="str">
            <v>GENERAL SERVICE 1,000 TO 4,999 KW</v>
          </cell>
          <cell r="AL9" t="str">
            <v>Canadian Niagara Power Inc.</v>
          </cell>
        </row>
        <row r="10">
          <cell r="A10" t="str">
            <v>GENERAL SERVICE 1,000 TO 4,999 KW - INTERVAL METERS</v>
          </cell>
          <cell r="AL10" t="str">
            <v>Centre Wellington Hydro Ltd.</v>
          </cell>
        </row>
        <row r="11">
          <cell r="A11" t="str">
            <v>GENERAL SERVICE 1,000 TO 4,999 KW (CO-GENERATION)</v>
          </cell>
          <cell r="AL11" t="str">
            <v>Chapleau Public Utilities Corporation</v>
          </cell>
        </row>
        <row r="12">
          <cell r="A12" t="str">
            <v>GENERAL SERVICE 1,500 TO 4,999 KW</v>
          </cell>
          <cell r="AL12" t="str">
            <v>COLLUS PowerStream Corp.</v>
          </cell>
        </row>
        <row r="13">
          <cell r="A13" t="str">
            <v>GENERAL SERVICE 2,500 TO 4,999 KW</v>
          </cell>
          <cell r="AL13" t="str">
            <v>Cooperative Hydro Embrun Inc.</v>
          </cell>
        </row>
        <row r="14">
          <cell r="A14" t="str">
            <v>GENERAL SERVICE 3,000 TO 4,999 KW</v>
          </cell>
          <cell r="AL14" t="str">
            <v>E.L.K. Energy Inc.</v>
          </cell>
        </row>
        <row r="15">
          <cell r="A15" t="str">
            <v>GENERAL SERVICE 3,000 TO 4,999 KW - INTERMEDIATE USE</v>
          </cell>
          <cell r="AL15" t="str">
            <v>Enersource Hydro Mississauga Inc.</v>
          </cell>
        </row>
        <row r="16">
          <cell r="A16" t="str">
            <v>GENERAL SERVICE 3,000 TO 4,999 KW - INTERVAL METERED</v>
          </cell>
          <cell r="AL16" t="str">
            <v>Entegrus Powerlines Inc.</v>
          </cell>
        </row>
        <row r="17">
          <cell r="A17" t="str">
            <v>GENERAL SERVICE 3,000 TO 4,999 KW - TIME OF USE</v>
          </cell>
          <cell r="AL17" t="str">
            <v>EnWin Utilities Ltd.</v>
          </cell>
        </row>
        <row r="18">
          <cell r="A18" t="str">
            <v>GENERAL SERVICE 50 TO 1,000 KW</v>
          </cell>
          <cell r="AL18" t="str">
            <v>Erie Thames Powerlines Corporation</v>
          </cell>
        </row>
        <row r="19">
          <cell r="A19" t="str">
            <v>GENERAL SERVICE 50 TO 1,000 KW - INTERVAL METERS</v>
          </cell>
          <cell r="AL19" t="str">
            <v>Espanola Regional Hydro Distribution Corporation</v>
          </cell>
        </row>
        <row r="20">
          <cell r="A20" t="str">
            <v>GENERAL SERVICE 50 TO 1,000 KW - NON INTERVAL METERS</v>
          </cell>
          <cell r="AL20" t="str">
            <v>Essex Powerlines Corporation</v>
          </cell>
        </row>
        <row r="21">
          <cell r="A21" t="str">
            <v>GENERAL SERVICE 50 TO 1,499 KW</v>
          </cell>
          <cell r="AL21" t="str">
            <v>Festival Hydro Inc.</v>
          </cell>
        </row>
        <row r="22">
          <cell r="A22" t="str">
            <v>GENERAL SERVICE 50 TO 1,499 KW - INTERVAL METERED</v>
          </cell>
          <cell r="AL22" t="str">
            <v>Fort Albany Power Corporation</v>
          </cell>
        </row>
        <row r="23">
          <cell r="A23" t="str">
            <v>GENERAL SERVICE 50 TO 2,499 KW</v>
          </cell>
          <cell r="AL23" t="str">
            <v>Fort Frances Power Corporation</v>
          </cell>
        </row>
        <row r="24">
          <cell r="A24" t="str">
            <v>GENERAL SERVICE 50 TO 2,999 KW</v>
          </cell>
          <cell r="AL24" t="str">
            <v>Greater Sudbury Hydro Inc.</v>
          </cell>
        </row>
        <row r="25">
          <cell r="A25" t="str">
            <v>GENERAL SERVICE 50 TO 2,999 KW - INTERVAL METERED</v>
          </cell>
          <cell r="AL25" t="str">
            <v>Grimsby Power Inc.</v>
          </cell>
        </row>
        <row r="26">
          <cell r="A26" t="str">
            <v>GENERAL SERVICE 50 TO 2,999 KW - TIME OF USE</v>
          </cell>
          <cell r="AL26" t="str">
            <v>Guelph Hydro Electric Systems Inc.</v>
          </cell>
        </row>
        <row r="27">
          <cell r="A27" t="str">
            <v>GENERAL SERVICE 50 TO 4,999 KW</v>
          </cell>
          <cell r="AL27" t="str">
            <v>Haldimand County Hydro Inc.</v>
          </cell>
        </row>
        <row r="28">
          <cell r="A28" t="str">
            <v>GENERAL SERVICE 50 TO 4,999 KW - INTERVAL METERED</v>
          </cell>
          <cell r="AL28" t="str">
            <v>Halton Hills Hydro Inc.</v>
          </cell>
        </row>
        <row r="29">
          <cell r="A29" t="str">
            <v>GENERAL SERVICE 50 TO 4,999 KW - TIME OF USE</v>
          </cell>
          <cell r="AL29" t="str">
            <v>Hearst Power Distribution Company Limited</v>
          </cell>
        </row>
        <row r="30">
          <cell r="A30" t="str">
            <v>GENERAL SERVICE 50 TO 4,999 KW (COGENERATION)</v>
          </cell>
          <cell r="AL30" t="str">
            <v>Horizon Utilities Corporation</v>
          </cell>
        </row>
        <row r="31">
          <cell r="A31" t="str">
            <v>GENERAL SERVICE 50 TO 4,999 KW (FORMERLY TIME OF USE)</v>
          </cell>
          <cell r="AL31" t="str">
            <v>Hydro 2000 Inc.</v>
          </cell>
        </row>
        <row r="32">
          <cell r="A32" t="str">
            <v>GENERAL SERVICE 50 TO 499 KW</v>
          </cell>
          <cell r="AL32" t="str">
            <v>Hydro Hawkesbury Inc.</v>
          </cell>
        </row>
        <row r="33">
          <cell r="A33" t="str">
            <v>GENERAL SERVICE 50 TO 699 KW</v>
          </cell>
          <cell r="AL33" t="str">
            <v>Hydro One Brampton Networks Inc.</v>
          </cell>
        </row>
        <row r="34">
          <cell r="A34" t="str">
            <v>GENERAL SERVICE 50 TO 999 KW</v>
          </cell>
          <cell r="AL34" t="str">
            <v>Hydro One Networks Inc.</v>
          </cell>
        </row>
        <row r="35">
          <cell r="A35" t="str">
            <v>GENERAL SERVICE 50 TO 999 KW - INTERVAL METERED</v>
          </cell>
          <cell r="AL35" t="str">
            <v>Hydro One Remote Communities Inc.</v>
          </cell>
        </row>
        <row r="36">
          <cell r="A36" t="str">
            <v>GENERAL SERVICE 500 TO 4,999 KW</v>
          </cell>
          <cell r="AL36" t="str">
            <v>Hydro Ottawa Limited</v>
          </cell>
        </row>
        <row r="37">
          <cell r="A37" t="str">
            <v>GENERAL SERVICE 700 TO 4,999 KW</v>
          </cell>
          <cell r="AL37" t="str">
            <v>Innpower Corporation</v>
          </cell>
        </row>
        <row r="38">
          <cell r="A38" t="str">
            <v>GENERAL SERVICE DEMAND BILLED (50 KW AND ABOVE) [GSD]</v>
          </cell>
          <cell r="AL38" t="str">
            <v>Kashechewan Power Corporation</v>
          </cell>
        </row>
        <row r="39">
          <cell r="A39" t="str">
            <v>GENERAL SERVICE ENERGY BILLED (LESS THAN 50 KW) [GSE-METERED]</v>
          </cell>
          <cell r="AL39" t="str">
            <v>Kenora Hydro Electric Corporation Ltd.</v>
          </cell>
        </row>
        <row r="40">
          <cell r="A40" t="str">
            <v>GENERAL SERVICE ENERGY BILLED (LESS THAN TO 50 KW) [GSE-UNMETERED]</v>
          </cell>
          <cell r="AL40" t="str">
            <v>Kingston Hydro Corporation</v>
          </cell>
        </row>
        <row r="41">
          <cell r="A41" t="str">
            <v>GENERAL SERVICE EQUAL TO OR GREATER THAN 1,500 KW</v>
          </cell>
          <cell r="AL41" t="str">
            <v>Kitchener-Wilmot Hydro Inc.</v>
          </cell>
        </row>
        <row r="42">
          <cell r="A42" t="str">
            <v>GENERAL SERVICE EQUAL TO OR GREATER THAN 1,500 KW - INTERVAL METERED</v>
          </cell>
          <cell r="AL42" t="str">
            <v>Lakefront Utilities Inc.</v>
          </cell>
        </row>
        <row r="43">
          <cell r="A43" t="str">
            <v>GENERAL SERVICE GREATER THAN 1,000 KW</v>
          </cell>
          <cell r="AL43" t="str">
            <v>Lakeland Power Distribution Ltd.</v>
          </cell>
        </row>
        <row r="44">
          <cell r="A44" t="str">
            <v>GENERAL SERVICE GREATER THAN 50 kW - WMP</v>
          </cell>
          <cell r="AL44" t="str">
            <v>London Hydro Inc.</v>
          </cell>
        </row>
        <row r="45">
          <cell r="A45" t="str">
            <v>GENERAL SERVICE INTERMEDIATE 1,000 TO 4,999 KW</v>
          </cell>
          <cell r="AL45" t="str">
            <v>Midland Power Utility Corporation</v>
          </cell>
        </row>
        <row r="46">
          <cell r="A46" t="str">
            <v>GENERAL SERVICE INTERMEDIATE RATE CLASS 1,000 TO 4,999 KW (FORMERLY GENERAL SERVICE &gt; 50 KW CUSTOMERS)</v>
          </cell>
          <cell r="AL46" t="str">
            <v>Milton Hydro Distribution Inc.</v>
          </cell>
        </row>
        <row r="47">
          <cell r="A47" t="str">
            <v>GENERAL SERVICE INTERMEDIATE RATE CLASS 1,000 TO 4,999 KW (FORMERLY LARGE USE CUSTOMERS)</v>
          </cell>
          <cell r="AL47" t="str">
            <v>Newmarket-Tay Power Distribution Ltd.</v>
          </cell>
        </row>
        <row r="48">
          <cell r="A48" t="str">
            <v>GENERAL SERVICE LESS THAN 50 KW</v>
          </cell>
          <cell r="AL48" t="str">
            <v>Niagara Peninsula Energy Inc.</v>
          </cell>
        </row>
        <row r="49">
          <cell r="A49" t="str">
            <v>GENERAL SERVICE LESS THAN 50 KW - SINGLE PHASE ENERGY-BILLED [G1]</v>
          </cell>
          <cell r="AL49" t="str">
            <v>Niagara-on-the-Lake Hydro Inc.</v>
          </cell>
        </row>
        <row r="50">
          <cell r="A50" t="str">
            <v>GENERAL SERVICE LESS THAN 50 KW - THREE PHASE ENERGY-BILLED [G3]</v>
          </cell>
          <cell r="AL50" t="str">
            <v>Norfolk Power Distribution Inc.</v>
          </cell>
        </row>
        <row r="51">
          <cell r="A51" t="str">
            <v>GENERAL SERVICE LESS THAN 50 KW - TRANSMISSION CLASS ENERGY-BILLED [T]</v>
          </cell>
          <cell r="AL51" t="str">
            <v>North Bay Hydro Distribution Limited</v>
          </cell>
        </row>
        <row r="52">
          <cell r="A52" t="str">
            <v>GENERAL SERVICE LESS THAN 50 KW - URBAN ENERGY-BILLED [UG]</v>
          </cell>
          <cell r="AL52" t="str">
            <v>Northern Ontario Wires Inc.</v>
          </cell>
        </row>
        <row r="53">
          <cell r="A53" t="str">
            <v>GENERAL SERVICE SINGLE PHASE - G1</v>
          </cell>
          <cell r="AL53" t="str">
            <v>Oakville Hydro Electricity Distribution Inc.</v>
          </cell>
        </row>
        <row r="54">
          <cell r="A54" t="str">
            <v>GENERAL SERVICE THREE PHASE - G3</v>
          </cell>
          <cell r="AL54" t="str">
            <v>Orangeville Hydro Limited</v>
          </cell>
        </row>
        <row r="55">
          <cell r="A55" t="str">
            <v>INTERMEDIATE USERS</v>
          </cell>
          <cell r="AL55" t="str">
            <v>Orillia Power Distribution Corporation</v>
          </cell>
        </row>
        <row r="56">
          <cell r="A56" t="str">
            <v>INTERMEDIATE WITH SELF GENERATION</v>
          </cell>
          <cell r="AL56" t="str">
            <v>Oshawa PUC Networks Inc.</v>
          </cell>
        </row>
        <row r="57">
          <cell r="A57" t="str">
            <v>LARGE USE</v>
          </cell>
          <cell r="AL57" t="str">
            <v>Ottawa River Power Corporation</v>
          </cell>
        </row>
        <row r="58">
          <cell r="A58" t="str">
            <v>LARGE USE - 3TS</v>
          </cell>
          <cell r="AL58" t="str">
            <v>Peterborough Distribution Incorporated</v>
          </cell>
        </row>
        <row r="59">
          <cell r="A59" t="str">
            <v>LARGE USE - FORD ANNEX</v>
          </cell>
          <cell r="AL59" t="str">
            <v>PowerStream Inc.</v>
          </cell>
        </row>
        <row r="60">
          <cell r="A60" t="str">
            <v>LARGE USE - REGULAR</v>
          </cell>
          <cell r="AL60" t="str">
            <v>PUC Distribution Inc.</v>
          </cell>
        </row>
        <row r="61">
          <cell r="A61" t="str">
            <v>LARGE USE &gt; 5000 KW</v>
          </cell>
          <cell r="AL61" t="str">
            <v>Renfrew Hydro Inc.</v>
          </cell>
        </row>
        <row r="62">
          <cell r="A62" t="str">
            <v>microFIT</v>
          </cell>
          <cell r="AL62" t="str">
            <v>Rideau St. Lawrence Distribution Inc.</v>
          </cell>
        </row>
        <row r="63">
          <cell r="A63" t="str">
            <v>RESIDENTIAL</v>
          </cell>
          <cell r="AL63" t="str">
            <v>Sioux Lookout Hydro Inc.</v>
          </cell>
        </row>
        <row r="64">
          <cell r="A64" t="str">
            <v>RESIDENTIAL - HENSALL</v>
          </cell>
          <cell r="AL64" t="str">
            <v>St. Thomas Energy Inc.</v>
          </cell>
        </row>
        <row r="65">
          <cell r="A65" t="str">
            <v>RESIDENTIAL - HIGH DENSITY [R1]</v>
          </cell>
          <cell r="AL65" t="str">
            <v>Thunder Bay Hydro Electricity Distribution Inc.</v>
          </cell>
        </row>
        <row r="66">
          <cell r="A66" t="str">
            <v>RESIDENTIAL - LOW DENSITY [R2]</v>
          </cell>
          <cell r="AL66" t="str">
            <v>Tillsonburg Hydro Inc.</v>
          </cell>
        </row>
        <row r="67">
          <cell r="A67" t="str">
            <v>RESIDENTIAL - MEDIUM DENSITY [R1]</v>
          </cell>
          <cell r="AL67" t="str">
            <v>Toronto Hydro-Electric System Limited</v>
          </cell>
        </row>
        <row r="68">
          <cell r="A68" t="str">
            <v>RESIDENTIAL - NORMAL DENSITY [R2]</v>
          </cell>
          <cell r="AL68" t="str">
            <v>Veridian Connections Inc.</v>
          </cell>
        </row>
        <row r="69">
          <cell r="A69" t="str">
            <v>RESIDENTIAL - TIME OF USE</v>
          </cell>
          <cell r="AL69" t="str">
            <v>Wasaga Distribution Inc.</v>
          </cell>
        </row>
        <row r="70">
          <cell r="A70" t="str">
            <v>RESIDENTIAL - URBAN [UR]</v>
          </cell>
          <cell r="AL70" t="str">
            <v>Waterloo North Hydro Inc.</v>
          </cell>
        </row>
        <row r="71">
          <cell r="A71" t="str">
            <v>RESIDENTIAL REGULAR</v>
          </cell>
          <cell r="AL71" t="str">
            <v>Welland Hydro-Electric System Corp.</v>
          </cell>
        </row>
        <row r="72">
          <cell r="A72" t="str">
            <v>RESIDENTIAL SUBURBAN</v>
          </cell>
          <cell r="AL72" t="str">
            <v>Wellington North Power Inc.</v>
          </cell>
        </row>
        <row r="73">
          <cell r="A73" t="str">
            <v>RESIDENTIAL SUBURBAN SEASONAL</v>
          </cell>
          <cell r="AL73" t="str">
            <v>West Coast Huron Energy Inc.</v>
          </cell>
        </row>
        <row r="74">
          <cell r="A74" t="str">
            <v>RESIDENTIAL SUBURBAN YEAR ROUND</v>
          </cell>
          <cell r="AL74" t="str">
            <v>Westario Power Inc.</v>
          </cell>
        </row>
        <row r="75">
          <cell r="A75" t="str">
            <v>RESIDENTIAL URBAN</v>
          </cell>
          <cell r="AL75" t="str">
            <v>Whitby Hydro Electric Corporation</v>
          </cell>
        </row>
        <row r="76">
          <cell r="A76" t="str">
            <v>RESIDENTIAL URBAN YEAR-ROUND</v>
          </cell>
          <cell r="AL76" t="str">
            <v>Woodstock Hydro Services Inc.</v>
          </cell>
        </row>
        <row r="77">
          <cell r="A77" t="str">
            <v>SEASONAL RESIDENTIAL</v>
          </cell>
        </row>
        <row r="78">
          <cell r="A78" t="str">
            <v>SEASONAL RESIDENTIAL - HIGH DENSITY [R3]</v>
          </cell>
        </row>
        <row r="79">
          <cell r="A79" t="str">
            <v>SEASONAL RESIDENTIAL - NORMAL DENSITY [R4]</v>
          </cell>
        </row>
        <row r="80">
          <cell r="A80" t="str">
            <v>SENTINEL LIGHTING</v>
          </cell>
        </row>
        <row r="81">
          <cell r="A81" t="str">
            <v>SMALL COMMERCIAL AND USL - PER CONNECTION</v>
          </cell>
        </row>
        <row r="82">
          <cell r="A82" t="str">
            <v>SMALL COMMERCIAL AND USL - PER METER</v>
          </cell>
        </row>
        <row r="83">
          <cell r="A83" t="str">
            <v>STANDARD A GENERAL SERVICE AIR ACCESS</v>
          </cell>
        </row>
        <row r="84">
          <cell r="A84" t="str">
            <v>STANDARD A GENERAL SERVICE ROAD/RAIL</v>
          </cell>
        </row>
        <row r="85">
          <cell r="A85" t="str">
            <v>STANDARD A GRID CONNECTED</v>
          </cell>
        </row>
        <row r="86">
          <cell r="A86" t="str">
            <v>STANDARD A RESIDENTIAL AIR ACCESS</v>
          </cell>
        </row>
        <row r="87">
          <cell r="A87" t="str">
            <v>STANDARD A RESIDENTIAL ROAD/RAIL</v>
          </cell>
        </row>
        <row r="88">
          <cell r="A88" t="str">
            <v>STANDBY - GENERAL SERVICE 1,000 - 5,000 KW</v>
          </cell>
        </row>
        <row r="89">
          <cell r="A89" t="str">
            <v>STANDBY - GENERAL SERVICE 50 - 1,000 KW</v>
          </cell>
        </row>
        <row r="90">
          <cell r="A90" t="str">
            <v>STANDBY - LARGE USE</v>
          </cell>
        </row>
        <row r="91">
          <cell r="A91" t="str">
            <v>STANDBY DISTRIBUTION SERVICE</v>
          </cell>
        </row>
        <row r="92">
          <cell r="A92" t="str">
            <v>STANDBY POWER</v>
          </cell>
        </row>
        <row r="93">
          <cell r="A93" t="str">
            <v>STANDBY POWER - APPROVED ON AN INTERIM BASIS</v>
          </cell>
        </row>
        <row r="94">
          <cell r="A94" t="str">
            <v>STANDBY POWER GENERAL SERVICE 1,500 TO 4,999 KW</v>
          </cell>
        </row>
        <row r="95">
          <cell r="A95" t="str">
            <v>STANDBY POWER GENERAL SERVICE 50 TO 1,499 KW</v>
          </cell>
        </row>
        <row r="96">
          <cell r="A96" t="str">
            <v>STANDBY POWER GENERAL SERVICE LARGE USE</v>
          </cell>
        </row>
        <row r="97">
          <cell r="A97" t="str">
            <v>STREET LIGHTING</v>
          </cell>
        </row>
        <row r="98">
          <cell r="A98" t="str">
            <v>SUB TRANSMISSION [ST]</v>
          </cell>
        </row>
        <row r="99">
          <cell r="A99" t="str">
            <v>UNMETERED SCATTERED LOAD</v>
          </cell>
        </row>
        <row r="100">
          <cell r="A100" t="str">
            <v>URBAN GENERAL SERVICE DEMAND BILLED (50 KW AND ABOVE) [UGD]</v>
          </cell>
        </row>
        <row r="101">
          <cell r="A101" t="str">
            <v>URBAN GENERAL SERVICE ENERGY BILLED (LESS THAN 50 KW) [UGE]</v>
          </cell>
        </row>
        <row r="102">
          <cell r="A102" t="str">
            <v>WESTPORT SEWAGE TREATMENT PLANT</v>
          </cell>
        </row>
        <row r="103">
          <cell r="A103" t="str">
            <v>YEAR-ROUND RESIDENTIAL - R2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showGridLines="0" tabSelected="1" workbookViewId="0">
      <selection activeCell="C7" sqref="C7"/>
    </sheetView>
  </sheetViews>
  <sheetFormatPr defaultRowHeight="14.4" x14ac:dyDescent="0.3"/>
  <cols>
    <col min="1" max="1" width="30.6640625" customWidth="1"/>
    <col min="2" max="2" width="2.6640625" customWidth="1"/>
    <col min="3" max="3" width="14.109375" customWidth="1"/>
    <col min="4" max="4" width="14" customWidth="1"/>
    <col min="5" max="5" width="13.109375" customWidth="1"/>
    <col min="6" max="6" width="2.109375" customWidth="1"/>
    <col min="7" max="7" width="13.109375" customWidth="1"/>
    <col min="8" max="8" width="14.88671875" customWidth="1"/>
    <col min="9" max="9" width="13.33203125" customWidth="1"/>
    <col min="10" max="10" width="2.5546875" customWidth="1"/>
    <col min="11" max="11" width="14.44140625" customWidth="1"/>
    <col min="12" max="12" width="14.5546875" customWidth="1"/>
    <col min="13" max="14" width="14.6640625" customWidth="1"/>
    <col min="15" max="15" width="1.6640625" customWidth="1"/>
    <col min="16" max="16" width="12.44140625" customWidth="1"/>
    <col min="17" max="17" width="16.109375" customWidth="1"/>
    <col min="18" max="18" width="16.33203125" customWidth="1"/>
    <col min="19" max="19" width="11.33203125" customWidth="1"/>
  </cols>
  <sheetData>
    <row r="1" spans="1:26" ht="29.25" customHeight="1" thickBot="1" x14ac:dyDescent="0.35">
      <c r="C1" s="43" t="s">
        <v>0</v>
      </c>
      <c r="D1" s="43"/>
      <c r="E1" s="43"/>
      <c r="G1" s="43" t="s">
        <v>1</v>
      </c>
      <c r="H1" s="43"/>
      <c r="I1" s="43"/>
    </row>
    <row r="2" spans="1:26" s="5" customFormat="1" ht="78" x14ac:dyDescent="0.3">
      <c r="A2" s="3" t="s">
        <v>2</v>
      </c>
      <c r="B2" s="4"/>
      <c r="C2" s="1" t="s">
        <v>3</v>
      </c>
      <c r="D2" s="1" t="s">
        <v>4</v>
      </c>
      <c r="E2" s="1" t="s">
        <v>5</v>
      </c>
      <c r="F2" s="1"/>
      <c r="G2" s="1" t="s">
        <v>6</v>
      </c>
      <c r="H2" s="1" t="s">
        <v>7</v>
      </c>
      <c r="I2" s="1" t="s">
        <v>8</v>
      </c>
      <c r="J2" s="1"/>
      <c r="K2" s="1" t="s">
        <v>9</v>
      </c>
      <c r="L2" s="1" t="s">
        <v>10</v>
      </c>
      <c r="M2" s="1" t="s">
        <v>11</v>
      </c>
      <c r="N2" s="1" t="s">
        <v>12</v>
      </c>
      <c r="O2" s="1"/>
      <c r="P2" s="1" t="s">
        <v>13</v>
      </c>
      <c r="Q2" s="1" t="s">
        <v>14</v>
      </c>
      <c r="R2" s="1" t="s">
        <v>14</v>
      </c>
      <c r="S2" s="1" t="s">
        <v>15</v>
      </c>
    </row>
    <row r="3" spans="1:26" ht="18" x14ac:dyDescent="0.4">
      <c r="A3" s="6"/>
      <c r="B3" s="4"/>
      <c r="C3" s="4" t="s">
        <v>16</v>
      </c>
      <c r="D3" s="4" t="s">
        <v>17</v>
      </c>
      <c r="E3" s="4" t="s">
        <v>18</v>
      </c>
      <c r="F3" s="4"/>
      <c r="G3" s="4" t="s">
        <v>19</v>
      </c>
      <c r="H3" s="4" t="s">
        <v>20</v>
      </c>
      <c r="I3" s="4" t="s">
        <v>21</v>
      </c>
      <c r="J3" s="4"/>
      <c r="K3" s="4" t="s">
        <v>22</v>
      </c>
      <c r="L3" s="4" t="s">
        <v>23</v>
      </c>
      <c r="M3" s="4" t="s">
        <v>24</v>
      </c>
      <c r="N3" s="4" t="s">
        <v>25</v>
      </c>
      <c r="O3" s="4"/>
      <c r="P3" s="4" t="s">
        <v>26</v>
      </c>
      <c r="Q3" s="4" t="s">
        <v>27</v>
      </c>
      <c r="R3" s="4" t="s">
        <v>28</v>
      </c>
      <c r="S3" s="4" t="s">
        <v>29</v>
      </c>
    </row>
    <row r="4" spans="1:26" x14ac:dyDescent="0.3">
      <c r="A4" s="7" t="s">
        <v>30</v>
      </c>
      <c r="B4" s="7"/>
      <c r="C4" s="48">
        <v>23.67</v>
      </c>
      <c r="D4" s="49">
        <v>4.0000000000000001E-3</v>
      </c>
      <c r="E4" s="50"/>
      <c r="F4" s="8"/>
      <c r="G4" s="46">
        <v>227762</v>
      </c>
      <c r="H4" s="46">
        <v>1652719193</v>
      </c>
      <c r="I4" s="46"/>
      <c r="J4" s="7"/>
      <c r="K4" s="10">
        <f t="shared" ref="K4:K11" si="0">G4*C4*12</f>
        <v>64693518.480000004</v>
      </c>
      <c r="L4" s="10">
        <f t="shared" ref="L4:M11" si="1">H4*D4</f>
        <v>6610876.7719999999</v>
      </c>
      <c r="M4" s="10">
        <f t="shared" si="1"/>
        <v>0</v>
      </c>
      <c r="N4" s="10">
        <f t="shared" ref="N4:N11" si="2">SUM(K4,L4,M4)</f>
        <v>71304395.252000004</v>
      </c>
      <c r="O4" s="7"/>
      <c r="P4" s="11">
        <f>IF(ISERROR(K4/N12),0,K4/N12)</f>
        <v>0.55720017923780107</v>
      </c>
      <c r="Q4" s="11">
        <f>IF(ISERROR(L4/N12),0,L4/N12)</f>
        <v>5.6938960947319553E-2</v>
      </c>
      <c r="R4" s="11">
        <f>IF(ISERROR(M4/N12),0,M4/N12)</f>
        <v>0</v>
      </c>
      <c r="S4" s="12">
        <f>N4/N12</f>
        <v>0.61413914018512061</v>
      </c>
    </row>
    <row r="5" spans="1:26" x14ac:dyDescent="0.3">
      <c r="A5" s="13" t="s">
        <v>31</v>
      </c>
      <c r="B5" s="13"/>
      <c r="C5" s="48">
        <v>41.22</v>
      </c>
      <c r="D5" s="50">
        <v>1.06E-2</v>
      </c>
      <c r="E5" s="51"/>
      <c r="F5" s="14"/>
      <c r="G5" s="46">
        <v>18709</v>
      </c>
      <c r="H5" s="46">
        <v>594472785</v>
      </c>
      <c r="I5" s="46"/>
      <c r="J5" s="13"/>
      <c r="K5" s="15">
        <f t="shared" si="0"/>
        <v>9254219.7599999998</v>
      </c>
      <c r="L5" s="15">
        <f t="shared" si="1"/>
        <v>6301411.5209999997</v>
      </c>
      <c r="M5" s="15">
        <f t="shared" si="1"/>
        <v>0</v>
      </c>
      <c r="N5" s="15">
        <f t="shared" si="2"/>
        <v>15555631.280999999</v>
      </c>
      <c r="O5" s="13"/>
      <c r="P5" s="16">
        <f>IF(ISERROR(K5/N12),0,K5/N12)</f>
        <v>7.970586590636769E-2</v>
      </c>
      <c r="Q5" s="16">
        <f>IF(ISERROR(L5/N12),0,L5/N12)</f>
        <v>5.4273561114747772E-2</v>
      </c>
      <c r="R5" s="16">
        <f>IF(ISERROR(M5/N12),0,M5/N12)</f>
        <v>0</v>
      </c>
      <c r="S5" s="17">
        <f>N5/N12</f>
        <v>0.13397942702111545</v>
      </c>
    </row>
    <row r="6" spans="1:26" x14ac:dyDescent="0.3">
      <c r="A6" s="13" t="s">
        <v>32</v>
      </c>
      <c r="B6" s="13"/>
      <c r="C6" s="48">
        <v>379.54</v>
      </c>
      <c r="D6" s="50"/>
      <c r="E6" s="50">
        <v>2.5565000000000002</v>
      </c>
      <c r="F6" s="14"/>
      <c r="G6" s="46">
        <v>2316</v>
      </c>
      <c r="H6" s="46">
        <v>1840510488</v>
      </c>
      <c r="I6" s="46">
        <v>5066406</v>
      </c>
      <c r="J6" s="13"/>
      <c r="K6" s="15">
        <f t="shared" si="0"/>
        <v>10548175.68</v>
      </c>
      <c r="L6" s="15">
        <f t="shared" si="1"/>
        <v>0</v>
      </c>
      <c r="M6" s="15">
        <f t="shared" si="1"/>
        <v>12952266.939000001</v>
      </c>
      <c r="N6" s="15">
        <f t="shared" si="2"/>
        <v>23500442.619000003</v>
      </c>
      <c r="O6" s="13"/>
      <c r="P6" s="16">
        <f>IF(ISERROR(K6/N12),0,K6/N12)</f>
        <v>9.0850606329980738E-2</v>
      </c>
      <c r="Q6" s="16">
        <f>IF(ISERROR(L6/N12),0,L6/N12)</f>
        <v>0</v>
      </c>
      <c r="R6" s="16">
        <f>IF(ISERROR(M6/N12),0,M6/N12)</f>
        <v>0.11155685499124279</v>
      </c>
      <c r="S6" s="17">
        <f>N6/N12</f>
        <v>0.20240746132122353</v>
      </c>
    </row>
    <row r="7" spans="1:26" x14ac:dyDescent="0.3">
      <c r="A7" s="13" t="s">
        <v>33</v>
      </c>
      <c r="B7" s="13"/>
      <c r="C7" s="48">
        <v>23720.06</v>
      </c>
      <c r="D7" s="50"/>
      <c r="E7" s="50">
        <v>1.3995</v>
      </c>
      <c r="F7" s="14"/>
      <c r="G7" s="47">
        <v>6</v>
      </c>
      <c r="H7" s="46">
        <v>242051739</v>
      </c>
      <c r="I7" s="46">
        <v>569520</v>
      </c>
      <c r="J7" s="13"/>
      <c r="K7" s="15">
        <f t="shared" si="0"/>
        <v>1707844.3200000003</v>
      </c>
      <c r="L7" s="15">
        <f t="shared" si="1"/>
        <v>0</v>
      </c>
      <c r="M7" s="15">
        <f t="shared" si="1"/>
        <v>797043.24</v>
      </c>
      <c r="N7" s="15">
        <f t="shared" si="2"/>
        <v>2504887.5600000005</v>
      </c>
      <c r="O7" s="13"/>
      <c r="P7" s="16">
        <f>IF(ISERROR(K7/N12),0,K7/N12)</f>
        <v>1.4709528613881948E-2</v>
      </c>
      <c r="Q7" s="16">
        <f>IF(ISERROR(L7/N12),0,L7/N12)</f>
        <v>0</v>
      </c>
      <c r="R7" s="16">
        <f>IF(ISERROR(M7/N12),0,M7/N12)</f>
        <v>6.8648706489132308E-3</v>
      </c>
      <c r="S7" s="17">
        <f>N7/N12</f>
        <v>2.1574399262795182E-2</v>
      </c>
    </row>
    <row r="8" spans="1:26" x14ac:dyDescent="0.3">
      <c r="A8" s="13" t="s">
        <v>34</v>
      </c>
      <c r="B8" s="13"/>
      <c r="C8" s="48">
        <v>5610.14</v>
      </c>
      <c r="D8" s="50"/>
      <c r="E8" s="52">
        <v>0.33100000000000002</v>
      </c>
      <c r="F8" s="14"/>
      <c r="G8" s="47">
        <v>5</v>
      </c>
      <c r="H8" s="46">
        <v>403775839</v>
      </c>
      <c r="I8" s="46">
        <v>2136952</v>
      </c>
      <c r="J8" s="13"/>
      <c r="K8" s="15">
        <f t="shared" si="0"/>
        <v>336608.4</v>
      </c>
      <c r="L8" s="15">
        <f t="shared" si="1"/>
        <v>0</v>
      </c>
      <c r="M8" s="15">
        <f t="shared" si="1"/>
        <v>707331.11200000008</v>
      </c>
      <c r="N8" s="15">
        <f t="shared" si="2"/>
        <v>1043939.5120000001</v>
      </c>
      <c r="O8" s="13"/>
      <c r="P8" s="16">
        <f>IF(ISERROR(K8/N12),0,K8/N12)</f>
        <v>2.8991816370434863E-3</v>
      </c>
      <c r="Q8" s="16">
        <f>IF(ISERROR(L8/N12),0,L8/N12)</f>
        <v>0</v>
      </c>
      <c r="R8" s="16">
        <f>IF(ISERROR(M8/N12),0,M8/N12)</f>
        <v>6.0921871564106828E-3</v>
      </c>
      <c r="S8" s="17">
        <f>N8/N12</f>
        <v>8.99136879345417E-3</v>
      </c>
    </row>
    <row r="9" spans="1:26" x14ac:dyDescent="0.3">
      <c r="A9" s="13" t="s">
        <v>35</v>
      </c>
      <c r="B9" s="13"/>
      <c r="C9" s="48">
        <v>8.43</v>
      </c>
      <c r="D9" s="50">
        <v>1.3100000000000001E-2</v>
      </c>
      <c r="E9" s="50"/>
      <c r="F9" s="14"/>
      <c r="G9" s="46">
        <v>1857</v>
      </c>
      <c r="H9" s="46">
        <v>10504342</v>
      </c>
      <c r="I9" s="46"/>
      <c r="J9" s="13"/>
      <c r="K9" s="15">
        <f t="shared" si="0"/>
        <v>187854.12</v>
      </c>
      <c r="L9" s="15">
        <f t="shared" si="1"/>
        <v>137606.88020000001</v>
      </c>
      <c r="M9" s="15">
        <f t="shared" si="1"/>
        <v>0</v>
      </c>
      <c r="N9" s="15">
        <f t="shared" si="2"/>
        <v>325461.00020000001</v>
      </c>
      <c r="O9" s="13"/>
      <c r="P9" s="16">
        <f>IF(ISERROR(K9/N12),0,K9/N12)</f>
        <v>1.6179727396789965E-3</v>
      </c>
      <c r="Q9" s="16">
        <f>IF(ISERROR(L9/N12),0,L9/N12)</f>
        <v>1.1851972208854055E-3</v>
      </c>
      <c r="R9" s="16">
        <f>IF(ISERROR(M9/N12),0,M9/N12)</f>
        <v>0</v>
      </c>
      <c r="S9" s="17">
        <f>N9/N12</f>
        <v>2.8031699605644022E-3</v>
      </c>
    </row>
    <row r="10" spans="1:26" x14ac:dyDescent="0.3">
      <c r="A10" s="13" t="s">
        <v>36</v>
      </c>
      <c r="B10" s="13"/>
      <c r="C10" s="48">
        <v>5.49</v>
      </c>
      <c r="D10" s="50"/>
      <c r="E10" s="50">
        <v>15.050700000000001</v>
      </c>
      <c r="F10" s="14"/>
      <c r="G10" s="46">
        <v>248</v>
      </c>
      <c r="H10" s="46">
        <v>363731</v>
      </c>
      <c r="I10" s="46">
        <v>1030</v>
      </c>
      <c r="J10" s="13"/>
      <c r="K10" s="15">
        <f t="shared" ref="K10" si="3">G10*C10*12</f>
        <v>16338.24</v>
      </c>
      <c r="L10" s="15">
        <f t="shared" ref="L10" si="4">H10*D10</f>
        <v>0</v>
      </c>
      <c r="M10" s="15">
        <f t="shared" ref="M10" si="5">I10*E10</f>
        <v>15502.221000000001</v>
      </c>
      <c r="N10" s="15">
        <f t="shared" ref="N10" si="6">SUM(K10,L10,M10)</f>
        <v>31840.461000000003</v>
      </c>
      <c r="O10" s="13"/>
      <c r="P10" s="16">
        <f>IF(ISERROR(K10/N12),0,K10/N12)</f>
        <v>1.4071997427755626E-4</v>
      </c>
      <c r="Q10" s="16">
        <f>IF(ISERROR(L10/N12),0,L10/N12)</f>
        <v>0</v>
      </c>
      <c r="R10" s="16">
        <f>IF(ISERROR(M10/N12),0,M10/N12)</f>
        <v>1.3351940847759568E-4</v>
      </c>
      <c r="S10" s="17">
        <f>N10/N12</f>
        <v>2.7423938275515197E-4</v>
      </c>
    </row>
    <row r="11" spans="1:26" x14ac:dyDescent="0.3">
      <c r="A11" s="13" t="s">
        <v>37</v>
      </c>
      <c r="B11" s="13"/>
      <c r="C11" s="48">
        <v>2</v>
      </c>
      <c r="D11" s="50"/>
      <c r="E11" s="50">
        <v>5.3152999999999997</v>
      </c>
      <c r="F11" s="14"/>
      <c r="G11" s="47">
        <f>39778*0+52273</f>
        <v>52273</v>
      </c>
      <c r="H11" s="46">
        <v>39610413</v>
      </c>
      <c r="I11" s="46">
        <v>109773</v>
      </c>
      <c r="J11" s="13"/>
      <c r="K11" s="15">
        <f t="shared" si="0"/>
        <v>1254552</v>
      </c>
      <c r="L11" s="15">
        <f t="shared" si="1"/>
        <v>0</v>
      </c>
      <c r="M11" s="15">
        <f t="shared" si="1"/>
        <v>583476.42689999996</v>
      </c>
      <c r="N11" s="15">
        <f t="shared" si="2"/>
        <v>1838028.4268999998</v>
      </c>
      <c r="O11" s="13"/>
      <c r="P11" s="16">
        <f>IF(ISERROR(K11/N12),0,K11/N12)</f>
        <v>1.0805357564208676E-2</v>
      </c>
      <c r="Q11" s="16">
        <f>IF(ISERROR(L11/N12),0,L11/N12)</f>
        <v>0</v>
      </c>
      <c r="R11" s="16">
        <f>IF(ISERROR(M11/N12),0,M11/N12)</f>
        <v>5.0254365087627822E-3</v>
      </c>
      <c r="S11" s="17">
        <f>N11/N12</f>
        <v>1.5830794072971457E-2</v>
      </c>
    </row>
    <row r="12" spans="1:26" x14ac:dyDescent="0.3">
      <c r="A12" s="18" t="s">
        <v>38</v>
      </c>
      <c r="B12" s="18"/>
      <c r="C12" s="19"/>
      <c r="D12" s="19"/>
      <c r="E12" s="19"/>
      <c r="F12" s="19"/>
      <c r="G12" s="19"/>
      <c r="H12" s="37">
        <f>SUM(H4:H11)</f>
        <v>4784008530</v>
      </c>
      <c r="I12" s="38">
        <f>SUM(I4:I11)</f>
        <v>7883681</v>
      </c>
      <c r="J12" s="18"/>
      <c r="K12" s="20">
        <f>SUM(K4:K11)</f>
        <v>87999111.000000015</v>
      </c>
      <c r="L12" s="20">
        <f>SUM(L4:L11)</f>
        <v>13049895.1732</v>
      </c>
      <c r="M12" s="20">
        <f>SUM(M4:M11)</f>
        <v>15055619.938900001</v>
      </c>
      <c r="N12" s="20">
        <f>SUM(N4:N11)</f>
        <v>116104626.11210001</v>
      </c>
      <c r="O12" s="18"/>
      <c r="P12" s="21"/>
      <c r="Q12" s="21"/>
      <c r="R12" s="21"/>
      <c r="S12" s="21">
        <f>SUM(S4:S11)</f>
        <v>1</v>
      </c>
      <c r="T12" s="22"/>
      <c r="U12" s="22"/>
      <c r="V12" s="22"/>
      <c r="W12" s="22"/>
      <c r="X12" s="22"/>
      <c r="Y12" s="22"/>
      <c r="Z12" s="22"/>
    </row>
    <row r="13" spans="1:26" x14ac:dyDescent="0.3">
      <c r="C13" s="23"/>
      <c r="D13" s="23"/>
      <c r="E13" s="23"/>
      <c r="F13" s="23"/>
      <c r="G13" s="23"/>
      <c r="H13" s="23"/>
      <c r="I13" s="23"/>
      <c r="L13" s="36"/>
    </row>
    <row r="14" spans="1:26" x14ac:dyDescent="0.3">
      <c r="C14" s="23"/>
      <c r="D14" s="23"/>
      <c r="E14" s="23"/>
      <c r="F14" s="23"/>
      <c r="G14" s="23"/>
      <c r="H14" s="23"/>
      <c r="I14" s="23"/>
    </row>
    <row r="15" spans="1:26" x14ac:dyDescent="0.3">
      <c r="C15" s="23"/>
      <c r="D15" s="23"/>
      <c r="E15" s="23"/>
      <c r="F15" s="23"/>
      <c r="G15" s="23"/>
      <c r="H15" s="23"/>
      <c r="I15" s="23"/>
    </row>
    <row r="16" spans="1:26" x14ac:dyDescent="0.3">
      <c r="C16" s="23"/>
      <c r="D16" s="23"/>
      <c r="E16" s="23"/>
      <c r="F16" s="23"/>
      <c r="G16" s="23"/>
      <c r="H16" s="23"/>
      <c r="I16" s="23"/>
    </row>
    <row r="17" spans="3:9" x14ac:dyDescent="0.3">
      <c r="C17" s="23"/>
      <c r="D17" s="23"/>
      <c r="E17" s="23"/>
      <c r="F17" s="23"/>
      <c r="G17" s="23"/>
      <c r="H17" s="23"/>
      <c r="I17" s="23"/>
    </row>
    <row r="18" spans="3:9" x14ac:dyDescent="0.3">
      <c r="C18" s="23"/>
      <c r="D18" s="23"/>
      <c r="E18" s="23"/>
      <c r="F18" s="23"/>
      <c r="G18" s="23"/>
      <c r="H18" s="23"/>
      <c r="I18" s="23"/>
    </row>
    <row r="19" spans="3:9" x14ac:dyDescent="0.3">
      <c r="C19" s="23"/>
      <c r="D19" s="23"/>
      <c r="E19" s="23"/>
      <c r="F19" s="23"/>
      <c r="G19" s="23"/>
      <c r="H19" s="23"/>
      <c r="I19" s="23"/>
    </row>
    <row r="20" spans="3:9" x14ac:dyDescent="0.3">
      <c r="C20" s="23"/>
      <c r="D20" s="23"/>
      <c r="E20" s="23"/>
      <c r="F20" s="23"/>
      <c r="G20" s="23"/>
      <c r="H20" s="23"/>
      <c r="I20" s="23"/>
    </row>
    <row r="21" spans="3:9" x14ac:dyDescent="0.3">
      <c r="C21" s="23"/>
      <c r="D21" s="23"/>
      <c r="E21" s="23"/>
      <c r="F21" s="23"/>
      <c r="G21" s="23"/>
      <c r="H21" s="23"/>
      <c r="I21" s="23"/>
    </row>
    <row r="22" spans="3:9" x14ac:dyDescent="0.3">
      <c r="C22" s="23"/>
      <c r="D22" s="23"/>
      <c r="E22" s="23"/>
      <c r="F22" s="23"/>
      <c r="G22" s="23"/>
      <c r="H22" s="23"/>
      <c r="I22" s="23"/>
    </row>
    <row r="23" spans="3:9" x14ac:dyDescent="0.3">
      <c r="C23" s="23"/>
      <c r="D23" s="23"/>
      <c r="E23" s="23"/>
      <c r="F23" s="23"/>
      <c r="G23" s="23"/>
      <c r="H23" s="23"/>
      <c r="I23" s="23"/>
    </row>
    <row r="24" spans="3:9" x14ac:dyDescent="0.3">
      <c r="C24" s="23"/>
      <c r="D24" s="23"/>
      <c r="E24" s="23"/>
      <c r="F24" s="23"/>
      <c r="G24" s="23"/>
      <c r="H24" s="23"/>
      <c r="I24" s="23"/>
    </row>
    <row r="25" spans="3:9" x14ac:dyDescent="0.3">
      <c r="C25" s="23"/>
      <c r="D25" s="23"/>
      <c r="E25" s="23"/>
      <c r="F25" s="23"/>
      <c r="G25" s="23"/>
      <c r="H25" s="23"/>
      <c r="I25" s="23"/>
    </row>
    <row r="26" spans="3:9" x14ac:dyDescent="0.3">
      <c r="C26" s="23"/>
      <c r="D26" s="23"/>
      <c r="E26" s="23"/>
      <c r="F26" s="23"/>
      <c r="G26" s="23"/>
      <c r="H26" s="23"/>
      <c r="I26" s="23"/>
    </row>
    <row r="27" spans="3:9" x14ac:dyDescent="0.3">
      <c r="C27" s="23"/>
      <c r="D27" s="23"/>
      <c r="E27" s="23"/>
      <c r="F27" s="23"/>
      <c r="G27" s="23"/>
      <c r="H27" s="23"/>
      <c r="I27" s="23"/>
    </row>
    <row r="28" spans="3:9" x14ac:dyDescent="0.3">
      <c r="C28" s="23"/>
      <c r="D28" s="23"/>
      <c r="E28" s="23"/>
      <c r="F28" s="23"/>
      <c r="G28" s="23"/>
      <c r="H28" s="23"/>
      <c r="I28" s="23"/>
    </row>
    <row r="29" spans="3:9" x14ac:dyDescent="0.3">
      <c r="C29" s="23"/>
      <c r="D29" s="23"/>
      <c r="E29" s="23"/>
      <c r="F29" s="23"/>
      <c r="G29" s="23"/>
      <c r="H29" s="23"/>
      <c r="I29" s="23"/>
    </row>
    <row r="30" spans="3:9" x14ac:dyDescent="0.3">
      <c r="C30" s="23"/>
      <c r="D30" s="23"/>
      <c r="E30" s="23"/>
      <c r="F30" s="23"/>
      <c r="G30" s="23"/>
      <c r="H30" s="23"/>
      <c r="I30" s="23"/>
    </row>
    <row r="31" spans="3:9" x14ac:dyDescent="0.3">
      <c r="C31" s="23"/>
      <c r="D31" s="23"/>
      <c r="E31" s="23"/>
      <c r="F31" s="23"/>
      <c r="G31" s="23"/>
      <c r="H31" s="23"/>
      <c r="I31" s="23"/>
    </row>
    <row r="32" spans="3:9" x14ac:dyDescent="0.3">
      <c r="C32" s="23"/>
      <c r="D32" s="23"/>
      <c r="E32" s="23"/>
      <c r="F32" s="23"/>
      <c r="G32" s="23"/>
      <c r="H32" s="23"/>
      <c r="I32" s="23"/>
    </row>
    <row r="33" spans="3:9" x14ac:dyDescent="0.3">
      <c r="C33" s="23"/>
      <c r="D33" s="23"/>
      <c r="E33" s="23"/>
      <c r="F33" s="23"/>
      <c r="G33" s="23"/>
      <c r="H33" s="23"/>
      <c r="I33" s="23"/>
    </row>
    <row r="34" spans="3:9" x14ac:dyDescent="0.3">
      <c r="C34" s="23"/>
      <c r="D34" s="23"/>
      <c r="E34" s="23"/>
      <c r="F34" s="23"/>
      <c r="G34" s="23"/>
      <c r="H34" s="23"/>
      <c r="I34" s="23"/>
    </row>
    <row r="35" spans="3:9" x14ac:dyDescent="0.3">
      <c r="C35" s="23"/>
      <c r="D35" s="23"/>
      <c r="E35" s="23"/>
      <c r="F35" s="23"/>
      <c r="G35" s="23"/>
      <c r="H35" s="23"/>
      <c r="I35" s="23"/>
    </row>
    <row r="36" spans="3:9" x14ac:dyDescent="0.3">
      <c r="C36" s="23"/>
      <c r="D36" s="23"/>
      <c r="E36" s="23"/>
      <c r="F36" s="23"/>
      <c r="G36" s="23"/>
      <c r="H36" s="23"/>
      <c r="I36" s="23"/>
    </row>
    <row r="37" spans="3:9" x14ac:dyDescent="0.3">
      <c r="C37" s="23"/>
      <c r="D37" s="23"/>
      <c r="E37" s="23"/>
      <c r="F37" s="23"/>
      <c r="G37" s="23"/>
      <c r="H37" s="23"/>
      <c r="I37" s="23"/>
    </row>
    <row r="38" spans="3:9" x14ac:dyDescent="0.3">
      <c r="C38" s="23"/>
      <c r="D38" s="23"/>
      <c r="E38" s="23"/>
      <c r="F38" s="23"/>
      <c r="G38" s="23"/>
      <c r="H38" s="23"/>
      <c r="I38" s="23"/>
    </row>
  </sheetData>
  <mergeCells count="2">
    <mergeCell ref="C1:E1"/>
    <mergeCell ref="G1:I1"/>
  </mergeCells>
  <pageMargins left="0.31496062992125984" right="0.31496062992125984" top="0.74803149606299213" bottom="0.74803149606299213" header="0.31496062992125984" footer="0.31496062992125984"/>
  <pageSetup paperSize="3" scale="88" orientation="landscape" r:id="rId1"/>
  <headerFooter>
    <oddFooter>&amp;L&amp;Z&amp;F&amp;R&amp;A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"/>
  <sheetViews>
    <sheetView topLeftCell="A9" workbookViewId="0">
      <selection activeCell="G33" sqref="G33"/>
    </sheetView>
  </sheetViews>
  <sheetFormatPr defaultRowHeight="14.4" x14ac:dyDescent="0.3"/>
  <cols>
    <col min="1" max="1" width="32.5546875" customWidth="1"/>
    <col min="2" max="2" width="1.33203125" customWidth="1"/>
    <col min="3" max="3" width="16.109375" customWidth="1"/>
    <col min="4" max="4" width="15.6640625" customWidth="1"/>
    <col min="5" max="5" width="16.5546875" customWidth="1"/>
    <col min="6" max="6" width="15.44140625" bestFit="1" customWidth="1"/>
    <col min="7" max="8" width="16.88671875" bestFit="1" customWidth="1"/>
    <col min="9" max="9" width="12.33203125" customWidth="1"/>
    <col min="10" max="10" width="1.88671875" customWidth="1"/>
    <col min="11" max="13" width="14.33203125" customWidth="1"/>
    <col min="14" max="14" width="2.109375" customWidth="1"/>
    <col min="15" max="15" width="13.44140625" customWidth="1"/>
    <col min="16" max="16" width="16.88671875" bestFit="1" customWidth="1"/>
    <col min="17" max="17" width="14" customWidth="1"/>
    <col min="18" max="18" width="20" customWidth="1"/>
    <col min="24" max="24" width="9.109375" hidden="1" customWidth="1"/>
  </cols>
  <sheetData>
    <row r="1" spans="1:24" x14ac:dyDescent="0.3">
      <c r="X1" s="2" t="b">
        <v>1</v>
      </c>
    </row>
    <row r="2" spans="1:24" x14ac:dyDescent="0.3">
      <c r="X2" s="2" t="b">
        <v>0</v>
      </c>
    </row>
    <row r="3" spans="1:24" x14ac:dyDescent="0.3">
      <c r="X3" s="2" t="b">
        <v>0</v>
      </c>
    </row>
    <row r="13" spans="1:24" ht="21" x14ac:dyDescent="0.3">
      <c r="A13" s="44" t="s">
        <v>39</v>
      </c>
      <c r="B13" s="44"/>
      <c r="C13" s="44"/>
      <c r="D13" s="44"/>
      <c r="E13" s="45"/>
      <c r="F13" s="45"/>
    </row>
    <row r="14" spans="1:24" ht="43.5" customHeight="1" x14ac:dyDescent="0.3"/>
    <row r="15" spans="1:24" ht="62.4" customHeight="1" x14ac:dyDescent="0.3">
      <c r="A15" s="24" t="s">
        <v>2</v>
      </c>
      <c r="B15" s="4"/>
      <c r="C15" s="4" t="s">
        <v>40</v>
      </c>
      <c r="D15" s="4" t="s">
        <v>41</v>
      </c>
      <c r="E15" s="4" t="s">
        <v>42</v>
      </c>
      <c r="F15" s="4" t="s">
        <v>43</v>
      </c>
      <c r="G15" s="4" t="s">
        <v>44</v>
      </c>
      <c r="H15" s="4" t="s">
        <v>45</v>
      </c>
      <c r="I15" s="4" t="s">
        <v>46</v>
      </c>
      <c r="J15" s="4"/>
      <c r="K15" s="4" t="s">
        <v>47</v>
      </c>
      <c r="L15" s="4" t="s">
        <v>48</v>
      </c>
      <c r="M15" s="4" t="s">
        <v>49</v>
      </c>
      <c r="N15" s="4"/>
      <c r="O15" s="4" t="s">
        <v>50</v>
      </c>
      <c r="P15" s="4" t="s">
        <v>51</v>
      </c>
      <c r="Q15" s="4" t="s">
        <v>52</v>
      </c>
      <c r="R15" s="4"/>
    </row>
    <row r="16" spans="1:24" ht="26.25" customHeight="1" x14ac:dyDescent="0.35">
      <c r="A16" s="4"/>
      <c r="B16" s="4"/>
      <c r="C16" s="25" t="s">
        <v>53</v>
      </c>
      <c r="D16" s="25" t="s">
        <v>53</v>
      </c>
      <c r="E16" s="25" t="s">
        <v>53</v>
      </c>
      <c r="F16" s="26" t="s">
        <v>54</v>
      </c>
      <c r="G16" s="26" t="s">
        <v>55</v>
      </c>
      <c r="H16" s="26" t="s">
        <v>56</v>
      </c>
      <c r="I16" s="27"/>
      <c r="J16" s="28"/>
      <c r="K16" s="25" t="s">
        <v>53</v>
      </c>
      <c r="L16" s="25" t="s">
        <v>53</v>
      </c>
      <c r="M16" s="25" t="s">
        <v>53</v>
      </c>
      <c r="N16" s="28"/>
      <c r="O16" s="26" t="s">
        <v>57</v>
      </c>
      <c r="P16" s="26" t="s">
        <v>58</v>
      </c>
      <c r="Q16" s="26" t="s">
        <v>59</v>
      </c>
      <c r="R16" s="29"/>
    </row>
    <row r="17" spans="1:24" x14ac:dyDescent="0.3">
      <c r="A17" s="7" t="s">
        <v>30</v>
      </c>
      <c r="B17" s="7"/>
      <c r="C17" s="11">
        <f>'1. Revenue Proportions'!P4</f>
        <v>0.55720017923780107</v>
      </c>
      <c r="D17" s="11">
        <f>'1. Revenue Proportions'!Q4</f>
        <v>5.6938960947319553E-2</v>
      </c>
      <c r="E17" s="11">
        <f>'1. Revenue Proportions'!R4</f>
        <v>0</v>
      </c>
      <c r="F17" s="30">
        <f t="shared" ref="F17:H24" si="0">C17*$I$26</f>
        <v>-538683.86008154973</v>
      </c>
      <c r="G17" s="30">
        <f t="shared" si="0"/>
        <v>-55046.822336079174</v>
      </c>
      <c r="H17" s="30">
        <f t="shared" si="0"/>
        <v>0</v>
      </c>
      <c r="I17" s="30">
        <f>SUM(F17:H17)</f>
        <v>-593730.68241762894</v>
      </c>
      <c r="J17" s="8"/>
      <c r="K17" s="9">
        <f>+'1. Revenue Proportions'!G4</f>
        <v>227762</v>
      </c>
      <c r="L17" s="9">
        <f>+'1. Revenue Proportions'!H4</f>
        <v>1652719193</v>
      </c>
      <c r="M17" s="9">
        <f>+'1. Revenue Proportions'!I4</f>
        <v>0</v>
      </c>
      <c r="N17" s="8"/>
      <c r="O17" s="39">
        <f>ROUND(I17/K17/12,2)</f>
        <v>-0.22</v>
      </c>
      <c r="P17" s="40">
        <v>0</v>
      </c>
      <c r="Q17" s="14"/>
    </row>
    <row r="18" spans="1:24" x14ac:dyDescent="0.3">
      <c r="A18" s="13" t="s">
        <v>31</v>
      </c>
      <c r="B18" s="13"/>
      <c r="C18" s="11">
        <f>'1. Revenue Proportions'!P5</f>
        <v>7.970586590636769E-2</v>
      </c>
      <c r="D18" s="11">
        <f>'1. Revenue Proportions'!Q5</f>
        <v>5.4273561114747772E-2</v>
      </c>
      <c r="E18" s="11">
        <f>'1. Revenue Proportions'!R5</f>
        <v>0</v>
      </c>
      <c r="F18" s="30">
        <f t="shared" si="0"/>
        <v>-77057.160276433191</v>
      </c>
      <c r="G18" s="30">
        <f t="shared" si="0"/>
        <v>-52469.996405343591</v>
      </c>
      <c r="H18" s="30">
        <f t="shared" si="0"/>
        <v>0</v>
      </c>
      <c r="I18" s="30">
        <f t="shared" ref="I18:I24" si="1">SUM(F18:H18)</f>
        <v>-129527.15668177677</v>
      </c>
      <c r="J18" s="14"/>
      <c r="K18" s="9">
        <f>+'1. Revenue Proportions'!G5</f>
        <v>18709</v>
      </c>
      <c r="L18" s="9">
        <f>+'1. Revenue Proportions'!H5</f>
        <v>594472785</v>
      </c>
      <c r="M18" s="9">
        <f>+'1. Revenue Proportions'!I5</f>
        <v>0</v>
      </c>
      <c r="N18" s="14"/>
      <c r="O18" s="39">
        <f t="shared" ref="O18:O24" si="2">ROUND(+F18/K18/12,2)</f>
        <v>-0.34</v>
      </c>
      <c r="P18" s="41">
        <f t="shared" ref="P18:P24" si="3">ROUND(G18/L18,4)</f>
        <v>-1E-4</v>
      </c>
      <c r="Q18" s="14"/>
    </row>
    <row r="19" spans="1:24" x14ac:dyDescent="0.3">
      <c r="A19" s="13" t="s">
        <v>32</v>
      </c>
      <c r="B19" s="13"/>
      <c r="C19" s="11">
        <f>'1. Revenue Proportions'!P6</f>
        <v>9.0850606329980738E-2</v>
      </c>
      <c r="D19" s="11">
        <f>'1. Revenue Proportions'!Q6</f>
        <v>0</v>
      </c>
      <c r="E19" s="11">
        <f>'1. Revenue Proportions'!R6</f>
        <v>0.11155685499124279</v>
      </c>
      <c r="F19" s="30">
        <f t="shared" si="0"/>
        <v>-87831.549831029144</v>
      </c>
      <c r="G19" s="30">
        <f t="shared" si="0"/>
        <v>0</v>
      </c>
      <c r="H19" s="30">
        <f t="shared" si="0"/>
        <v>-107849.7091430288</v>
      </c>
      <c r="I19" s="30">
        <f t="shared" si="1"/>
        <v>-195681.25897405794</v>
      </c>
      <c r="J19" s="14"/>
      <c r="K19" s="9">
        <f>+'1. Revenue Proportions'!G6</f>
        <v>2316</v>
      </c>
      <c r="L19" s="9">
        <f>+'1. Revenue Proportions'!H6</f>
        <v>1840510488</v>
      </c>
      <c r="M19" s="9">
        <f>+'1. Revenue Proportions'!I6</f>
        <v>5066406</v>
      </c>
      <c r="N19" s="14"/>
      <c r="O19" s="39">
        <f t="shared" si="2"/>
        <v>-3.16</v>
      </c>
      <c r="P19" s="41">
        <f t="shared" si="3"/>
        <v>0</v>
      </c>
      <c r="Q19" s="14">
        <f>ROUND(H19/M19,4)</f>
        <v>-2.1299999999999999E-2</v>
      </c>
    </row>
    <row r="20" spans="1:24" x14ac:dyDescent="0.3">
      <c r="A20" s="13" t="s">
        <v>33</v>
      </c>
      <c r="B20" s="13"/>
      <c r="C20" s="11">
        <f>'1. Revenue Proportions'!P7</f>
        <v>1.4709528613881948E-2</v>
      </c>
      <c r="D20" s="11">
        <f>'1. Revenue Proportions'!Q7</f>
        <v>0</v>
      </c>
      <c r="E20" s="11">
        <f>'1. Revenue Proportions'!R7</f>
        <v>6.8648706489132308E-3</v>
      </c>
      <c r="F20" s="30">
        <f t="shared" si="0"/>
        <v>-14220.716268514037</v>
      </c>
      <c r="G20" s="30">
        <f t="shared" si="0"/>
        <v>0</v>
      </c>
      <c r="H20" s="30">
        <f t="shared" si="0"/>
        <v>-6636.7441323791954</v>
      </c>
      <c r="I20" s="30">
        <f t="shared" si="1"/>
        <v>-20857.460400893233</v>
      </c>
      <c r="J20" s="14"/>
      <c r="K20" s="9">
        <f>+'1. Revenue Proportions'!G7</f>
        <v>6</v>
      </c>
      <c r="L20" s="9">
        <f>+'1. Revenue Proportions'!H7</f>
        <v>242051739</v>
      </c>
      <c r="M20" s="9">
        <f>+'1. Revenue Proportions'!I7</f>
        <v>569520</v>
      </c>
      <c r="N20" s="14"/>
      <c r="O20" s="39">
        <f t="shared" si="2"/>
        <v>-197.51</v>
      </c>
      <c r="P20" s="41">
        <f t="shared" si="3"/>
        <v>0</v>
      </c>
      <c r="Q20" s="14">
        <f t="shared" ref="Q20:Q24" si="4">ROUND(H20/M20,4)</f>
        <v>-1.17E-2</v>
      </c>
    </row>
    <row r="21" spans="1:24" x14ac:dyDescent="0.3">
      <c r="A21" s="13" t="s">
        <v>34</v>
      </c>
      <c r="B21" s="13"/>
      <c r="C21" s="11">
        <f>'1. Revenue Proportions'!P8</f>
        <v>2.8991816370434863E-3</v>
      </c>
      <c r="D21" s="11">
        <f>'1. Revenue Proportions'!Q8</f>
        <v>0</v>
      </c>
      <c r="E21" s="11">
        <f>'1. Revenue Proportions'!R8</f>
        <v>6.0921871564106828E-3</v>
      </c>
      <c r="F21" s="30">
        <f t="shared" si="0"/>
        <v>-2802.8389320628944</v>
      </c>
      <c r="G21" s="30">
        <f t="shared" si="0"/>
        <v>0</v>
      </c>
      <c r="H21" s="30">
        <f t="shared" si="0"/>
        <v>-5889.737685015999</v>
      </c>
      <c r="I21" s="30">
        <f t="shared" si="1"/>
        <v>-8692.5766170788938</v>
      </c>
      <c r="J21" s="14"/>
      <c r="K21" s="9">
        <f>+'1. Revenue Proportions'!G8</f>
        <v>5</v>
      </c>
      <c r="L21" s="9">
        <f>+'1. Revenue Proportions'!H8</f>
        <v>403775839</v>
      </c>
      <c r="M21" s="9">
        <f>+'1. Revenue Proportions'!I8</f>
        <v>2136952</v>
      </c>
      <c r="N21" s="14"/>
      <c r="O21" s="39">
        <f t="shared" si="2"/>
        <v>-46.71</v>
      </c>
      <c r="P21" s="41">
        <f t="shared" si="3"/>
        <v>0</v>
      </c>
      <c r="Q21" s="14">
        <f t="shared" si="4"/>
        <v>-2.8E-3</v>
      </c>
    </row>
    <row r="22" spans="1:24" x14ac:dyDescent="0.3">
      <c r="A22" s="13" t="s">
        <v>35</v>
      </c>
      <c r="B22" s="13"/>
      <c r="C22" s="11">
        <f>'1. Revenue Proportions'!P9</f>
        <v>1.6179727396789965E-3</v>
      </c>
      <c r="D22" s="11">
        <f>'1. Revenue Proportions'!Q9</f>
        <v>1.1851972208854055E-3</v>
      </c>
      <c r="E22" s="11">
        <f>'1. Revenue Proportions'!R9</f>
        <v>0</v>
      </c>
      <c r="F22" s="30">
        <f t="shared" si="0"/>
        <v>-1564.2058875667237</v>
      </c>
      <c r="G22" s="30">
        <f t="shared" si="0"/>
        <v>-1145.8119320381625</v>
      </c>
      <c r="H22" s="30">
        <f t="shared" si="0"/>
        <v>0</v>
      </c>
      <c r="I22" s="30">
        <f t="shared" si="1"/>
        <v>-2710.0178196048864</v>
      </c>
      <c r="J22" s="14"/>
      <c r="K22" s="9">
        <f>+'1. Revenue Proportions'!G9</f>
        <v>1857</v>
      </c>
      <c r="L22" s="9">
        <f>+'1. Revenue Proportions'!H9</f>
        <v>10504342</v>
      </c>
      <c r="M22" s="9">
        <f>+'1. Revenue Proportions'!I9</f>
        <v>0</v>
      </c>
      <c r="N22" s="14"/>
      <c r="O22" s="39">
        <f t="shared" si="2"/>
        <v>-7.0000000000000007E-2</v>
      </c>
      <c r="P22" s="41">
        <f t="shared" si="3"/>
        <v>-1E-4</v>
      </c>
      <c r="Q22" s="14"/>
    </row>
    <row r="23" spans="1:24" x14ac:dyDescent="0.3">
      <c r="A23" s="13" t="s">
        <v>36</v>
      </c>
      <c r="B23" s="13"/>
      <c r="C23" s="11">
        <f>'1. Revenue Proportions'!P10</f>
        <v>1.4071997427755626E-4</v>
      </c>
      <c r="D23" s="11">
        <f>'1. Revenue Proportions'!Q10</f>
        <v>0</v>
      </c>
      <c r="E23" s="11">
        <f>'1. Revenue Proportions'!R10</f>
        <v>1.3351940847759568E-4</v>
      </c>
      <c r="F23" s="30">
        <f t="shared" si="0"/>
        <v>-136.04370881233879</v>
      </c>
      <c r="G23" s="30">
        <f t="shared" si="0"/>
        <v>0</v>
      </c>
      <c r="H23" s="30">
        <f t="shared" si="0"/>
        <v>-129.08242501447671</v>
      </c>
      <c r="I23" s="30">
        <f t="shared" ref="I23" si="5">SUM(F23:H23)</f>
        <v>-265.12613382681548</v>
      </c>
      <c r="J23" s="14"/>
      <c r="K23" s="9">
        <f>+'1. Revenue Proportions'!G10</f>
        <v>248</v>
      </c>
      <c r="L23" s="9">
        <f>+'1. Revenue Proportions'!H10</f>
        <v>363731</v>
      </c>
      <c r="M23" s="9">
        <f>+'1. Revenue Proportions'!I10</f>
        <v>1030</v>
      </c>
      <c r="N23" s="14"/>
      <c r="O23" s="39">
        <f t="shared" si="2"/>
        <v>-0.05</v>
      </c>
      <c r="P23" s="41">
        <f t="shared" si="3"/>
        <v>0</v>
      </c>
      <c r="Q23" s="14">
        <f t="shared" si="4"/>
        <v>-0.12529999999999999</v>
      </c>
    </row>
    <row r="24" spans="1:24" x14ac:dyDescent="0.3">
      <c r="A24" s="13" t="s">
        <v>37</v>
      </c>
      <c r="B24" s="13"/>
      <c r="C24" s="11">
        <f>'1. Revenue Proportions'!P11</f>
        <v>1.0805357564208676E-2</v>
      </c>
      <c r="D24" s="11">
        <f>'1. Revenue Proportions'!Q11</f>
        <v>0</v>
      </c>
      <c r="E24" s="11">
        <f>'1. Revenue Proportions'!R11</f>
        <v>5.0254365087627822E-3</v>
      </c>
      <c r="F24" s="30">
        <f t="shared" si="0"/>
        <v>-10446.284726992457</v>
      </c>
      <c r="G24" s="30">
        <f t="shared" si="0"/>
        <v>0</v>
      </c>
      <c r="H24" s="30">
        <f t="shared" si="0"/>
        <v>-4858.4362281400863</v>
      </c>
      <c r="I24" s="30">
        <f t="shared" si="1"/>
        <v>-15304.720955132543</v>
      </c>
      <c r="J24" s="14"/>
      <c r="K24" s="9">
        <f>+'1. Revenue Proportions'!G11</f>
        <v>52273</v>
      </c>
      <c r="L24" s="9">
        <f>+'1. Revenue Proportions'!H11</f>
        <v>39610413</v>
      </c>
      <c r="M24" s="9">
        <f>+'1. Revenue Proportions'!I11</f>
        <v>109773</v>
      </c>
      <c r="N24" s="14"/>
      <c r="O24" s="39">
        <f t="shared" si="2"/>
        <v>-0.02</v>
      </c>
      <c r="P24" s="41">
        <f t="shared" si="3"/>
        <v>0</v>
      </c>
      <c r="Q24" s="14">
        <f t="shared" si="4"/>
        <v>-4.4299999999999999E-2</v>
      </c>
    </row>
    <row r="25" spans="1:24" x14ac:dyDescent="0.3">
      <c r="A25" s="18" t="s">
        <v>38</v>
      </c>
      <c r="B25" s="18"/>
      <c r="C25" s="32">
        <f t="shared" ref="C25:I25" si="6">SUM(C17:C24)</f>
        <v>0.75792941200324027</v>
      </c>
      <c r="D25" s="32">
        <f t="shared" si="6"/>
        <v>0.11239771928295274</v>
      </c>
      <c r="E25" s="32">
        <f t="shared" si="6"/>
        <v>0.12967286871380709</v>
      </c>
      <c r="F25" s="33">
        <f t="shared" si="6"/>
        <v>-732742.65971296048</v>
      </c>
      <c r="G25" s="33">
        <f t="shared" si="6"/>
        <v>-108662.63067346092</v>
      </c>
      <c r="H25" s="33">
        <f t="shared" si="6"/>
        <v>-125363.70961357855</v>
      </c>
      <c r="I25" s="33">
        <f t="shared" si="6"/>
        <v>-966768.99999999988</v>
      </c>
      <c r="J25" s="19"/>
      <c r="K25" s="33">
        <f>SUM(K17:K24)</f>
        <v>303176</v>
      </c>
      <c r="L25" s="33">
        <f>SUM(L17:L24)</f>
        <v>4784008530</v>
      </c>
      <c r="N25" s="19"/>
      <c r="O25" s="19"/>
      <c r="P25" s="19"/>
      <c r="Q25" s="19"/>
      <c r="R25" s="22"/>
      <c r="S25" s="22"/>
      <c r="T25" s="22"/>
      <c r="U25" s="22"/>
      <c r="V25" s="22"/>
      <c r="W25" s="22"/>
      <c r="X25" s="22"/>
    </row>
    <row r="26" spans="1:24" x14ac:dyDescent="0.3">
      <c r="C26" s="23"/>
      <c r="D26" s="23"/>
      <c r="E26" s="23"/>
      <c r="F26" s="23"/>
      <c r="G26" s="23"/>
      <c r="H26" s="23"/>
      <c r="I26" s="34">
        <v>-966769</v>
      </c>
      <c r="J26" s="23"/>
      <c r="K26" s="23"/>
      <c r="L26" s="23"/>
      <c r="M26" s="23"/>
      <c r="N26" s="23"/>
      <c r="O26" s="23"/>
      <c r="P26" s="23"/>
      <c r="Q26" s="23"/>
    </row>
    <row r="27" spans="1:24" x14ac:dyDescent="0.3">
      <c r="C27" s="23"/>
      <c r="D27" s="23"/>
      <c r="E27" s="23"/>
      <c r="F27" s="23"/>
      <c r="G27" s="23"/>
      <c r="H27" s="23"/>
      <c r="I27" s="35"/>
      <c r="J27" s="23"/>
      <c r="K27" s="23"/>
      <c r="L27" s="23"/>
      <c r="M27" s="23"/>
      <c r="N27" s="23"/>
      <c r="P27" s="23"/>
      <c r="Q27" s="23"/>
    </row>
    <row r="28" spans="1:24" x14ac:dyDescent="0.3">
      <c r="C28" s="23"/>
      <c r="D28" s="23"/>
      <c r="E28" s="23"/>
      <c r="F28" s="23"/>
      <c r="G28" s="23"/>
      <c r="H28" s="23"/>
      <c r="I28" s="42" t="s">
        <v>60</v>
      </c>
      <c r="J28" s="23"/>
      <c r="K28" s="23"/>
      <c r="L28" s="23"/>
      <c r="M28" s="23"/>
      <c r="N28" s="23"/>
      <c r="O28" s="23"/>
      <c r="P28" s="23"/>
      <c r="Q28" s="23"/>
    </row>
    <row r="29" spans="1:24" x14ac:dyDescent="0.3"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24" x14ac:dyDescent="0.3">
      <c r="A30" s="31" t="s">
        <v>61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24" x14ac:dyDescent="0.3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24" x14ac:dyDescent="0.3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3:17" x14ac:dyDescent="0.3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3:17" x14ac:dyDescent="0.3"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3:17" x14ac:dyDescent="0.3"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3:17" x14ac:dyDescent="0.3"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3:17" x14ac:dyDescent="0.3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3:17" x14ac:dyDescent="0.3"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3:17" x14ac:dyDescent="0.3"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3:17" x14ac:dyDescent="0.3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</sheetData>
  <mergeCells count="2">
    <mergeCell ref="A13:D13"/>
    <mergeCell ref="E13:F13"/>
  </mergeCells>
  <pageMargins left="0.11811023622047245" right="0.11811023622047245" top="0.74803149606299213" bottom="0.74803149606299213" header="0.31496062992125984" footer="0.31496062992125984"/>
  <pageSetup paperSize="5" scale="67" orientation="landscape" r:id="rId1"/>
  <headerFooter>
    <oddFooter>&amp;L&amp;Z&amp;F&amp;R&amp;A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99FA68A33C724FA894CDAF43EEA7C7" ma:contentTypeVersion="6" ma:contentTypeDescription="Create a new document." ma:contentTypeScope="" ma:versionID="a51e3a97222f7547f2bcd846346b24b4">
  <xsd:schema xmlns:xsd="http://www.w3.org/2001/XMLSchema" xmlns:xs="http://www.w3.org/2001/XMLSchema" xmlns:p="http://schemas.microsoft.com/office/2006/metadata/properties" xmlns:ns2="c7144278-a604-49a7-8187-9642ca59cb21" xmlns:ns3="01f4ed2e-8ed5-4f01-addc-53cbf92106b5" targetNamespace="http://schemas.microsoft.com/office/2006/metadata/properties" ma:root="true" ma:fieldsID="d62e64f0ef921e6ff26ceba308a2171a" ns2:_="" ns3:_="">
    <xsd:import namespace="c7144278-a604-49a7-8187-9642ca59cb21"/>
    <xsd:import namespace="01f4ed2e-8ed5-4f01-addc-53cbf92106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44278-a604-49a7-8187-9642ca59c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4ed2e-8ed5-4f01-addc-53cbf92106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84F0AE-4473-48CF-A881-D0FDE643DDE9}">
  <ds:schemaRefs>
    <ds:schemaRef ds:uri="http://purl.org/dc/terms/"/>
    <ds:schemaRef ds:uri="http://www.w3.org/XML/1998/namespace"/>
    <ds:schemaRef ds:uri="01f4ed2e-8ed5-4f01-addc-53cbf92106b5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c7144278-a604-49a7-8187-9642ca59cb21"/>
  </ds:schemaRefs>
</ds:datastoreItem>
</file>

<file path=customXml/itemProps2.xml><?xml version="1.0" encoding="utf-8"?>
<ds:datastoreItem xmlns:ds="http://schemas.openxmlformats.org/officeDocument/2006/customXml" ds:itemID="{DDEC6FBF-A54E-49AA-8F49-0EC5101627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144278-a604-49a7-8187-9642ca59cb21"/>
    <ds:schemaRef ds:uri="01f4ed2e-8ed5-4f01-addc-53cbf92106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BA887C-A6BC-4505-A9DA-11F16AAAE8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 Revenue Proportions</vt:lpstr>
      <vt:lpstr>2. Rate Rider Calculation</vt:lpstr>
    </vt:vector>
  </TitlesOfParts>
  <Company>Horizon Utilities Corporation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Blackwell, Sally</dc:creator>
  <cp:lastModifiedBy>Natalie Yeates</cp:lastModifiedBy>
  <cp:revision/>
  <dcterms:created xsi:type="dcterms:W3CDTF">2017-06-06T12:36:57Z</dcterms:created>
  <dcterms:modified xsi:type="dcterms:W3CDTF">2018-09-16T06:58:19Z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0x0101004E99FA68A33C724FA894CDAF43EEA7C7</vt:lpwstr>
  </property>
</Properties>
</file>