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0" windowWidth="15360" windowHeight="8160" tabRatio="945"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LDC Savings Persistence" sheetId="85" state="hidden" r:id="rId18"/>
    <sheet name="10. Street lighting" sheetId="84"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 r:id="rId27"/>
    <externalReference r:id="rId28"/>
  </externalReferences>
  <definedNames>
    <definedName name="_xlnm._FilterDatabase" localSheetId="2" hidden="1">DropDownList!$A$1:$A$40</definedName>
    <definedName name="CarryingChargeyear" localSheetId="18">[1]CarryingCharges!$Q$153:$Q$160</definedName>
    <definedName name="DateCell">#REF!</definedName>
    <definedName name="Datecell2">#REF!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anation2">#REF!</definedName>
    <definedName name="Explanation">#REF!</definedName>
    <definedName name="InputCells">#REF!,#REF!</definedName>
    <definedName name="MEWarning" hidden="1">0</definedName>
    <definedName name="Month">#REF!</definedName>
    <definedName name="other">#REF!</definedName>
    <definedName name="Other2">#REF!</definedName>
    <definedName name="Prepareby2">#REF!</definedName>
    <definedName name="PreparedBy">#REF!</definedName>
    <definedName name="_xlnm.Print_Area" localSheetId="3">'1.  LRAMVA Summary'!$A$1:$R$107</definedName>
    <definedName name="_xlnm.Print_Area" localSheetId="5">'2. LRAMVA Threshold'!$A$1:$R$90</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2011'!$A$1:$BZ$43</definedName>
    <definedName name="_xlnm.Print_Area" localSheetId="0">'Contents Navigator'!$A$1:$D$25</definedName>
    <definedName name="_xlnm.Print_Area" localSheetId="17">'LDC Savings Persistence'!$B$1:$DT$232</definedName>
    <definedName name="_xlnm.Print_Area" localSheetId="1">'LRAMVA Schematic'!$A$1:$H$32</definedName>
    <definedName name="_xlnm.Print_Titles" localSheetId="7">'4.  2011-2014 LRAM'!$B:$B</definedName>
    <definedName name="Resultsyears" localSheetId="18">'[1]LRAMVA Register'!$O$118:$O$122</definedName>
    <definedName name="Reversing">[2]Reversing!$B$4:$B$5</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 localSheetId="18">'[3]LDC Targets'!$A$3:$D$83</definedName>
    <definedName name="Targets" localSheetId="17">'[4]LDC Targets'!$A$3:$D$83</definedName>
    <definedName name="Targets">'[5]LDC Targets'!$A$3:$D$83</definedName>
    <definedName name="Test">#REF!</definedName>
    <definedName name="x">#REF!</definedName>
    <definedName name="Z_A186AAF5_0EF4_9B40_A3C4_A7A0F5600750_.wvu.Cols" localSheetId="18" hidden="1">'10. Street lighting'!#REF!</definedName>
    <definedName name="Z_A186AAF5_0EF4_9B40_A3C4_A7A0F5600750_.wvu.Rows" localSheetId="18" hidden="1">'10. Street lighting'!#REF!,'10. Street lighting'!$22:$22</definedName>
  </definedNames>
  <calcPr calcId="145621"/>
</workbook>
</file>

<file path=xl/calcChain.xml><?xml version="1.0" encoding="utf-8"?>
<calcChain xmlns="http://schemas.openxmlformats.org/spreadsheetml/2006/main">
  <c r="J132" i="47" l="1"/>
  <c r="I132" i="47"/>
  <c r="N132" i="47"/>
  <c r="H103" i="43"/>
  <c r="H102" i="43"/>
  <c r="AD393" i="79"/>
  <c r="H96" i="43"/>
  <c r="H97" i="43"/>
  <c r="H105" i="43" l="1"/>
  <c r="D307" i="79" l="1"/>
  <c r="I68" i="43"/>
  <c r="I71" i="43"/>
  <c r="Y395" i="79"/>
  <c r="Y392" i="79"/>
  <c r="P122" i="79" l="1"/>
  <c r="E122" i="79"/>
  <c r="P58" i="79"/>
  <c r="E58" i="79"/>
  <c r="M307" i="79" l="1"/>
  <c r="J34" i="84"/>
  <c r="I34" i="84"/>
  <c r="J21" i="84"/>
  <c r="K21" i="84" s="1"/>
  <c r="I21" i="84"/>
  <c r="J3" i="84"/>
  <c r="L21" i="84" s="1"/>
  <c r="M21" i="84" l="1"/>
  <c r="K34" i="84"/>
  <c r="L34" i="84"/>
  <c r="M34" i="84" l="1"/>
  <c r="L307" i="79" l="1"/>
  <c r="K307" i="79"/>
  <c r="J307" i="79"/>
  <c r="I307" i="79"/>
  <c r="H307" i="79"/>
  <c r="G307" i="79"/>
  <c r="F307" i="79"/>
  <c r="E307" i="79"/>
  <c r="AL311" i="79"/>
  <c r="AK311" i="79"/>
  <c r="AJ311" i="79"/>
  <c r="AI311" i="79"/>
  <c r="AH311" i="79"/>
  <c r="AG311" i="79"/>
  <c r="AF311" i="79"/>
  <c r="AE311" i="79"/>
  <c r="AD311" i="79"/>
  <c r="AC311" i="79"/>
  <c r="AB311" i="79"/>
  <c r="AA311" i="79"/>
  <c r="Z311" i="79"/>
  <c r="Y311" i="79"/>
  <c r="N311" i="79"/>
  <c r="AM310" i="79"/>
  <c r="D78" i="44"/>
  <c r="F44" i="44"/>
  <c r="F78" i="44"/>
  <c r="E78" i="44"/>
  <c r="C56" i="44"/>
  <c r="C59" i="44"/>
  <c r="F45" i="44"/>
  <c r="F77" i="44" s="1"/>
  <c r="E44" i="44"/>
  <c r="E77" i="44" s="1"/>
  <c r="D44" i="44"/>
  <c r="D77" i="44" s="1"/>
  <c r="C42" i="44"/>
  <c r="C45" i="44"/>
  <c r="C44" i="44" l="1"/>
  <c r="C58" i="44"/>
  <c r="B34" i="84" l="1"/>
  <c r="D34" i="84" s="1"/>
  <c r="X384" i="79" l="1"/>
  <c r="W384" i="79"/>
  <c r="V384" i="79"/>
  <c r="U384" i="79"/>
  <c r="T384" i="79"/>
  <c r="S384" i="79"/>
  <c r="R384" i="79"/>
  <c r="Q384" i="79"/>
  <c r="P384" i="79"/>
  <c r="O384" i="79"/>
  <c r="E384" i="79"/>
  <c r="F384" i="79"/>
  <c r="G384" i="79"/>
  <c r="H384" i="79"/>
  <c r="I384" i="79"/>
  <c r="J384" i="79"/>
  <c r="K384" i="79"/>
  <c r="L384" i="79"/>
  <c r="M384" i="79"/>
  <c r="AI278" i="79"/>
  <c r="AH278" i="79"/>
  <c r="AG278" i="79"/>
  <c r="AF278" i="79"/>
  <c r="AE278" i="79"/>
  <c r="AD278" i="79"/>
  <c r="AC278" i="79"/>
  <c r="AB278" i="79"/>
  <c r="AA278" i="79"/>
  <c r="Z278" i="79"/>
  <c r="Y278" i="79"/>
  <c r="N278" i="79"/>
  <c r="AJ277" i="79"/>
  <c r="C30" i="44" l="1"/>
  <c r="C3" i="84" l="1"/>
  <c r="E34" i="84" l="1"/>
  <c r="F34" i="84" s="1"/>
  <c r="N105" i="47" s="1"/>
  <c r="E21" i="84"/>
  <c r="E57" i="79"/>
  <c r="F57" i="79"/>
  <c r="G57" i="79"/>
  <c r="H57" i="79"/>
  <c r="I57" i="79"/>
  <c r="J57" i="79"/>
  <c r="K57" i="79"/>
  <c r="L57" i="79"/>
  <c r="M57" i="79"/>
  <c r="D57" i="79"/>
  <c r="F31" i="44" l="1"/>
  <c r="F16" i="44"/>
  <c r="Z118" i="79" l="1"/>
  <c r="AA118" i="79"/>
  <c r="AB118" i="79"/>
  <c r="AC118" i="79"/>
  <c r="Y118" i="79"/>
  <c r="Q122" i="79"/>
  <c r="R122" i="79"/>
  <c r="S122" i="79"/>
  <c r="T122" i="79"/>
  <c r="U122" i="79"/>
  <c r="V122" i="79"/>
  <c r="W122" i="79"/>
  <c r="X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Q58" i="79"/>
  <c r="R58" i="79"/>
  <c r="S58" i="79"/>
  <c r="T58" i="79"/>
  <c r="U58" i="79"/>
  <c r="V58" i="79"/>
  <c r="W58" i="79"/>
  <c r="X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F122" i="79"/>
  <c r="G122" i="79"/>
  <c r="H122" i="79"/>
  <c r="I122" i="79"/>
  <c r="J122" i="79"/>
  <c r="K122" i="79"/>
  <c r="L122" i="79"/>
  <c r="M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F58" i="79"/>
  <c r="G58" i="79"/>
  <c r="H58" i="79"/>
  <c r="I58" i="79"/>
  <c r="J58" i="79"/>
  <c r="K58" i="79"/>
  <c r="L58" i="79"/>
  <c r="M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279" i="46" l="1"/>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X384" i="46" l="1"/>
  <c r="W384" i="46"/>
  <c r="V384" i="46"/>
  <c r="U384" i="46"/>
  <c r="T384" i="46"/>
  <c r="S384" i="46"/>
  <c r="R384" i="46"/>
  <c r="Q384" i="46"/>
  <c r="D18" i="43"/>
  <c r="E17" i="45" l="1"/>
  <c r="B46" i="45" l="1"/>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B21" i="84" l="1"/>
  <c r="D21" i="84" s="1"/>
  <c r="F21" i="84" s="1"/>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N626" i="79" l="1"/>
  <c r="N443" i="79"/>
  <c r="N254" i="79"/>
  <c r="N71" i="79"/>
  <c r="Q51" i="43" l="1"/>
  <c r="Q56" i="44" l="1"/>
  <c r="Q42" i="44"/>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3" i="79"/>
  <c r="N470" i="79"/>
  <c r="N467" i="79"/>
  <c r="N464" i="79"/>
  <c r="N460" i="79"/>
  <c r="N457" i="79"/>
  <c r="N453" i="79"/>
  <c r="N449" i="79"/>
  <c r="N446" i="79"/>
  <c r="N439" i="79"/>
  <c r="N436" i="79"/>
  <c r="N433" i="79"/>
  <c r="N430" i="79"/>
  <c r="N427"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0" i="79" l="1"/>
  <c r="AM1113" i="79"/>
  <c r="AE1049" i="79"/>
  <c r="Z1049" i="79"/>
  <c r="Y1036" i="79"/>
  <c r="Y1033" i="79"/>
  <c r="AD1006" i="79"/>
  <c r="Z1006" i="79"/>
  <c r="Y1006" i="79"/>
  <c r="AM1012" i="79"/>
  <c r="Y1013" i="79"/>
  <c r="AL1009" i="79"/>
  <c r="AM1008"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AM1005"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4" i="79"/>
  <c r="AM1107" i="79"/>
  <c r="AM1101" i="79"/>
  <c r="AM1098" i="79"/>
  <c r="AM1095" i="79"/>
  <c r="AM1092" i="79"/>
  <c r="AM1089" i="79"/>
  <c r="AM1086" i="79"/>
  <c r="AM1083" i="79"/>
  <c r="AM1080" i="79"/>
  <c r="AM1077" i="79"/>
  <c r="AM1074" i="79"/>
  <c r="AM1070" i="79"/>
  <c r="AM1067" i="79"/>
  <c r="AM1064" i="79"/>
  <c r="AM1060" i="79"/>
  <c r="AM1057" i="79"/>
  <c r="AM1054" i="79"/>
  <c r="AM1051" i="79"/>
  <c r="AM1048" i="79"/>
  <c r="AM1045" i="79"/>
  <c r="AM1042" i="79"/>
  <c r="AM1039" i="79"/>
  <c r="AM1035" i="79"/>
  <c r="AM1032" i="79"/>
  <c r="AM1029" i="79"/>
  <c r="AM1026" i="79"/>
  <c r="AM1021" i="79"/>
  <c r="AM1018" i="79"/>
  <c r="AM1015" i="79"/>
  <c r="AM1001" i="79"/>
  <c r="AM997" i="79"/>
  <c r="AM994" i="79"/>
  <c r="AM991" i="79"/>
  <c r="AM987" i="79"/>
  <c r="AM984" i="79"/>
  <c r="AM981" i="79"/>
  <c r="AM978" i="79"/>
  <c r="AM975" i="79"/>
  <c r="AM971" i="79"/>
  <c r="AM968" i="79"/>
  <c r="AM965" i="79"/>
  <c r="AM962" i="79"/>
  <c r="AM959"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6" i="79" l="1"/>
  <c r="Y950" i="79"/>
  <c r="Y268" i="46"/>
  <c r="Y265" i="46"/>
  <c r="Y526" i="46"/>
  <c r="Y39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I56" i="44" l="1"/>
  <c r="I42" i="44"/>
  <c r="J56" i="44"/>
  <c r="J42" i="44"/>
  <c r="K56" i="44"/>
  <c r="K42" i="44"/>
  <c r="L42" i="44"/>
  <c r="L56" i="44"/>
  <c r="E42" i="44"/>
  <c r="E56" i="44"/>
  <c r="M42" i="44"/>
  <c r="M56" i="44"/>
  <c r="D56" i="44"/>
  <c r="D42" i="44"/>
  <c r="F42" i="44"/>
  <c r="F56" i="44"/>
  <c r="N42" i="44"/>
  <c r="N56" i="44"/>
  <c r="G42" i="44"/>
  <c r="G56" i="44"/>
  <c r="O56" i="44"/>
  <c r="O42" i="44"/>
  <c r="H42" i="44"/>
  <c r="H56" i="44"/>
  <c r="P42" i="44"/>
  <c r="P56" i="44"/>
  <c r="Z23" i="46"/>
  <c r="AA23" i="46"/>
  <c r="AB23" i="46"/>
  <c r="AC23" i="46"/>
  <c r="AD23" i="46"/>
  <c r="AE23" i="46"/>
  <c r="AF23" i="46"/>
  <c r="AG23" i="46"/>
  <c r="AH23" i="46"/>
  <c r="AI23" i="46"/>
  <c r="AJ23" i="46"/>
  <c r="AK23" i="46"/>
  <c r="AL23" i="46"/>
  <c r="N51" i="46"/>
  <c r="Z138" i="46" l="1"/>
  <c r="Z140" i="46"/>
  <c r="Z142" i="46"/>
  <c r="Z139" i="46"/>
  <c r="Z141" i="46"/>
  <c r="Z143" i="46"/>
  <c r="Y767" i="79"/>
  <c r="Y584" i="79"/>
  <c r="Y582" i="79"/>
  <c r="Y583"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56" i="79" l="1"/>
  <c r="AM773" i="79"/>
  <c r="AM590"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52" i="43"/>
  <c r="O52" i="43"/>
  <c r="N52" i="43"/>
  <c r="M52" i="43"/>
  <c r="L52" i="43"/>
  <c r="K52" i="43"/>
  <c r="Q13" i="44"/>
  <c r="P70" i="44"/>
  <c r="O70" i="44"/>
  <c r="N70" i="44"/>
  <c r="L122" i="45"/>
  <c r="L28" i="44"/>
  <c r="K70" i="44"/>
  <c r="N71" i="44" l="1"/>
  <c r="N43" i="44"/>
  <c r="N57" i="44"/>
  <c r="N123" i="45"/>
  <c r="O57" i="44"/>
  <c r="O43" i="44"/>
  <c r="O123" i="45"/>
  <c r="P57" i="44"/>
  <c r="P43" i="44"/>
  <c r="P123" i="45"/>
  <c r="Q57" i="44"/>
  <c r="Q43" i="44"/>
  <c r="K29" i="44"/>
  <c r="K33" i="44" s="1"/>
  <c r="K43" i="44"/>
  <c r="K57" i="44"/>
  <c r="L29" i="44"/>
  <c r="L33" i="44" s="1"/>
  <c r="L43" i="44"/>
  <c r="L57" i="44"/>
  <c r="M14" i="44"/>
  <c r="M18" i="44" s="1"/>
  <c r="M43" i="44"/>
  <c r="M57" i="44"/>
  <c r="C88" i="45"/>
  <c r="AI21" i="46"/>
  <c r="M123" i="45"/>
  <c r="AG21" i="46"/>
  <c r="Q14" i="44"/>
  <c r="Q18" i="44" s="1"/>
  <c r="Q29" i="44"/>
  <c r="Q33" i="44" s="1"/>
  <c r="Q71" i="44"/>
  <c r="C109" i="45" s="1"/>
  <c r="AJ21" i="46"/>
  <c r="AJ149" i="46"/>
  <c r="AF149" i="46"/>
  <c r="AJ278" i="46"/>
  <c r="AF278" i="46"/>
  <c r="AJ407" i="46"/>
  <c r="AF407" i="46"/>
  <c r="AJ36" i="79"/>
  <c r="AF36" i="79"/>
  <c r="AJ219" i="79"/>
  <c r="AJ384" i="79" s="1"/>
  <c r="AF219" i="79"/>
  <c r="AJ408" i="79"/>
  <c r="AF408" i="79"/>
  <c r="AJ591" i="79"/>
  <c r="AF591" i="79"/>
  <c r="AJ774" i="79"/>
  <c r="AF774" i="79"/>
  <c r="AJ957" i="79"/>
  <c r="AF957" i="79"/>
  <c r="K14" i="44"/>
  <c r="K18" i="44" s="1"/>
  <c r="O14" i="44"/>
  <c r="O18" i="44" s="1"/>
  <c r="O29" i="44"/>
  <c r="O33" i="44" s="1"/>
  <c r="O71" i="44"/>
  <c r="C95" i="45" s="1"/>
  <c r="AF21" i="46"/>
  <c r="AI149" i="46"/>
  <c r="AI278" i="46"/>
  <c r="AI407" i="46"/>
  <c r="AI36" i="79"/>
  <c r="AI219" i="79"/>
  <c r="AI408" i="79"/>
  <c r="AI591" i="79"/>
  <c r="AI774" i="79"/>
  <c r="AI957" i="79"/>
  <c r="M71" i="44"/>
  <c r="AL21" i="46"/>
  <c r="AL149" i="46"/>
  <c r="AH149" i="46"/>
  <c r="AL278" i="46"/>
  <c r="AH278" i="46"/>
  <c r="AL407" i="46"/>
  <c r="AH407" i="46"/>
  <c r="AL36" i="79"/>
  <c r="AH36" i="79"/>
  <c r="AL219" i="79"/>
  <c r="AH219" i="79"/>
  <c r="AL408" i="79"/>
  <c r="AH408" i="79"/>
  <c r="AL591" i="79"/>
  <c r="AH591" i="79"/>
  <c r="AL774" i="79"/>
  <c r="AH774" i="79"/>
  <c r="AL957" i="79"/>
  <c r="AH957" i="79"/>
  <c r="N29" i="44"/>
  <c r="N33" i="44" s="1"/>
  <c r="K71" i="44"/>
  <c r="K81" i="44" s="1"/>
  <c r="AH21" i="46"/>
  <c r="AK21" i="46"/>
  <c r="AK149" i="46"/>
  <c r="AG149" i="46"/>
  <c r="AK278" i="46"/>
  <c r="AG278" i="46"/>
  <c r="AK407" i="46"/>
  <c r="AG407" i="46"/>
  <c r="AK36" i="79"/>
  <c r="AG36" i="79"/>
  <c r="AK219" i="79"/>
  <c r="AG219" i="79"/>
  <c r="AK408" i="79"/>
  <c r="AG408" i="79"/>
  <c r="AK591" i="79"/>
  <c r="AG591" i="79"/>
  <c r="AK774" i="79"/>
  <c r="AG774" i="79"/>
  <c r="AK957" i="79"/>
  <c r="AK1116" i="79" s="1"/>
  <c r="AG957" i="79"/>
  <c r="K122" i="45"/>
  <c r="AK407" i="79"/>
  <c r="AJ20" i="46"/>
  <c r="AG590" i="79"/>
  <c r="AG148" i="46"/>
  <c r="AK406" i="46"/>
  <c r="AF773" i="79"/>
  <c r="AG35" i="79"/>
  <c r="L13" i="44"/>
  <c r="P13" i="44"/>
  <c r="S14" i="47"/>
  <c r="AF148" i="46"/>
  <c r="AK277" i="46"/>
  <c r="AG406" i="46"/>
  <c r="AF35" i="79"/>
  <c r="AI407" i="79"/>
  <c r="AK773" i="79"/>
  <c r="AJ956" i="79"/>
  <c r="N28" i="44"/>
  <c r="Q14" i="47"/>
  <c r="AI20" i="46"/>
  <c r="AK148" i="46"/>
  <c r="AI277" i="46"/>
  <c r="AK35" i="79"/>
  <c r="AJ218" i="79"/>
  <c r="AG407" i="79"/>
  <c r="AJ773" i="79"/>
  <c r="AF956" i="79"/>
  <c r="O122" i="45"/>
  <c r="U14" i="47"/>
  <c r="AG20" i="46"/>
  <c r="AK20" i="46"/>
  <c r="AJ148" i="46"/>
  <c r="AG277" i="46"/>
  <c r="AJ35" i="79"/>
  <c r="AF218" i="79"/>
  <c r="AK590" i="79"/>
  <c r="AG773" i="79"/>
  <c r="V14" i="47"/>
  <c r="AL406" i="46"/>
  <c r="AH406" i="46"/>
  <c r="AL590" i="79"/>
  <c r="AH590" i="79"/>
  <c r="N13" i="44"/>
  <c r="M122" i="45"/>
  <c r="M28" i="44"/>
  <c r="Q70" i="44"/>
  <c r="R14" i="47"/>
  <c r="AH20" i="46"/>
  <c r="AL277" i="46"/>
  <c r="AH277" i="46"/>
  <c r="AI218" i="79"/>
  <c r="AL407" i="79"/>
  <c r="AH407" i="79"/>
  <c r="AI956" i="79"/>
  <c r="Q28" i="44"/>
  <c r="M70"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7" i="79"/>
  <c r="AF407"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71" i="44"/>
  <c r="C102" i="45" s="1"/>
  <c r="L71" i="44"/>
  <c r="L81" i="44" s="1"/>
  <c r="L70" i="44"/>
  <c r="K123" i="45"/>
  <c r="O28" i="44"/>
  <c r="H130" i="47"/>
  <c r="H131" i="47"/>
  <c r="H129" i="47"/>
  <c r="P81" i="44" l="1"/>
  <c r="O81" i="44"/>
  <c r="M81" i="44"/>
  <c r="N81" i="44"/>
  <c r="AK138" i="46"/>
  <c r="AK141" i="46"/>
  <c r="AK140" i="46"/>
  <c r="AK143" i="46"/>
  <c r="AK142" i="46"/>
  <c r="AK139" i="46"/>
  <c r="N76" i="44"/>
  <c r="M80" i="44"/>
  <c r="M76" i="44"/>
  <c r="M79" i="44"/>
  <c r="M75" i="44"/>
  <c r="M77" i="44"/>
  <c r="M78" i="44"/>
  <c r="N73" i="44"/>
  <c r="N75" i="44"/>
  <c r="N79" i="44"/>
  <c r="N80" i="44"/>
  <c r="L79" i="44"/>
  <c r="L75" i="44"/>
  <c r="L80" i="44"/>
  <c r="L76" i="44"/>
  <c r="L78" i="44"/>
  <c r="L77" i="44"/>
  <c r="P79" i="44"/>
  <c r="P75" i="44"/>
  <c r="P78" i="44"/>
  <c r="P80" i="44"/>
  <c r="P76" i="44"/>
  <c r="P77" i="44"/>
  <c r="K78" i="44"/>
  <c r="K77" i="44"/>
  <c r="K79" i="44"/>
  <c r="K80" i="44"/>
  <c r="K76" i="44"/>
  <c r="K75" i="44"/>
  <c r="O78" i="44"/>
  <c r="O79" i="44"/>
  <c r="O75" i="44"/>
  <c r="O77" i="44"/>
  <c r="O80" i="44"/>
  <c r="O76" i="44"/>
  <c r="N78" i="44"/>
  <c r="N77" i="44"/>
  <c r="Q80" i="44"/>
  <c r="Q78" i="44"/>
  <c r="Q76" i="44"/>
  <c r="Q81" i="44"/>
  <c r="Q79" i="44"/>
  <c r="Q77" i="44"/>
  <c r="Q75" i="44"/>
  <c r="C67" i="45"/>
  <c r="K72" i="44"/>
  <c r="K74" i="44" s="1"/>
  <c r="K73" i="44"/>
  <c r="O73" i="44"/>
  <c r="O72" i="44"/>
  <c r="O74" i="44" s="1"/>
  <c r="C74" i="45"/>
  <c r="L72" i="44"/>
  <c r="L74" i="44" s="1"/>
  <c r="L73" i="44"/>
  <c r="C81" i="45"/>
  <c r="M72" i="44"/>
  <c r="M74" i="44" s="1"/>
  <c r="M73" i="44"/>
  <c r="N72" i="44"/>
  <c r="N74" i="44" s="1"/>
  <c r="Q72" i="44"/>
  <c r="Q74" i="44" s="1"/>
  <c r="Q73" i="44"/>
  <c r="P73" i="44"/>
  <c r="P72" i="44"/>
  <c r="P74" i="44" s="1"/>
  <c r="AK950" i="79"/>
  <c r="AK933" i="79"/>
  <c r="AK584" i="79"/>
  <c r="AK583" i="79"/>
  <c r="AK567" i="79"/>
  <c r="AK582" i="79"/>
  <c r="AK212" i="79"/>
  <c r="AK211" i="79"/>
  <c r="AK195" i="79"/>
  <c r="AK210" i="79"/>
  <c r="AK209" i="79"/>
  <c r="AK208" i="79"/>
  <c r="AK767" i="79"/>
  <c r="AK750" i="79"/>
  <c r="AK766"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J57" i="45"/>
  <c r="L57" i="45"/>
  <c r="M57" i="45"/>
  <c r="N57" i="45"/>
  <c r="J50" i="45"/>
  <c r="L50" i="45"/>
  <c r="M50" i="45"/>
  <c r="N50" i="45"/>
  <c r="J43" i="45"/>
  <c r="L43" i="45"/>
  <c r="M43" i="45"/>
  <c r="N43" i="45"/>
  <c r="N36" i="45"/>
  <c r="J36" i="45"/>
  <c r="L36" i="45"/>
  <c r="M36" i="45"/>
  <c r="J29" i="45"/>
  <c r="L29" i="45"/>
  <c r="M29" i="45"/>
  <c r="N29" i="45"/>
  <c r="J22" i="45"/>
  <c r="L22" i="45"/>
  <c r="M22" i="45"/>
  <c r="N22" i="45"/>
  <c r="D64" i="45"/>
  <c r="O1116" i="79"/>
  <c r="D1116" i="79"/>
  <c r="O933" i="79"/>
  <c r="D933" i="79"/>
  <c r="O750" i="79"/>
  <c r="D750" i="79"/>
  <c r="O567" i="79"/>
  <c r="D567" i="79"/>
  <c r="D384" i="79"/>
  <c r="AL384" i="79" l="1"/>
  <c r="AL399" i="79"/>
  <c r="AL398" i="79"/>
  <c r="AL400" i="79"/>
  <c r="AL401"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F384" i="79"/>
  <c r="AG384" i="79"/>
  <c r="Z950" i="79"/>
  <c r="Z767" i="79"/>
  <c r="Z766" i="79"/>
  <c r="Z401" i="79"/>
  <c r="Z583" i="79"/>
  <c r="Z584" i="79"/>
  <c r="Z582"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I52" i="43"/>
  <c r="H52" i="43"/>
  <c r="G52" i="43"/>
  <c r="F52" i="43"/>
  <c r="E52" i="43"/>
  <c r="D52" i="43"/>
  <c r="O255" i="46"/>
  <c r="D255" i="46"/>
  <c r="J28" i="44"/>
  <c r="I28" i="44"/>
  <c r="H28" i="44"/>
  <c r="G28" i="44"/>
  <c r="F28" i="44"/>
  <c r="E28" i="44"/>
  <c r="D28" i="44"/>
  <c r="E29" i="44" l="1"/>
  <c r="E33" i="44" s="1"/>
  <c r="E43" i="44"/>
  <c r="E57" i="44"/>
  <c r="F57" i="44"/>
  <c r="F43" i="44"/>
  <c r="H29" i="44"/>
  <c r="H33" i="44" s="1"/>
  <c r="H43" i="44"/>
  <c r="H57" i="44"/>
  <c r="J29" i="44"/>
  <c r="J33" i="44" s="1"/>
  <c r="J57" i="44"/>
  <c r="J43" i="44"/>
  <c r="G57" i="44"/>
  <c r="G43" i="44"/>
  <c r="I29" i="44"/>
  <c r="I33" i="44" s="1"/>
  <c r="I43" i="44"/>
  <c r="I57" i="44"/>
  <c r="Y21" i="46"/>
  <c r="D57" i="44"/>
  <c r="D43" i="44"/>
  <c r="AL268" i="46"/>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73" i="79"/>
  <c r="Z218" i="79"/>
  <c r="Z956" i="79"/>
  <c r="Z590" i="79"/>
  <c r="Z35" i="79"/>
  <c r="D123" i="45"/>
  <c r="E14" i="44"/>
  <c r="E18" i="44" s="1"/>
  <c r="Z591" i="79"/>
  <c r="Z750" i="79" s="1"/>
  <c r="Z219" i="79"/>
  <c r="Z384" i="79" s="1"/>
  <c r="Z408" i="79"/>
  <c r="Z567" i="79" s="1"/>
  <c r="Z774" i="79"/>
  <c r="Z933" i="79" s="1"/>
  <c r="Z957" i="79"/>
  <c r="Z1116" i="79" s="1"/>
  <c r="Z36" i="79"/>
  <c r="Z195" i="79" s="1"/>
  <c r="AE406" i="46"/>
  <c r="J13" i="44"/>
  <c r="AE956" i="79"/>
  <c r="AE407" i="79"/>
  <c r="AE773" i="79"/>
  <c r="AE590" i="79"/>
  <c r="AE218" i="79"/>
  <c r="AE35" i="79"/>
  <c r="J71" i="44"/>
  <c r="J81" i="44" s="1"/>
  <c r="J14" i="44"/>
  <c r="J18" i="44" s="1"/>
  <c r="AE408" i="79"/>
  <c r="AE591" i="79"/>
  <c r="AE957" i="79"/>
  <c r="AE1116" i="79" s="1"/>
  <c r="AE774" i="79"/>
  <c r="AE219" i="79"/>
  <c r="AE36" i="79"/>
  <c r="Y277" i="46"/>
  <c r="D13" i="44"/>
  <c r="Y773" i="79"/>
  <c r="Y590" i="79"/>
  <c r="Y218" i="79"/>
  <c r="Y956" i="79"/>
  <c r="Y407" i="79"/>
  <c r="Y35" i="79"/>
  <c r="AC148" i="46"/>
  <c r="H13" i="44"/>
  <c r="AC773" i="79"/>
  <c r="AC956" i="79"/>
  <c r="AC407" i="79"/>
  <c r="AC590" i="79"/>
  <c r="AC218" i="79"/>
  <c r="AC35" i="79"/>
  <c r="Y407" i="46"/>
  <c r="Y513" i="46" s="1"/>
  <c r="D14" i="44"/>
  <c r="D18" i="44" s="1"/>
  <c r="Y957" i="79"/>
  <c r="Y1116" i="79" s="1"/>
  <c r="Y408" i="79"/>
  <c r="Y567" i="79" s="1"/>
  <c r="Y774" i="79"/>
  <c r="Y933" i="79" s="1"/>
  <c r="Y591" i="79"/>
  <c r="Y750" i="79" s="1"/>
  <c r="Y219" i="79"/>
  <c r="Y384" i="79" s="1"/>
  <c r="Y393" i="79" s="1"/>
  <c r="Y394" i="79" s="1"/>
  <c r="Y36" i="79"/>
  <c r="Y195" i="79" s="1"/>
  <c r="AC278" i="46"/>
  <c r="AC395" i="46" s="1"/>
  <c r="H14" i="44"/>
  <c r="H18" i="44" s="1"/>
  <c r="AC774" i="79"/>
  <c r="AC950" i="79" s="1"/>
  <c r="AC591" i="79"/>
  <c r="AC219" i="79"/>
  <c r="AC957" i="79"/>
  <c r="AC1116" i="79" s="1"/>
  <c r="AC408" i="79"/>
  <c r="AC36" i="79"/>
  <c r="AD148" i="46"/>
  <c r="I13" i="44"/>
  <c r="AD407" i="79"/>
  <c r="AD590" i="79"/>
  <c r="AD956" i="79"/>
  <c r="AD773" i="79"/>
  <c r="AD218" i="79"/>
  <c r="AD35" i="79"/>
  <c r="H123" i="45"/>
  <c r="I14" i="44"/>
  <c r="I18" i="44" s="1"/>
  <c r="AD774" i="79"/>
  <c r="AD950" i="79" s="1"/>
  <c r="AD957" i="79"/>
  <c r="AD1116" i="79" s="1"/>
  <c r="AD408" i="79"/>
  <c r="AD582" i="79" s="1"/>
  <c r="AD591" i="79"/>
  <c r="AD219" i="79"/>
  <c r="AD398" i="79" s="1"/>
  <c r="AD36" i="79"/>
  <c r="AA406" i="46"/>
  <c r="F13" i="44"/>
  <c r="AA956" i="79"/>
  <c r="AA773" i="79"/>
  <c r="AA590" i="79"/>
  <c r="AA218" i="79"/>
  <c r="AA407" i="79"/>
  <c r="AA35" i="79"/>
  <c r="F71" i="44"/>
  <c r="F81" i="44" s="1"/>
  <c r="F14" i="44"/>
  <c r="F18" i="44" s="1"/>
  <c r="AA408" i="79"/>
  <c r="AA774" i="79"/>
  <c r="AA219" i="79"/>
  <c r="AA957" i="79"/>
  <c r="AA1116" i="79" s="1"/>
  <c r="AA591" i="79"/>
  <c r="AA36" i="79"/>
  <c r="AA208" i="79" s="1"/>
  <c r="AB406" i="46"/>
  <c r="G13" i="44"/>
  <c r="AB773" i="79"/>
  <c r="AB590" i="79"/>
  <c r="AB218" i="79"/>
  <c r="AB956" i="79"/>
  <c r="AB407" i="79"/>
  <c r="AB35" i="79"/>
  <c r="AB407" i="46"/>
  <c r="G14" i="44"/>
  <c r="G18" i="44" s="1"/>
  <c r="AB957" i="79"/>
  <c r="AB1116" i="79" s="1"/>
  <c r="AB774" i="79"/>
  <c r="AB591" i="79"/>
  <c r="AB219" i="79"/>
  <c r="AB408" i="79"/>
  <c r="AB567" i="79" s="1"/>
  <c r="AB36" i="79"/>
  <c r="AB21" i="46"/>
  <c r="Y278" i="46"/>
  <c r="Y384" i="46" s="1"/>
  <c r="AE149" i="46"/>
  <c r="AE255" i="46" s="1"/>
  <c r="AB148" i="46"/>
  <c r="G123" i="45"/>
  <c r="AA149" i="46"/>
  <c r="AA255" i="46" s="1"/>
  <c r="AE407" i="46"/>
  <c r="I71" i="44"/>
  <c r="I81" i="44" s="1"/>
  <c r="E71" i="44"/>
  <c r="E81" i="44" s="1"/>
  <c r="Z406" i="46"/>
  <c r="AE148" i="46"/>
  <c r="AA148" i="46"/>
  <c r="H71" i="44"/>
  <c r="H81" i="44" s="1"/>
  <c r="C123" i="45"/>
  <c r="F123" i="45"/>
  <c r="AE21" i="46"/>
  <c r="AD149" i="46"/>
  <c r="Z149" i="46"/>
  <c r="Z255" i="46" s="1"/>
  <c r="AE278" i="46"/>
  <c r="AA278" i="46"/>
  <c r="AC277" i="46"/>
  <c r="AD407" i="46"/>
  <c r="Z407" i="46"/>
  <c r="Z513" i="46" s="1"/>
  <c r="AC406" i="46"/>
  <c r="AD277" i="46"/>
  <c r="AD406" i="46"/>
  <c r="Z148" i="46"/>
  <c r="D71" i="44"/>
  <c r="G71" i="44"/>
  <c r="G81"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81" i="44" l="1"/>
  <c r="AD212" i="79"/>
  <c r="AD208" i="79"/>
  <c r="AD211" i="79"/>
  <c r="AD210" i="79"/>
  <c r="AD209" i="79"/>
  <c r="G78" i="44"/>
  <c r="G77" i="44"/>
  <c r="G75" i="44"/>
  <c r="G80" i="44"/>
  <c r="G76" i="44"/>
  <c r="G79" i="44"/>
  <c r="H79" i="44"/>
  <c r="H75" i="44"/>
  <c r="H78" i="44"/>
  <c r="H80" i="44"/>
  <c r="H77" i="44"/>
  <c r="H76" i="44"/>
  <c r="E80" i="44"/>
  <c r="E76" i="44"/>
  <c r="E79" i="44"/>
  <c r="E75" i="44"/>
  <c r="F80" i="44"/>
  <c r="F76" i="44"/>
  <c r="F75" i="44"/>
  <c r="F79" i="44"/>
  <c r="J77" i="44"/>
  <c r="J80" i="44"/>
  <c r="J76" i="44"/>
  <c r="J78" i="44"/>
  <c r="J79" i="44"/>
  <c r="J75" i="44"/>
  <c r="D80" i="44"/>
  <c r="D76" i="44"/>
  <c r="D79" i="44"/>
  <c r="D75" i="44"/>
  <c r="I80" i="44"/>
  <c r="I76" i="44"/>
  <c r="I79" i="44"/>
  <c r="I75" i="44"/>
  <c r="I78" i="44"/>
  <c r="I77" i="44"/>
  <c r="J73" i="44"/>
  <c r="J72" i="44"/>
  <c r="J74" i="44" s="1"/>
  <c r="D74" i="44"/>
  <c r="D73" i="44"/>
  <c r="G73" i="44"/>
  <c r="G72" i="44"/>
  <c r="G74" i="44" s="1"/>
  <c r="H73" i="44"/>
  <c r="H72" i="44"/>
  <c r="H74" i="44" s="1"/>
  <c r="E74" i="44"/>
  <c r="E73" i="44"/>
  <c r="F73" i="44"/>
  <c r="F74" i="44"/>
  <c r="I72" i="44"/>
  <c r="I74" i="44" s="1"/>
  <c r="I73" i="44"/>
  <c r="AB398" i="79"/>
  <c r="AB400" i="79"/>
  <c r="AB384" i="79"/>
  <c r="AB399" i="79"/>
  <c r="AB401" i="79"/>
  <c r="AB766" i="79"/>
  <c r="AB767" i="79"/>
  <c r="AB750" i="79"/>
  <c r="AD583" i="79"/>
  <c r="AD567" i="79"/>
  <c r="AD584" i="79"/>
  <c r="AC398" i="79"/>
  <c r="AC400" i="79"/>
  <c r="AC384" i="79"/>
  <c r="AC399" i="79"/>
  <c r="AC401" i="79"/>
  <c r="AB583" i="79"/>
  <c r="AB584" i="79"/>
  <c r="AB582" i="79"/>
  <c r="AA766" i="79"/>
  <c r="AA750" i="79"/>
  <c r="AA767" i="79"/>
  <c r="AA584" i="79"/>
  <c r="AA583" i="79"/>
  <c r="AA582" i="79"/>
  <c r="AA567" i="79"/>
  <c r="AD399" i="79"/>
  <c r="AD401" i="79"/>
  <c r="AD400" i="79"/>
  <c r="AD384" i="79"/>
  <c r="AD933" i="79"/>
  <c r="AC584" i="79"/>
  <c r="AC583" i="79"/>
  <c r="AC582" i="79"/>
  <c r="AC567" i="79"/>
  <c r="AC933" i="79"/>
  <c r="AE398" i="79"/>
  <c r="AE384" i="79"/>
  <c r="AE400" i="79"/>
  <c r="AE399" i="79"/>
  <c r="AE401" i="79"/>
  <c r="AE567" i="79"/>
  <c r="AE584" i="79"/>
  <c r="AE583" i="79"/>
  <c r="AE582" i="79"/>
  <c r="AD767" i="79"/>
  <c r="AD750" i="79"/>
  <c r="AD766" i="79"/>
  <c r="AE950" i="79"/>
  <c r="AE933" i="79"/>
  <c r="AA401" i="79"/>
  <c r="AA384" i="79"/>
  <c r="AA400" i="79"/>
  <c r="AA398" i="79"/>
  <c r="AA399"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O127" i="46"/>
  <c r="D127" i="46"/>
  <c r="D122" i="45" l="1"/>
  <c r="E122" i="45"/>
  <c r="F122" i="45"/>
  <c r="G122" i="45"/>
  <c r="H122" i="45"/>
  <c r="I122" i="45"/>
  <c r="C122" i="45"/>
  <c r="O17" i="45" l="1"/>
  <c r="N17" i="45"/>
  <c r="M17" i="45"/>
  <c r="L17" i="45"/>
  <c r="N60" i="46"/>
  <c r="N57" i="46"/>
  <c r="AA127" i="46" l="1"/>
  <c r="AD138" i="46"/>
  <c r="AD141" i="46"/>
  <c r="AD135" i="46"/>
  <c r="AD140" i="46"/>
  <c r="AD143" i="46"/>
  <c r="AD136" i="46"/>
  <c r="AD142" i="46"/>
  <c r="AD139" i="46"/>
  <c r="AD137" i="46"/>
  <c r="AD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C130" i="45" l="1"/>
  <c r="J17" i="45"/>
  <c r="J30" i="45" s="1"/>
  <c r="I17" i="45"/>
  <c r="I65" i="45" s="1"/>
  <c r="H17" i="45"/>
  <c r="C127" i="45" s="1"/>
  <c r="G17" i="45"/>
  <c r="F17" i="45"/>
  <c r="C124" i="45" l="1"/>
  <c r="D124" i="45"/>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H124" i="45"/>
  <c r="F65" i="45"/>
  <c r="I125" i="45" s="1"/>
  <c r="C125" i="45"/>
  <c r="E127" i="45"/>
  <c r="H65" i="45"/>
  <c r="I127" i="45" s="1"/>
  <c r="D127" i="45"/>
  <c r="C128" i="45"/>
  <c r="H126" i="45"/>
  <c r="G126" i="45"/>
  <c r="F126" i="45"/>
  <c r="E126" i="45"/>
  <c r="H127" i="45"/>
  <c r="F127" i="45"/>
  <c r="G127" i="45"/>
  <c r="G124" i="45"/>
  <c r="E124" i="45"/>
  <c r="F124" i="45"/>
  <c r="G128" i="45"/>
  <c r="G125" i="45"/>
  <c r="F125" i="45"/>
  <c r="E125" i="45"/>
  <c r="J58" i="45"/>
  <c r="J44" i="45"/>
  <c r="J37" i="45"/>
  <c r="J51" i="45"/>
  <c r="D125" i="45"/>
  <c r="C126" i="45"/>
  <c r="D126" i="45"/>
  <c r="J23" i="45"/>
  <c r="C129" i="45" s="1"/>
  <c r="Y20" i="46"/>
  <c r="W14" i="47"/>
  <c r="J14" i="47"/>
  <c r="K14" i="47"/>
  <c r="L14" i="47"/>
  <c r="M14" i="47"/>
  <c r="N14" i="47"/>
  <c r="O14" i="47"/>
  <c r="I14" i="47"/>
  <c r="AE20" i="46"/>
  <c r="AA20" i="46"/>
  <c r="AB20" i="46"/>
  <c r="AC20" i="46"/>
  <c r="AD20" i="46"/>
  <c r="Z20" i="46"/>
  <c r="C60" i="45"/>
  <c r="C53" i="45"/>
  <c r="C46" i="45"/>
  <c r="C39" i="45"/>
  <c r="C25" i="45"/>
  <c r="C32" i="45"/>
  <c r="C18" i="45"/>
  <c r="E70" i="44"/>
  <c r="F70" i="44"/>
  <c r="G70" i="44"/>
  <c r="H70" i="44"/>
  <c r="I70" i="44"/>
  <c r="J70" i="44"/>
  <c r="D70" i="44"/>
  <c r="Y256" i="46" s="1"/>
  <c r="AC198" i="79" l="1"/>
  <c r="AC203" i="79" s="1"/>
  <c r="G130" i="45"/>
  <c r="C131" i="45"/>
  <c r="Y753" i="79" s="1"/>
  <c r="Y761" i="79" s="1"/>
  <c r="L129" i="45"/>
  <c r="AF516" i="46"/>
  <c r="J127" i="45"/>
  <c r="H130" i="45"/>
  <c r="C133" i="45"/>
  <c r="Y1119" i="79" s="1"/>
  <c r="Y1123" i="79" s="1"/>
  <c r="N130" i="45"/>
  <c r="AG258" i="46"/>
  <c r="AG259" i="46" s="1"/>
  <c r="K125" i="45"/>
  <c r="K128" i="45"/>
  <c r="AJ516" i="46"/>
  <c r="AJ520" i="46" s="1"/>
  <c r="N127" i="45"/>
  <c r="K126" i="45"/>
  <c r="AG387" i="46" s="1"/>
  <c r="G129" i="45"/>
  <c r="E129" i="45"/>
  <c r="J125" i="45"/>
  <c r="AF258" i="46" s="1"/>
  <c r="Y258" i="46"/>
  <c r="F128" i="45"/>
  <c r="E130" i="45"/>
  <c r="L130" i="45"/>
  <c r="J128" i="45"/>
  <c r="K127" i="45"/>
  <c r="AG516" i="46" s="1"/>
  <c r="AG520" i="46" s="1"/>
  <c r="J124" i="45"/>
  <c r="AF130" i="46" s="1"/>
  <c r="AF131" i="46" s="1"/>
  <c r="K53" i="43" s="1"/>
  <c r="I129" i="45"/>
  <c r="K124" i="45"/>
  <c r="AG130" i="46" s="1"/>
  <c r="AG131" i="46" s="1"/>
  <c r="L53" i="43" s="1"/>
  <c r="E128" i="45"/>
  <c r="D129" i="45"/>
  <c r="H128" i="45"/>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Y203" i="79" s="1"/>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51" i="79"/>
  <c r="AG751" i="79"/>
  <c r="AG385" i="79"/>
  <c r="AK934" i="79"/>
  <c r="AF751" i="79"/>
  <c r="AH568" i="79"/>
  <c r="AL196" i="79"/>
  <c r="AG514" i="46"/>
  <c r="AI934" i="79"/>
  <c r="AJ934" i="79"/>
  <c r="AF385" i="79"/>
  <c r="AL568" i="79"/>
  <c r="AF934" i="79"/>
  <c r="AJ385" i="79"/>
  <c r="AH1117" i="79"/>
  <c r="AI1117" i="79"/>
  <c r="AK514" i="46"/>
  <c r="AI196" i="79"/>
  <c r="AK385" i="79"/>
  <c r="AF514" i="46"/>
  <c r="AF568" i="79"/>
  <c r="AL385" i="79"/>
  <c r="AL751" i="79"/>
  <c r="AJ568" i="79"/>
  <c r="AJ514" i="46"/>
  <c r="AK196" i="79"/>
  <c r="AG196" i="79"/>
  <c r="AG1117" i="79"/>
  <c r="AG568" i="79"/>
  <c r="AH514" i="46"/>
  <c r="AK1117" i="79"/>
  <c r="AH196" i="79"/>
  <c r="AH934" i="79"/>
  <c r="AJ1117" i="79"/>
  <c r="AF196" i="79"/>
  <c r="AF1117" i="79"/>
  <c r="AL934" i="79"/>
  <c r="AI385" i="79"/>
  <c r="AL514" i="46"/>
  <c r="AK751" i="79"/>
  <c r="AH385" i="79"/>
  <c r="AJ196" i="79"/>
  <c r="AL1117" i="79"/>
  <c r="AH751" i="79"/>
  <c r="AI514" i="46"/>
  <c r="AK568" i="79"/>
  <c r="AI568" i="79"/>
  <c r="AI751" i="79"/>
  <c r="AG934" i="79"/>
  <c r="Y514" i="46"/>
  <c r="AB514" i="46"/>
  <c r="AE1117" i="79"/>
  <c r="AD385" i="79"/>
  <c r="AC568" i="79"/>
  <c r="Y1117" i="79"/>
  <c r="Y568" i="79"/>
  <c r="AC514" i="46"/>
  <c r="AB934" i="79"/>
  <c r="AA1117" i="79"/>
  <c r="AD196" i="79"/>
  <c r="Y196" i="79"/>
  <c r="AE751" i="79"/>
  <c r="AA514" i="46"/>
  <c r="AE514" i="46"/>
  <c r="AC385" i="79"/>
  <c r="AB751" i="79"/>
  <c r="AC1117" i="79"/>
  <c r="AE385" i="79"/>
  <c r="Z934" i="79"/>
  <c r="AD514" i="46"/>
  <c r="AA568" i="79"/>
  <c r="AD1117" i="79"/>
  <c r="AE934" i="79"/>
  <c r="AB385" i="79"/>
  <c r="AB1117" i="79"/>
  <c r="AA751" i="79"/>
  <c r="AD568" i="79"/>
  <c r="Y751" i="79"/>
  <c r="AE568" i="79"/>
  <c r="Z751" i="79"/>
  <c r="Z514" i="46"/>
  <c r="AC934" i="79"/>
  <c r="AB568" i="79"/>
  <c r="Y385" i="79"/>
  <c r="Z385" i="79"/>
  <c r="AA196" i="79"/>
  <c r="AD934" i="79"/>
  <c r="AC196" i="79"/>
  <c r="Y934" i="79"/>
  <c r="AE196" i="79"/>
  <c r="AD751" i="79"/>
  <c r="AA385" i="79"/>
  <c r="AA934" i="79"/>
  <c r="AB196" i="79"/>
  <c r="AC751" i="79"/>
  <c r="Z568" i="79"/>
  <c r="Z196" i="79"/>
  <c r="Z1117"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A392" i="46" s="1"/>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C570" i="79" l="1"/>
  <c r="AC576" i="79" s="1"/>
  <c r="AA387" i="79"/>
  <c r="AA393" i="79" s="1"/>
  <c r="AC387" i="79"/>
  <c r="I65" i="43"/>
  <c r="AE198" i="79"/>
  <c r="AE202" i="79" s="1"/>
  <c r="AB198" i="79"/>
  <c r="AB201" i="79" s="1"/>
  <c r="AA262" i="46"/>
  <c r="F57" i="43" s="1"/>
  <c r="AA522" i="46"/>
  <c r="F63" i="43" s="1"/>
  <c r="Y200" i="79"/>
  <c r="Y202" i="79"/>
  <c r="Y201" i="79"/>
  <c r="Y199" i="79"/>
  <c r="Y259" i="46"/>
  <c r="Y260" i="46"/>
  <c r="AA259" i="46"/>
  <c r="AA260" i="46"/>
  <c r="AB199" i="79"/>
  <c r="Y262" i="46"/>
  <c r="AK570" i="79"/>
  <c r="AK576" i="79" s="1"/>
  <c r="AI517" i="46"/>
  <c r="AI520" i="46"/>
  <c r="AF518" i="46"/>
  <c r="AF520" i="46"/>
  <c r="AH518" i="46"/>
  <c r="AH520" i="46"/>
  <c r="Y522" i="46"/>
  <c r="D63" i="43" s="1"/>
  <c r="AJ570" i="79"/>
  <c r="AJ576" i="79" s="1"/>
  <c r="AA198" i="79"/>
  <c r="AA205" i="79" s="1"/>
  <c r="AJ387" i="79"/>
  <c r="AJ390" i="79" s="1"/>
  <c r="AH570" i="79"/>
  <c r="AH574" i="79" s="1"/>
  <c r="AL387" i="79"/>
  <c r="AL393" i="79" s="1"/>
  <c r="AC201" i="79"/>
  <c r="AK387" i="79"/>
  <c r="AK391" i="79" s="1"/>
  <c r="AF387" i="79"/>
  <c r="AF390" i="79" s="1"/>
  <c r="AI570" i="79"/>
  <c r="AI579" i="79" s="1"/>
  <c r="N72" i="43" s="1"/>
  <c r="AL570" i="79"/>
  <c r="AL574" i="79" s="1"/>
  <c r="AE570" i="79"/>
  <c r="AE573" i="79" s="1"/>
  <c r="AG570" i="79"/>
  <c r="AG573" i="79" s="1"/>
  <c r="AG387" i="79"/>
  <c r="AG395" i="79" s="1"/>
  <c r="L69" i="43" s="1"/>
  <c r="AD387" i="79"/>
  <c r="AB570" i="79"/>
  <c r="Z198" i="79"/>
  <c r="AB387" i="79"/>
  <c r="Z387" i="79"/>
  <c r="AD936" i="79"/>
  <c r="AH936" i="79"/>
  <c r="AH947" i="79" s="1"/>
  <c r="M78" i="43" s="1"/>
  <c r="AJ936" i="79"/>
  <c r="AJ947" i="79" s="1"/>
  <c r="O78" i="43" s="1"/>
  <c r="AI936" i="79"/>
  <c r="AI947" i="79" s="1"/>
  <c r="N78" i="43" s="1"/>
  <c r="Z936" i="79"/>
  <c r="Z947" i="79" s="1"/>
  <c r="E78" i="43" s="1"/>
  <c r="AK936" i="79"/>
  <c r="AK947" i="79" s="1"/>
  <c r="P78" i="43" s="1"/>
  <c r="AL936" i="79"/>
  <c r="AE936" i="79"/>
  <c r="AE947" i="79" s="1"/>
  <c r="J78" i="43" s="1"/>
  <c r="AF936" i="79"/>
  <c r="AC936" i="79"/>
  <c r="AC947" i="79" s="1"/>
  <c r="H78" i="43" s="1"/>
  <c r="AA936" i="79"/>
  <c r="AA947" i="79" s="1"/>
  <c r="F78" i="43" s="1"/>
  <c r="AB936" i="79"/>
  <c r="AB947" i="79" s="1"/>
  <c r="G78" i="43" s="1"/>
  <c r="AG936" i="79"/>
  <c r="AG947" i="79" s="1"/>
  <c r="L78" i="43" s="1"/>
  <c r="Y1126" i="79"/>
  <c r="Z570" i="79"/>
  <c r="Y936" i="79"/>
  <c r="Y938" i="79" s="1"/>
  <c r="AA570" i="79"/>
  <c r="Y570" i="79"/>
  <c r="AJ1119" i="79"/>
  <c r="AJ1131" i="79" s="1"/>
  <c r="O81" i="43" s="1"/>
  <c r="AI1119" i="79"/>
  <c r="AL1119" i="79"/>
  <c r="AL1131" i="79" s="1"/>
  <c r="Q81" i="43" s="1"/>
  <c r="AG1119" i="79"/>
  <c r="AK1119" i="79"/>
  <c r="AK1131" i="79" s="1"/>
  <c r="P81" i="43" s="1"/>
  <c r="AH1119" i="79"/>
  <c r="AH1131" i="79" s="1"/>
  <c r="M81" i="43" s="1"/>
  <c r="AF1119" i="79"/>
  <c r="AC1119" i="79"/>
  <c r="AC1131" i="79" s="1"/>
  <c r="H81" i="43" s="1"/>
  <c r="AE1119" i="79"/>
  <c r="AE1131" i="79" s="1"/>
  <c r="J81" i="43" s="1"/>
  <c r="AB1119" i="79"/>
  <c r="AB1131" i="79" s="1"/>
  <c r="G81" i="43" s="1"/>
  <c r="AD1119" i="79"/>
  <c r="AD1131" i="79" s="1"/>
  <c r="I81" i="43" s="1"/>
  <c r="Z1119" i="79"/>
  <c r="Z1131" i="79" s="1"/>
  <c r="E81" i="43" s="1"/>
  <c r="AA1119" i="79"/>
  <c r="AE199" i="79"/>
  <c r="AD198" i="79"/>
  <c r="AD201" i="79" s="1"/>
  <c r="AE387" i="79"/>
  <c r="AE390" i="79" s="1"/>
  <c r="AD570" i="79"/>
  <c r="AD575" i="79" s="1"/>
  <c r="AE203" i="79"/>
  <c r="AL753" i="79"/>
  <c r="AL763" i="79" s="1"/>
  <c r="Q75" i="43" s="1"/>
  <c r="AE753" i="79"/>
  <c r="AE763" i="79" s="1"/>
  <c r="J75" i="43" s="1"/>
  <c r="AI753" i="79"/>
  <c r="AG753" i="79"/>
  <c r="AF753" i="79"/>
  <c r="AF763" i="79" s="1"/>
  <c r="K75" i="43" s="1"/>
  <c r="Z753" i="79"/>
  <c r="Z763" i="79" s="1"/>
  <c r="E75" i="43" s="1"/>
  <c r="AD753" i="79"/>
  <c r="AC753" i="79"/>
  <c r="AC763" i="79" s="1"/>
  <c r="H75" i="43" s="1"/>
  <c r="AJ753" i="79"/>
  <c r="AJ763" i="79" s="1"/>
  <c r="O75" i="43" s="1"/>
  <c r="AH753" i="79"/>
  <c r="AH763" i="79" s="1"/>
  <c r="M75" i="43" s="1"/>
  <c r="AA753" i="79"/>
  <c r="AA763" i="79" s="1"/>
  <c r="F75" i="43" s="1"/>
  <c r="AB753" i="79"/>
  <c r="AB763" i="79" s="1"/>
  <c r="G75" i="43" s="1"/>
  <c r="AK753" i="79"/>
  <c r="AH132" i="46"/>
  <c r="M54" i="43" s="1"/>
  <c r="R26" i="47" s="1"/>
  <c r="AG198" i="79"/>
  <c r="AG202" i="79" s="1"/>
  <c r="AF570" i="79"/>
  <c r="AF574" i="79" s="1"/>
  <c r="Y387" i="79"/>
  <c r="AF198" i="79"/>
  <c r="AF201" i="79" s="1"/>
  <c r="AH387" i="79"/>
  <c r="AH395" i="79" s="1"/>
  <c r="M69" i="43" s="1"/>
  <c r="AH519" i="46"/>
  <c r="AG262" i="46"/>
  <c r="L57" i="43" s="1"/>
  <c r="AI518" i="46"/>
  <c r="AH517" i="46"/>
  <c r="AG260" i="46"/>
  <c r="AG261" i="46" s="1"/>
  <c r="L56" i="43" s="1"/>
  <c r="AI519" i="46"/>
  <c r="AI522" i="46"/>
  <c r="N63" i="43" s="1"/>
  <c r="AH522" i="46"/>
  <c r="M63" i="43" s="1"/>
  <c r="Y1124" i="79"/>
  <c r="AG389" i="46"/>
  <c r="AG390" i="46"/>
  <c r="AG388" i="46"/>
  <c r="Y1121" i="79"/>
  <c r="AI198" i="79"/>
  <c r="AI199" i="79" s="1"/>
  <c r="AJ198" i="79"/>
  <c r="AJ203" i="79" s="1"/>
  <c r="AK198" i="79"/>
  <c r="AK201" i="79" s="1"/>
  <c r="AL198" i="79"/>
  <c r="AL203" i="79" s="1"/>
  <c r="AH198" i="79"/>
  <c r="AH205" i="79" s="1"/>
  <c r="M66" i="43" s="1"/>
  <c r="AA392" i="79"/>
  <c r="AF132" i="46"/>
  <c r="K54" i="43" s="1"/>
  <c r="P20" i="47" s="1"/>
  <c r="AJ522" i="46"/>
  <c r="O63" i="43" s="1"/>
  <c r="Y760" i="79"/>
  <c r="Y759" i="79"/>
  <c r="Y754" i="79"/>
  <c r="Y758" i="79"/>
  <c r="Y756" i="79"/>
  <c r="Y755" i="79"/>
  <c r="Y757" i="79"/>
  <c r="AF260" i="46"/>
  <c r="AF259" i="46"/>
  <c r="AJ517" i="46"/>
  <c r="AJ519" i="46"/>
  <c r="AJ518" i="46"/>
  <c r="Y1127" i="79"/>
  <c r="Y1125" i="79"/>
  <c r="Y1120" i="79"/>
  <c r="Y1122" i="79"/>
  <c r="Y1128" i="79"/>
  <c r="Y1129" i="79"/>
  <c r="AF389" i="46"/>
  <c r="AF390" i="46"/>
  <c r="AF388" i="46"/>
  <c r="AH260" i="46"/>
  <c r="AH259" i="46"/>
  <c r="AG519" i="46"/>
  <c r="AG517" i="46"/>
  <c r="AG518" i="46"/>
  <c r="AF262" i="46"/>
  <c r="K57" i="43" s="1"/>
  <c r="Y1131" i="79"/>
  <c r="AF517" i="46"/>
  <c r="AK387" i="46"/>
  <c r="AK389" i="46" s="1"/>
  <c r="AH262" i="46"/>
  <c r="M57" i="43" s="1"/>
  <c r="AH387" i="46"/>
  <c r="AH392" i="46" s="1"/>
  <c r="M60" i="43" s="1"/>
  <c r="AG132" i="46"/>
  <c r="L54" i="43" s="1"/>
  <c r="Q15" i="47" s="1"/>
  <c r="AF522" i="46"/>
  <c r="K63" i="43" s="1"/>
  <c r="AF519" i="46"/>
  <c r="AI387" i="79"/>
  <c r="AI389" i="79" s="1"/>
  <c r="AG522" i="46"/>
  <c r="L63" i="43" s="1"/>
  <c r="Y763"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C262" i="46"/>
  <c r="H57" i="43" s="1"/>
  <c r="AC390" i="46"/>
  <c r="Y517" i="46"/>
  <c r="AD390" i="46"/>
  <c r="Z517" i="46"/>
  <c r="Z522" i="46"/>
  <c r="E63" i="43" s="1"/>
  <c r="AD522" i="46"/>
  <c r="I63" i="43" s="1"/>
  <c r="AD517" i="46"/>
  <c r="AB522" i="46"/>
  <c r="G63" i="43" s="1"/>
  <c r="AB517" i="46"/>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AF392" i="46"/>
  <c r="K60" i="43" s="1"/>
  <c r="AG392" i="46"/>
  <c r="L60" i="43" s="1"/>
  <c r="AJ392" i="46"/>
  <c r="O60" i="43" s="1"/>
  <c r="AI392" i="46"/>
  <c r="N60" i="43" s="1"/>
  <c r="AL392" i="46"/>
  <c r="Q60" i="43" s="1"/>
  <c r="AD132" i="46"/>
  <c r="I54" i="43" s="1"/>
  <c r="AA132" i="46"/>
  <c r="F54" i="43" s="1"/>
  <c r="AB132" i="46"/>
  <c r="G54" i="43" s="1"/>
  <c r="AC132" i="46"/>
  <c r="H54" i="43" s="1"/>
  <c r="AE132" i="46"/>
  <c r="J54" i="43" s="1"/>
  <c r="AE392" i="46"/>
  <c r="J60" i="43" s="1"/>
  <c r="AE390" i="46"/>
  <c r="AE388" i="46"/>
  <c r="Y132" i="46"/>
  <c r="Y392" i="46"/>
  <c r="Z262" i="46"/>
  <c r="E57" i="43" s="1"/>
  <c r="Z259" i="46"/>
  <c r="Z392" i="46"/>
  <c r="E60" i="43" s="1"/>
  <c r="Z390" i="46"/>
  <c r="Z388" i="46"/>
  <c r="AC131" i="46"/>
  <c r="H53" i="43" s="1"/>
  <c r="F53" i="43"/>
  <c r="G53" i="43"/>
  <c r="Z132" i="46"/>
  <c r="E54" i="43" s="1"/>
  <c r="I53" i="43"/>
  <c r="AE205" i="79" l="1"/>
  <c r="J66" i="43" s="1"/>
  <c r="AE200" i="79"/>
  <c r="AA395" i="79"/>
  <c r="F69" i="43" s="1"/>
  <c r="AE201" i="79"/>
  <c r="AB200" i="79"/>
  <c r="AB202" i="79"/>
  <c r="AB577" i="79"/>
  <c r="AB576" i="79"/>
  <c r="AA577" i="79"/>
  <c r="AA575" i="79"/>
  <c r="M47" i="44"/>
  <c r="M61" i="44"/>
  <c r="D47" i="44"/>
  <c r="D61" i="44"/>
  <c r="J47" i="44"/>
  <c r="J61" i="44"/>
  <c r="Y204" i="79"/>
  <c r="AK579" i="79"/>
  <c r="P72" i="43" s="1"/>
  <c r="D69" i="43"/>
  <c r="AA261" i="46"/>
  <c r="F56" i="43" s="1"/>
  <c r="K39" i="47" s="1"/>
  <c r="AK572" i="79"/>
  <c r="AK573" i="79"/>
  <c r="AK571" i="79"/>
  <c r="AK577" i="79"/>
  <c r="AK575" i="79"/>
  <c r="AK574" i="79"/>
  <c r="AA202" i="79"/>
  <c r="AA200" i="79"/>
  <c r="AA199" i="79"/>
  <c r="AA201" i="79"/>
  <c r="Z202" i="79"/>
  <c r="Z200" i="79"/>
  <c r="Z201" i="79"/>
  <c r="Z199" i="79"/>
  <c r="AB203" i="79"/>
  <c r="Y521" i="46"/>
  <c r="AH575" i="79"/>
  <c r="AL575" i="79"/>
  <c r="AI575" i="79"/>
  <c r="R18" i="47"/>
  <c r="R17" i="47"/>
  <c r="R20" i="47"/>
  <c r="R21" i="47"/>
  <c r="R16" i="47"/>
  <c r="AE395" i="79"/>
  <c r="J69" i="43" s="1"/>
  <c r="R22" i="47"/>
  <c r="AC202" i="79"/>
  <c r="AG576" i="79"/>
  <c r="AG575" i="79"/>
  <c r="AH571" i="79"/>
  <c r="AL572" i="79"/>
  <c r="AC205" i="79"/>
  <c r="H66" i="43" s="1"/>
  <c r="Z392" i="79"/>
  <c r="AC200" i="79"/>
  <c r="AL579" i="79"/>
  <c r="Q72" i="43" s="1"/>
  <c r="AL571" i="79"/>
  <c r="AB205" i="79"/>
  <c r="G66" i="43" s="1"/>
  <c r="AD395" i="79"/>
  <c r="I69" i="43" s="1"/>
  <c r="AL573" i="79"/>
  <c r="Z393" i="79"/>
  <c r="AK203" i="79"/>
  <c r="F66" i="43"/>
  <c r="AE391" i="79"/>
  <c r="AB393" i="79"/>
  <c r="AB392" i="79"/>
  <c r="AA203" i="79"/>
  <c r="AB395" i="79"/>
  <c r="G69" i="43" s="1"/>
  <c r="AI573" i="79"/>
  <c r="AI576" i="79"/>
  <c r="AK202" i="79"/>
  <c r="AI572" i="79"/>
  <c r="R19" i="47"/>
  <c r="R24" i="47"/>
  <c r="R25" i="47"/>
  <c r="R23" i="47"/>
  <c r="R15" i="47"/>
  <c r="AG579" i="79"/>
  <c r="L72" i="43" s="1"/>
  <c r="AG577" i="79"/>
  <c r="AI571" i="79"/>
  <c r="AH572" i="79"/>
  <c r="AG572" i="79"/>
  <c r="AH579" i="79"/>
  <c r="M72" i="43" s="1"/>
  <c r="AA579" i="79"/>
  <c r="F72" i="43" s="1"/>
  <c r="AA576" i="79"/>
  <c r="AG571" i="79"/>
  <c r="AG574" i="79"/>
  <c r="AD392" i="79"/>
  <c r="AG200" i="79"/>
  <c r="AK390" i="46"/>
  <c r="AJ388" i="79"/>
  <c r="AL201" i="79"/>
  <c r="AK395" i="79"/>
  <c r="P69" i="43" s="1"/>
  <c r="AG389" i="79"/>
  <c r="AL202" i="79"/>
  <c r="AK389" i="79"/>
  <c r="AL392" i="79"/>
  <c r="AG390" i="79"/>
  <c r="AE572" i="79"/>
  <c r="AK388" i="79"/>
  <c r="Y941" i="79"/>
  <c r="AL390" i="79"/>
  <c r="AH392" i="79"/>
  <c r="AI388" i="79"/>
  <c r="AH393" i="79"/>
  <c r="AG205" i="79"/>
  <c r="L66" i="43" s="1"/>
  <c r="AD200" i="79"/>
  <c r="AH388" i="79"/>
  <c r="AG393" i="79"/>
  <c r="AK393" i="79"/>
  <c r="AL395" i="79"/>
  <c r="Q69" i="43" s="1"/>
  <c r="AJ393" i="79"/>
  <c r="AF579" i="79"/>
  <c r="K72" i="43" s="1"/>
  <c r="AG392" i="79"/>
  <c r="AL391" i="79"/>
  <c r="AJ389" i="79"/>
  <c r="AB579" i="79"/>
  <c r="G72" i="43" s="1"/>
  <c r="AG199" i="79"/>
  <c r="AB575" i="79"/>
  <c r="AF392" i="79"/>
  <c r="Y947" i="79"/>
  <c r="D78" i="43" s="1"/>
  <c r="Q19" i="47"/>
  <c r="Q24" i="47"/>
  <c r="AD205" i="79"/>
  <c r="I66" i="43" s="1"/>
  <c r="AD203" i="79"/>
  <c r="AG203" i="79"/>
  <c r="Y943" i="79"/>
  <c r="AI521" i="46"/>
  <c r="N62" i="43" s="1"/>
  <c r="AG201" i="79"/>
  <c r="AH521" i="46"/>
  <c r="M62" i="43" s="1"/>
  <c r="Q26" i="47"/>
  <c r="AK205" i="79"/>
  <c r="P66" i="43" s="1"/>
  <c r="AF200" i="79"/>
  <c r="Y939" i="79"/>
  <c r="AJ577" i="79"/>
  <c r="AF389" i="79"/>
  <c r="AK390" i="79"/>
  <c r="AL389" i="79"/>
  <c r="AD579" i="79"/>
  <c r="I72" i="43" s="1"/>
  <c r="AG391" i="79"/>
  <c r="AJ572" i="79"/>
  <c r="AF393" i="79"/>
  <c r="AH391" i="79"/>
  <c r="AF575" i="79"/>
  <c r="AJ573" i="79"/>
  <c r="AJ574" i="79"/>
  <c r="AF577" i="79"/>
  <c r="AK392" i="79"/>
  <c r="AJ392" i="79"/>
  <c r="AG388" i="79"/>
  <c r="AH390" i="79"/>
  <c r="AH389" i="79"/>
  <c r="AF576" i="79"/>
  <c r="AF572" i="79"/>
  <c r="AL388" i="79"/>
  <c r="AJ395" i="79"/>
  <c r="O69" i="43" s="1"/>
  <c r="AJ579" i="79"/>
  <c r="O72" i="43" s="1"/>
  <c r="AJ571" i="79"/>
  <c r="AF571" i="79"/>
  <c r="Y937" i="79"/>
  <c r="AJ391" i="79"/>
  <c r="AJ575" i="79"/>
  <c r="AF573" i="79"/>
  <c r="AD576" i="79"/>
  <c r="Y944" i="79"/>
  <c r="AE571" i="79"/>
  <c r="AF202" i="79"/>
  <c r="Q31" i="47"/>
  <c r="AE579" i="79"/>
  <c r="J72" i="43" s="1"/>
  <c r="Q17" i="47"/>
  <c r="AK200" i="79"/>
  <c r="AL577" i="79"/>
  <c r="Z203" i="79"/>
  <c r="Z395" i="79"/>
  <c r="E69" i="43" s="1"/>
  <c r="AC199" i="79"/>
  <c r="AC393" i="79"/>
  <c r="AF388" i="79"/>
  <c r="AE576" i="79"/>
  <c r="AC395" i="79"/>
  <c r="H69" i="43" s="1"/>
  <c r="AI577" i="79"/>
  <c r="AI574" i="79"/>
  <c r="AC392" i="79"/>
  <c r="Z205" i="79"/>
  <c r="E66" i="43" s="1"/>
  <c r="Q21" i="47"/>
  <c r="AL576" i="79"/>
  <c r="AC579" i="79"/>
  <c r="H72" i="43" s="1"/>
  <c r="AF391" i="79"/>
  <c r="Y945" i="79"/>
  <c r="AK199" i="79"/>
  <c r="AF395" i="79"/>
  <c r="K69" i="43" s="1"/>
  <c r="AG521" i="46"/>
  <c r="L62" i="43" s="1"/>
  <c r="AF261" i="46"/>
  <c r="K56" i="43" s="1"/>
  <c r="P39" i="47" s="1"/>
  <c r="AC575" i="79"/>
  <c r="AE577" i="79"/>
  <c r="AE574" i="79"/>
  <c r="AC577" i="79"/>
  <c r="AE575" i="79"/>
  <c r="AD577" i="79"/>
  <c r="Y579" i="79"/>
  <c r="D72" i="43" s="1"/>
  <c r="AH577" i="79"/>
  <c r="AH576" i="79"/>
  <c r="AH573" i="79"/>
  <c r="AA1126" i="79"/>
  <c r="AA1125" i="79"/>
  <c r="AA1123" i="79"/>
  <c r="AA1121" i="79"/>
  <c r="AA1128" i="79"/>
  <c r="AA1120" i="79"/>
  <c r="AA1127" i="79"/>
  <c r="AA1129" i="79"/>
  <c r="AA1124" i="79"/>
  <c r="AA1122" i="79"/>
  <c r="AI393" i="79"/>
  <c r="Z576" i="79"/>
  <c r="Z579" i="79"/>
  <c r="E72" i="43" s="1"/>
  <c r="Z757" i="79"/>
  <c r="Z760" i="79"/>
  <c r="Z756" i="79"/>
  <c r="Z754" i="79"/>
  <c r="Z759" i="79"/>
  <c r="Z755" i="79"/>
  <c r="Z761" i="79"/>
  <c r="Z758" i="79"/>
  <c r="Z1126" i="79"/>
  <c r="Z1121" i="79"/>
  <c r="Z1122" i="79"/>
  <c r="Z1125" i="79"/>
  <c r="Z1120" i="79"/>
  <c r="Z1124" i="79"/>
  <c r="Z1123" i="79"/>
  <c r="Z1127" i="79"/>
  <c r="Z1128" i="79"/>
  <c r="Z1129"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60" i="43" s="1"/>
  <c r="AK388" i="46"/>
  <c r="AL205" i="79"/>
  <c r="Q66" i="43" s="1"/>
  <c r="AE392"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9" i="79"/>
  <c r="AE393"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90" i="79"/>
  <c r="AF205" i="79"/>
  <c r="K66" i="43" s="1"/>
  <c r="AA755" i="79"/>
  <c r="AA757" i="79"/>
  <c r="AA756" i="79"/>
  <c r="AA754" i="79"/>
  <c r="AA760" i="79"/>
  <c r="AA761" i="79"/>
  <c r="AA759" i="79"/>
  <c r="AA758" i="79"/>
  <c r="AI760" i="79"/>
  <c r="AI758" i="79"/>
  <c r="AI761" i="79"/>
  <c r="AI754" i="79"/>
  <c r="AI759" i="79"/>
  <c r="AI756" i="79"/>
  <c r="AI757" i="79"/>
  <c r="AI755" i="79"/>
  <c r="AD202" i="79"/>
  <c r="AD199" i="79"/>
  <c r="AF947" i="79"/>
  <c r="K78"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92" i="79"/>
  <c r="AH755" i="79"/>
  <c r="AH761" i="79"/>
  <c r="AH760" i="79"/>
  <c r="AH754" i="79"/>
  <c r="AH757" i="79"/>
  <c r="AH756" i="79"/>
  <c r="AH759" i="79"/>
  <c r="AH758" i="79"/>
  <c r="AL947" i="79"/>
  <c r="Q78" i="43" s="1"/>
  <c r="Y575" i="79"/>
  <c r="Y577" i="79"/>
  <c r="Z943" i="79"/>
  <c r="Z937" i="79"/>
  <c r="Z944" i="79"/>
  <c r="Z939" i="79"/>
  <c r="Z945" i="79"/>
  <c r="Z942" i="79"/>
  <c r="Z940" i="79"/>
  <c r="Z941" i="79"/>
  <c r="Z938" i="79"/>
  <c r="AI395" i="79"/>
  <c r="N69" i="43" s="1"/>
  <c r="AF203" i="79"/>
  <c r="Y576" i="79"/>
  <c r="AJ759" i="79"/>
  <c r="AJ760" i="79"/>
  <c r="AJ761" i="79"/>
  <c r="AJ755" i="79"/>
  <c r="AJ754" i="79"/>
  <c r="AJ757" i="79"/>
  <c r="AJ758" i="79"/>
  <c r="AJ756" i="79"/>
  <c r="AL754" i="79"/>
  <c r="AL755" i="79"/>
  <c r="AL760" i="79"/>
  <c r="AL761" i="79"/>
  <c r="AL757" i="79"/>
  <c r="AL758" i="79"/>
  <c r="AL759" i="79"/>
  <c r="AL756" i="79"/>
  <c r="AG1131" i="79"/>
  <c r="L81" i="43" s="1"/>
  <c r="AK763" i="79"/>
  <c r="P75"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5"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8" i="43" s="1"/>
  <c r="AI391" i="79"/>
  <c r="AF199" i="79"/>
  <c r="AE388" i="79"/>
  <c r="Z577" i="79"/>
  <c r="AA1131" i="79"/>
  <c r="F81" i="43" s="1"/>
  <c r="AD763" i="79"/>
  <c r="I75" i="43" s="1"/>
  <c r="AC759" i="79"/>
  <c r="AC757" i="79"/>
  <c r="AC756" i="79"/>
  <c r="AC758" i="79"/>
  <c r="AC760" i="79"/>
  <c r="AC761" i="79"/>
  <c r="AC754" i="79"/>
  <c r="AC755" i="79"/>
  <c r="AI1131" i="79"/>
  <c r="N81" i="43" s="1"/>
  <c r="AF1131" i="79"/>
  <c r="K81"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5" i="43" s="1"/>
  <c r="AH941" i="79"/>
  <c r="AH939" i="79"/>
  <c r="AH938" i="79"/>
  <c r="AH942" i="79"/>
  <c r="AH943" i="79"/>
  <c r="AH937" i="79"/>
  <c r="AH944" i="79"/>
  <c r="AH945" i="79"/>
  <c r="AH940" i="79"/>
  <c r="P15" i="47"/>
  <c r="AI205" i="79"/>
  <c r="N66" i="43" s="1"/>
  <c r="AF391" i="46"/>
  <c r="K59" i="43" s="1"/>
  <c r="AJ521" i="46"/>
  <c r="O62" i="43" s="1"/>
  <c r="AF521" i="46"/>
  <c r="K62" i="43" s="1"/>
  <c r="AH261" i="46"/>
  <c r="M56" i="43" s="1"/>
  <c r="R30" i="47" s="1"/>
  <c r="AA394" i="79"/>
  <c r="F68" i="43" s="1"/>
  <c r="AG391" i="46"/>
  <c r="L59" i="43" s="1"/>
  <c r="D81" i="43"/>
  <c r="Y1130"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62"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N16" i="47"/>
  <c r="N22" i="47"/>
  <c r="N34" i="47"/>
  <c r="N33" i="47"/>
  <c r="N35" i="47"/>
  <c r="N20" i="47"/>
  <c r="N26" i="47"/>
  <c r="N15" i="47"/>
  <c r="N38" i="47"/>
  <c r="N32" i="47"/>
  <c r="N41" i="47"/>
  <c r="N36" i="47"/>
  <c r="N39" i="47"/>
  <c r="N23" i="47"/>
  <c r="N25" i="47"/>
  <c r="N17" i="47"/>
  <c r="N30" i="47"/>
  <c r="N40" i="47"/>
  <c r="M34" i="47"/>
  <c r="K25" i="47"/>
  <c r="K26" i="47"/>
  <c r="K15" i="47"/>
  <c r="K21" i="47"/>
  <c r="K23" i="47"/>
  <c r="K16" i="47"/>
  <c r="K22" i="47"/>
  <c r="K20"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K36" i="47" l="1"/>
  <c r="K37" i="47"/>
  <c r="K30" i="47"/>
  <c r="K41" i="47"/>
  <c r="K35" i="47"/>
  <c r="K38" i="47"/>
  <c r="K45" i="47"/>
  <c r="K32" i="47"/>
  <c r="K33" i="47"/>
  <c r="AA578" i="79"/>
  <c r="F71" i="43" s="1"/>
  <c r="E47" i="44"/>
  <c r="E61" i="44"/>
  <c r="G47" i="44"/>
  <c r="G61" i="44"/>
  <c r="P47" i="44"/>
  <c r="P61" i="44"/>
  <c r="I47" i="44"/>
  <c r="I61" i="44"/>
  <c r="F47" i="44"/>
  <c r="F61" i="44"/>
  <c r="N47" i="44"/>
  <c r="N61" i="44"/>
  <c r="K47" i="44"/>
  <c r="K61" i="44"/>
  <c r="H47" i="44"/>
  <c r="H61" i="44"/>
  <c r="O47" i="44"/>
  <c r="O61" i="44"/>
  <c r="Q47" i="44"/>
  <c r="Q61" i="44"/>
  <c r="L47" i="44"/>
  <c r="L61" i="44"/>
  <c r="D68" i="43"/>
  <c r="AK578" i="79"/>
  <c r="P71" i="43" s="1"/>
  <c r="AK391" i="46"/>
  <c r="P59" i="43" s="1"/>
  <c r="U54" i="47" s="1"/>
  <c r="AC204" i="79"/>
  <c r="H65" i="43" s="1"/>
  <c r="D102" i="43"/>
  <c r="C102" i="43"/>
  <c r="AB204" i="79"/>
  <c r="G65" i="43" s="1"/>
  <c r="L81" i="47" s="1"/>
  <c r="AL578" i="79"/>
  <c r="Q71" i="43" s="1"/>
  <c r="E94" i="43"/>
  <c r="Z394" i="79"/>
  <c r="E68" i="43" s="1"/>
  <c r="AA204" i="79"/>
  <c r="F65" i="43" s="1"/>
  <c r="AG578" i="79"/>
  <c r="L71" i="43" s="1"/>
  <c r="AB394" i="79"/>
  <c r="G68" i="43" s="1"/>
  <c r="R27" i="47"/>
  <c r="R29" i="47" s="1"/>
  <c r="P30" i="47"/>
  <c r="P37" i="47"/>
  <c r="P33" i="47"/>
  <c r="P56" i="47"/>
  <c r="P32" i="47"/>
  <c r="AG394" i="79"/>
  <c r="L68" i="43" s="1"/>
  <c r="AH394" i="79"/>
  <c r="M68" i="43" s="1"/>
  <c r="AB578" i="79"/>
  <c r="G71" i="43" s="1"/>
  <c r="AI578" i="79"/>
  <c r="N71" i="43" s="1"/>
  <c r="AJ394" i="79"/>
  <c r="O68" i="43" s="1"/>
  <c r="AL394" i="79"/>
  <c r="Q68" i="43" s="1"/>
  <c r="P48" i="47"/>
  <c r="AD204" i="79"/>
  <c r="K94" i="43"/>
  <c r="R72" i="43"/>
  <c r="AM393" i="79"/>
  <c r="AF394" i="79"/>
  <c r="K68" i="43" s="1"/>
  <c r="AJ578" i="79"/>
  <c r="O71" i="43" s="1"/>
  <c r="P54" i="47"/>
  <c r="AF578" i="79"/>
  <c r="K71" i="43" s="1"/>
  <c r="AF204" i="79"/>
  <c r="K65" i="43" s="1"/>
  <c r="P83" i="47" s="1"/>
  <c r="AK394" i="79"/>
  <c r="P68" i="43" s="1"/>
  <c r="AG204" i="79"/>
  <c r="L65" i="43" s="1"/>
  <c r="Q82" i="47" s="1"/>
  <c r="AM392" i="46"/>
  <c r="E103" i="43" s="1"/>
  <c r="P34" i="47"/>
  <c r="P40" i="47"/>
  <c r="AK204" i="79"/>
  <c r="P65" i="43" s="1"/>
  <c r="Z204" i="79"/>
  <c r="E65" i="43" s="1"/>
  <c r="Y946" i="79"/>
  <c r="D77" i="43" s="1"/>
  <c r="H93" i="43"/>
  <c r="H95" i="43"/>
  <c r="AI204" i="79"/>
  <c r="N65" i="43" s="1"/>
  <c r="AE578" i="79"/>
  <c r="J71" i="43" s="1"/>
  <c r="AD578" i="79"/>
  <c r="P51" i="47"/>
  <c r="K93" i="43"/>
  <c r="AH578" i="79"/>
  <c r="M71" i="43" s="1"/>
  <c r="AC394" i="79"/>
  <c r="H68" i="43" s="1"/>
  <c r="I98" i="43"/>
  <c r="AM391" i="79"/>
  <c r="H92" i="43"/>
  <c r="P55" i="47"/>
  <c r="AM392" i="79"/>
  <c r="AI1130" i="79"/>
  <c r="N80" i="43" s="1"/>
  <c r="AB1130" i="79"/>
  <c r="G80" i="43" s="1"/>
  <c r="J98" i="43"/>
  <c r="I94" i="43"/>
  <c r="AM577" i="79"/>
  <c r="P50" i="47"/>
  <c r="K100" i="43"/>
  <c r="R75" i="43"/>
  <c r="J97" i="43"/>
  <c r="R69" i="43"/>
  <c r="AC578" i="79"/>
  <c r="H71" i="43" s="1"/>
  <c r="K96" i="43"/>
  <c r="L99" i="43"/>
  <c r="AM938" i="79"/>
  <c r="J96" i="43"/>
  <c r="AM947" i="79"/>
  <c r="K103" i="43" s="1"/>
  <c r="P47" i="47"/>
  <c r="P35" i="47"/>
  <c r="P38" i="47"/>
  <c r="AD394" i="79"/>
  <c r="AM941" i="79"/>
  <c r="AM389" i="79"/>
  <c r="AD1130" i="79"/>
  <c r="I80" i="43" s="1"/>
  <c r="AF946" i="79"/>
  <c r="K77" i="43" s="1"/>
  <c r="AM1124" i="79"/>
  <c r="I92" i="43"/>
  <c r="AM573" i="79"/>
  <c r="AM388" i="79"/>
  <c r="AM395" i="79"/>
  <c r="P53" i="47"/>
  <c r="P36" i="47"/>
  <c r="P31" i="47"/>
  <c r="H94" i="43"/>
  <c r="AG946" i="79"/>
  <c r="L77" i="43" s="1"/>
  <c r="AM575" i="79"/>
  <c r="AI394" i="79"/>
  <c r="N68" i="43" s="1"/>
  <c r="I97" i="43"/>
  <c r="L93" i="43"/>
  <c r="AM757" i="79"/>
  <c r="AM579" i="79"/>
  <c r="I103" i="43" s="1"/>
  <c r="AM759" i="79"/>
  <c r="AM760" i="79"/>
  <c r="R60" i="43"/>
  <c r="P46" i="47"/>
  <c r="P52" i="47"/>
  <c r="P41" i="47"/>
  <c r="AM390" i="79"/>
  <c r="J95" i="43"/>
  <c r="AM945" i="79"/>
  <c r="L94" i="43"/>
  <c r="K92" i="43"/>
  <c r="AM943" i="79"/>
  <c r="AM574" i="79"/>
  <c r="P45" i="47"/>
  <c r="P49" i="47"/>
  <c r="L101" i="43"/>
  <c r="M101" i="43" s="1"/>
  <c r="I93" i="43"/>
  <c r="AM939" i="79"/>
  <c r="AE394" i="79"/>
  <c r="J68" i="43" s="1"/>
  <c r="O98" i="47" s="1"/>
  <c r="AM571" i="79"/>
  <c r="Z578" i="79"/>
  <c r="E71" i="43" s="1"/>
  <c r="AH946" i="79"/>
  <c r="M77" i="43" s="1"/>
  <c r="K98" i="43"/>
  <c r="AD762" i="79"/>
  <c r="I74" i="43" s="1"/>
  <c r="J92" i="43"/>
  <c r="AM758" i="79"/>
  <c r="AE946" i="79"/>
  <c r="J77" i="43" s="1"/>
  <c r="AL1130" i="79"/>
  <c r="Q80" i="43" s="1"/>
  <c r="AK762" i="79"/>
  <c r="P74" i="43" s="1"/>
  <c r="L92" i="43"/>
  <c r="Z1130" i="79"/>
  <c r="E80" i="43" s="1"/>
  <c r="AM576" i="79"/>
  <c r="G96" i="43"/>
  <c r="AM1121" i="79"/>
  <c r="AM1122" i="79"/>
  <c r="AH1130" i="79"/>
  <c r="M80" i="43" s="1"/>
  <c r="AF1130" i="79"/>
  <c r="K80" i="43" s="1"/>
  <c r="AC946" i="79"/>
  <c r="H77" i="43" s="1"/>
  <c r="AG1130" i="79"/>
  <c r="L80" i="43" s="1"/>
  <c r="L97" i="43"/>
  <c r="AM1125" i="79"/>
  <c r="Z762" i="79"/>
  <c r="E74" i="43" s="1"/>
  <c r="J93" i="43"/>
  <c r="L96" i="43"/>
  <c r="AL762" i="79"/>
  <c r="Q74" i="43" s="1"/>
  <c r="AM1129" i="79"/>
  <c r="AM1127" i="79"/>
  <c r="AF762" i="79"/>
  <c r="K74" i="43" s="1"/>
  <c r="AD946" i="79"/>
  <c r="I77" i="43" s="1"/>
  <c r="J94" i="43"/>
  <c r="AM756" i="79"/>
  <c r="I95" i="43"/>
  <c r="AM572" i="79"/>
  <c r="AM754" i="79"/>
  <c r="Y578" i="79"/>
  <c r="D71" i="43" s="1"/>
  <c r="AC762" i="79"/>
  <c r="H74" i="43" s="1"/>
  <c r="AM1131" i="79"/>
  <c r="L103" i="43" s="1"/>
  <c r="K99" i="43"/>
  <c r="AM944" i="79"/>
  <c r="AK1130" i="79"/>
  <c r="P80" i="43" s="1"/>
  <c r="AJ1130" i="79"/>
  <c r="O80" i="43" s="1"/>
  <c r="AI762" i="79"/>
  <c r="N74" i="43" s="1"/>
  <c r="AA762" i="79"/>
  <c r="F74" i="43" s="1"/>
  <c r="AM937" i="79"/>
  <c r="I96" i="43"/>
  <c r="AM763" i="79"/>
  <c r="J103" i="43" s="1"/>
  <c r="K95" i="43"/>
  <c r="AM940" i="79"/>
  <c r="L98" i="43"/>
  <c r="AM1126" i="79"/>
  <c r="AM755" i="79"/>
  <c r="R81" i="43"/>
  <c r="AJ946" i="79"/>
  <c r="O77" i="43" s="1"/>
  <c r="AM942" i="79"/>
  <c r="K97" i="43"/>
  <c r="AE1130" i="79"/>
  <c r="J80" i="43" s="1"/>
  <c r="AE762" i="79"/>
  <c r="J74" i="43" s="1"/>
  <c r="Z946" i="79"/>
  <c r="E77" i="43" s="1"/>
  <c r="AL946" i="79"/>
  <c r="Q77" i="43" s="1"/>
  <c r="AM1128" i="79"/>
  <c r="L100" i="43"/>
  <c r="R78" i="43"/>
  <c r="AA946" i="79"/>
  <c r="F77" i="43" s="1"/>
  <c r="AC1130" i="79"/>
  <c r="H80" i="43" s="1"/>
  <c r="AI946" i="79"/>
  <c r="N77" i="43" s="1"/>
  <c r="AB946" i="79"/>
  <c r="G77" i="43" s="1"/>
  <c r="AJ762" i="79"/>
  <c r="O74" i="43" s="1"/>
  <c r="AH762" i="79"/>
  <c r="M74" i="43" s="1"/>
  <c r="AK946" i="79"/>
  <c r="P77" i="43" s="1"/>
  <c r="AG762" i="79"/>
  <c r="L74" i="43" s="1"/>
  <c r="AB762" i="79"/>
  <c r="G74" i="43" s="1"/>
  <c r="AM1123" i="79"/>
  <c r="L95" i="43"/>
  <c r="AM761" i="79"/>
  <c r="J99" i="43"/>
  <c r="AA1130" i="79"/>
  <c r="F80" i="43" s="1"/>
  <c r="AM1120"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7" i="47"/>
  <c r="V31" i="47"/>
  <c r="V33" i="47"/>
  <c r="V37" i="47"/>
  <c r="V34" i="47"/>
  <c r="V46" i="47"/>
  <c r="V38" i="47"/>
  <c r="V50" i="47"/>
  <c r="V71" i="47"/>
  <c r="V54" i="47"/>
  <c r="V52" i="47"/>
  <c r="V51" i="47"/>
  <c r="V53" i="47"/>
  <c r="V48" i="47"/>
  <c r="V55" i="47"/>
  <c r="U40" i="47"/>
  <c r="U51" i="47"/>
  <c r="U36" i="47"/>
  <c r="U41" i="47"/>
  <c r="U60" i="47"/>
  <c r="V47" i="47"/>
  <c r="U39" i="47"/>
  <c r="V45" i="47"/>
  <c r="U52" i="47"/>
  <c r="V56" i="47"/>
  <c r="V49" i="47"/>
  <c r="U71" i="47"/>
  <c r="U38" i="47"/>
  <c r="U37" i="47"/>
  <c r="U69" i="47"/>
  <c r="U61" i="47"/>
  <c r="U35" i="47"/>
  <c r="V36" i="47"/>
  <c r="V35" i="47"/>
  <c r="V32" i="47"/>
  <c r="V40" i="47"/>
  <c r="V41" i="47"/>
  <c r="U46" i="47"/>
  <c r="U33" i="47"/>
  <c r="U53" i="47"/>
  <c r="U66" i="47"/>
  <c r="U67"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U65" i="47" l="1"/>
  <c r="U63" i="47"/>
  <c r="U49" i="47"/>
  <c r="U56" i="47"/>
  <c r="U68" i="47"/>
  <c r="U50" i="47"/>
  <c r="U48" i="47"/>
  <c r="U55" i="47"/>
  <c r="U62" i="47"/>
  <c r="U70" i="47"/>
  <c r="U64" i="47"/>
  <c r="U45" i="47"/>
  <c r="U83" i="47"/>
  <c r="I116" i="47"/>
  <c r="E28" i="43"/>
  <c r="W15" i="47"/>
  <c r="M82" i="47"/>
  <c r="N84" i="47"/>
  <c r="M103" i="43"/>
  <c r="L102" i="43"/>
  <c r="F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94" i="79"/>
  <c r="AM396"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6" i="79"/>
  <c r="AM948" i="79" s="1"/>
  <c r="P155" i="47"/>
  <c r="AM578" i="79"/>
  <c r="AM580" i="79" s="1"/>
  <c r="O157" i="47"/>
  <c r="L121" i="47"/>
  <c r="L125" i="47"/>
  <c r="L151" i="47"/>
  <c r="N108" i="47"/>
  <c r="N144" i="47"/>
  <c r="U128" i="47"/>
  <c r="U127" i="47"/>
  <c r="U129" i="47"/>
  <c r="U159" i="47"/>
  <c r="S115" i="47"/>
  <c r="S90" i="47"/>
  <c r="S105" i="47"/>
  <c r="E35" i="43"/>
  <c r="P150" i="47"/>
  <c r="S155" i="47"/>
  <c r="S151" i="47"/>
  <c r="AM762" i="79"/>
  <c r="AM764"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30" i="79"/>
  <c r="AM1132"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2" i="43"/>
  <c r="W27" i="47"/>
  <c r="C10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Q84" i="43" s="1"/>
  <c r="P104" i="47"/>
  <c r="P117" i="47" s="1"/>
  <c r="P119" i="47" s="1"/>
  <c r="P132" i="47" s="1"/>
  <c r="P134" i="47" s="1"/>
  <c r="P147" i="47" s="1"/>
  <c r="P149" i="47" s="1"/>
  <c r="P162" i="47" s="1"/>
  <c r="K83" i="43"/>
  <c r="K84" i="43" s="1"/>
  <c r="R104" i="47"/>
  <c r="R117" i="47" s="1"/>
  <c r="R119" i="47" s="1"/>
  <c r="R132" i="47" s="1"/>
  <c r="R134" i="47" s="1"/>
  <c r="R147" i="47" s="1"/>
  <c r="R149" i="47" s="1"/>
  <c r="R162" i="47" s="1"/>
  <c r="M83" i="43"/>
  <c r="M84" i="43" s="1"/>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F37" i="43"/>
  <c r="G37" i="43" s="1"/>
  <c r="F35" i="43"/>
  <c r="G35" i="43" s="1"/>
  <c r="F41" i="43"/>
  <c r="G41" i="43" s="1"/>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N119" i="47" l="1"/>
  <c r="I83" i="43" s="1"/>
  <c r="J119" i="47"/>
  <c r="M119" i="47"/>
  <c r="M132" i="47" s="1"/>
  <c r="L104" i="47"/>
  <c r="L117" i="47" s="1"/>
  <c r="I119" i="47"/>
  <c r="F34" i="43"/>
  <c r="G34" i="43" s="1"/>
  <c r="J134" i="47" l="1"/>
  <c r="J147" i="47" s="1"/>
  <c r="J149" i="47" s="1"/>
  <c r="J162" i="47" s="1"/>
  <c r="E83" i="43"/>
  <c r="N134" i="47"/>
  <c r="N147" i="47" s="1"/>
  <c r="N149" i="47" s="1"/>
  <c r="N162" i="47" s="1"/>
  <c r="I134" i="47"/>
  <c r="I147" i="47" s="1"/>
  <c r="I149" i="47" s="1"/>
  <c r="I162" i="47" s="1"/>
  <c r="D83" i="43"/>
  <c r="M134" i="47"/>
  <c r="M147" i="47" s="1"/>
  <c r="M149" i="47" s="1"/>
  <c r="M162" i="47" s="1"/>
  <c r="H83" i="43"/>
  <c r="H84" i="43" s="1"/>
  <c r="L119" i="47"/>
  <c r="L132" i="47" s="1"/>
  <c r="W42" i="47"/>
  <c r="D104" i="43" s="1"/>
  <c r="K42" i="47"/>
  <c r="F28" i="43" l="1"/>
  <c r="R83" i="43"/>
  <c r="E84" i="43"/>
  <c r="F29" i="43"/>
  <c r="G29" i="43" s="1"/>
  <c r="F33" i="43"/>
  <c r="G33" i="43" s="1"/>
  <c r="I84" i="43"/>
  <c r="F32" i="43"/>
  <c r="G32" i="43" s="1"/>
  <c r="L134" i="47"/>
  <c r="L147" i="47" s="1"/>
  <c r="L149" i="47" s="1"/>
  <c r="L162" i="47" s="1"/>
  <c r="G83" i="43"/>
  <c r="D84" i="43"/>
  <c r="D105" i="43"/>
  <c r="G28" i="43"/>
  <c r="K44" i="47"/>
  <c r="K57" i="47" s="1"/>
  <c r="K59" i="47" s="1"/>
  <c r="W44" i="47"/>
  <c r="W57" i="47" s="1"/>
  <c r="F31" i="43" l="1"/>
  <c r="G31" i="43" s="1"/>
  <c r="G84" i="43"/>
  <c r="W59" i="47"/>
  <c r="W72" i="47" s="1"/>
  <c r="E104" i="43"/>
  <c r="K72" i="47"/>
  <c r="K74" i="47" s="1"/>
  <c r="K87" i="47" s="1"/>
  <c r="K89" i="47" s="1"/>
  <c r="K102" i="47" s="1"/>
  <c r="K104" i="47" l="1"/>
  <c r="K117" i="47" s="1"/>
  <c r="W74" i="47"/>
  <c r="W87" i="47" s="1"/>
  <c r="F104" i="43"/>
  <c r="F105" i="43" s="1"/>
  <c r="E105" i="43"/>
  <c r="K119" i="47" l="1"/>
  <c r="K132" i="47" s="1"/>
  <c r="W89" i="47"/>
  <c r="W102" i="47" s="1"/>
  <c r="G104" i="43"/>
  <c r="K134" i="47" l="1"/>
  <c r="K147" i="47" s="1"/>
  <c r="K149" i="47" s="1"/>
  <c r="K162" i="47" s="1"/>
  <c r="F83" i="43"/>
  <c r="R84" i="43"/>
  <c r="F84" i="43"/>
  <c r="F30" i="43"/>
  <c r="F42" i="43" s="1"/>
  <c r="G105" i="43"/>
  <c r="W104" i="47"/>
  <c r="W117" i="47" s="1"/>
  <c r="H104" i="43"/>
  <c r="H20" i="43" l="1"/>
  <c r="H21" i="43" s="1"/>
  <c r="G30" i="43"/>
  <c r="G42"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Sabrina Liu</author>
  </authors>
  <commentList>
    <comment ref="B37" authorId="0">
      <text>
        <r>
          <rPr>
            <b/>
            <sz val="9"/>
            <color indexed="81"/>
            <rFont val="Tahoma"/>
            <family val="2"/>
          </rPr>
          <t>Sabrina Liu:</t>
        </r>
        <r>
          <rPr>
            <sz val="9"/>
            <color indexed="81"/>
            <rFont val="Tahoma"/>
            <family val="2"/>
          </rPr>
          <t xml:space="preserve">
should be 100% allocated to residential customers</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<sst xmlns="http://schemas.openxmlformats.org/spreadsheetml/2006/main" count="9696" uniqueCount="846">
  <si>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</si>
  <si>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</si>
  <si>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</si>
  <si>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</si>
  <si>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</si>
  <si>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</si>
  <si>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</si>
  <si>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</si>
  <si>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</si>
  <si>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</si>
  <si>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</si>
  <si>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</si>
  <si>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</si>
  <si>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</si>
  <si>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</si>
  <si>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</si>
  <si>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</si>
  <si>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</si>
  <si>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</si>
  <si>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</si>
  <si>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</si>
  <si>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</si>
  <si>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</si>
  <si>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</si>
  <si>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</si>
  <si>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</si>
  <si>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</si>
  <si>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</si>
  <si>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</si>
  <si>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</si>
  <si>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</si>
  <si>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</si>
  <si>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</si>
  <si>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</si>
  <si>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</si>
  <si>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</si>
  <si>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</si>
  <si>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</si>
  <si>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</si>
  <si>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</si>
  <si>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</si>
  <si>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</si>
  <si>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</si>
  <si>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</si>
  <si>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</si>
  <si>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</si>
  <si>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</si>
  <si>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</si>
  <si>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</si>
  <si>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</si>
  <si>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</si>
  <si>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</si>
  <si>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</si>
  <si>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</si>
  <si>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</si>
  <si>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</si>
  <si>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</si>
  <si>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</si>
  <si>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</si>
  <si>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</si>
  <si>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</si>
  <si>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</si>
  <si>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</si>
  <si>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</si>
  <si>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</si>
  <si>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</si>
  <si>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</si>
  <si>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</si>
  <si>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</si>
  <si>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</si>
  <si>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</si>
  <si>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</si>
  <si>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</si>
  <si>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</si>
  <si>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</si>
  <si>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</si>
  <si>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</si>
  <si>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</si>
  <si>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</si>
  <si>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</si>
  <si>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</si>
  <si>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</si>
  <si>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</si>
  <si>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</si>
  <si>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</si>
  <si>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</si>
  <si>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</si>
  <si>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</si>
  <si>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</si>
  <si>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</si>
  <si>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</si>
  <si>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</si>
  <si>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</si>
  <si>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</si>
  <si>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</si>
  <si>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</si>
  <si>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</si>
  <si>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</si>
  <si>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</si>
  <si>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</si>
  <si>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</si>
  <si>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</si>
  <si>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</si>
  <si>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</si>
  <si>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</si>
  <si>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</si>
  <si>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</si>
  <si>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</si>
  <si>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</si>
  <si>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</si>
  <si>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</si>
  <si>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</si>
  <si>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</si>
  <si>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</si>
  <si>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</si>
  <si>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</si>
  <si>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</si>
  <si>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</si>
  <si>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</si>
  <si>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</si>
  <si>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</si>
  <si>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</si>
  <si>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</si>
  <si>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</si>
  <si>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</si>
  <si>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</si>
  <si>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</si>
  <si>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</si>
  <si>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</si>
  <si>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</si>
  <si>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</si>
  <si>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</si>
  <si>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</si>
  <si>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</si>
  <si>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</si>
  <si>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</si>
  <si>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</si>
  <si>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</si>
  <si>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</si>
  <si>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</si>
  <si>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</si>
  <si>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</si>
  <si>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</si>
  <si>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</si>
  <si>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</si>
  <si>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</si>
  <si>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</si>
  <si>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</si>
  <si>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</si>
  <si>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</si>
  <si>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</si>
  <si>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</si>
  <si>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</si>
  <si>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</si>
  <si>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</si>
  <si>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</si>
  <si>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</si>
  <si>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</si>
  <si>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</si>
  <si>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</si>
  <si>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</si>
  <si>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</si>
  <si>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</si>
  <si>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</si>
  <si>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</si>
  <si>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</si>
  <si>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</si>
  <si>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</si>
  <si>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</si>
  <si>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</si>
  <si>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</si>
  <si>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</si>
  <si>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</si>
  <si>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</si>
  <si>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</si>
  <si>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</si>
  <si>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</si>
  <si>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</si>
  <si>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</si>
  <si>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</si>
  <si>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</si>
  <si>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</si>
  <si>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</si>
  <si>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</si>
  <si>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</si>
  <si>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</si>
  <si>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</si>
  <si>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</si>
  <si>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</si>
  <si>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</si>
  <si>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</si>
  <si>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</si>
  <si>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</si>
  <si>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</si>
  <si>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</si>
  <si>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</si>
  <si>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</si>
  <si>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</si>
  <si>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</si>
  <si>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</si>
  <si>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</si>
  <si>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</si>
  <si>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</si>
  <si>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</si>
  <si>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</si>
  <si>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</si>
  <si>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</si>
  <si>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</si>
  <si>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</si>
  <si>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</si>
  <si>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</si>
  <si>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</si>
  <si>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</si>
  <si>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</si>
  <si>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</si>
  <si>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</si>
  <si>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</si>
  <si>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</si>
  <si>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</si>
  <si>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</si>
  <si>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</si>
  <si>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</si>
  <si>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</si>
  <si>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</si>
  <si>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</si>
  <si>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</si>
  <si>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</si>
  <si>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</si>
  <si>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</si>
  <si>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</si>
  <si>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</si>
  <si>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</si>
  <si>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</si>
  <si>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</si>
  <si>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</si>
  <si>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</si>
  <si>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</si>
  <si>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</si>
  <si>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</si>
  <si>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</si>
  <si>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</si>
  <si>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</si>
  <si>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</si>
  <si>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</si>
  <si>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</si>
  <si>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</si>
  <si>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</si>
  <si>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</si>
  <si>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</si>
  <si>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</si>
  <si>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</si>
  <si>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</si>
  <si>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</si>
  <si>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</si>
  <si>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</si>
  <si>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</si>
  <si>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</si>
  <si>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</si>
  <si>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</si>
  <si>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</si>
  <si>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</si>
  <si>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</si>
  <si>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</si>
  <si>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</si>
  <si>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</si>
  <si>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</si>
  <si>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</si>
  <si>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</si>
  <si>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</si>
  <si>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</si>
  <si>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</si>
  <si>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</si>
  <si>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</si>
  <si>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</si>
  <si>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</si>
  <si>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</si>
  <si>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</si>
  <si>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</si>
  <si>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</si>
  <si>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</si>
  <si>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</si>
  <si>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</si>
  <si>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</si>
  <si>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</si>
  <si>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</si>
  <si>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</si>
  <si>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</si>
  <si>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</si>
  <si>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</si>
  <si>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</si>
  <si>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</si>
  <si>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</si>
  <si>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</si>
  <si>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</si>
  <si>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</si>
  <si>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</si>
  <si>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</si>
  <si>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</si>
  <si>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</si>
  <si>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</si>
  <si>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</si>
  <si>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</si>
  <si>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</si>
  <si>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</si>
  <si>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</si>
  <si>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</si>
  <si>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</si>
  <si>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</si>
  <si>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</si>
  <si>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</si>
  <si>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</si>
  <si>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</si>
  <si>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</si>
  <si>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</si>
  <si>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</si>
  <si>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</si>
  <si>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</si>
  <si>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</si>
  <si>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</si>
  <si>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</si>
  <si>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</si>
  <si>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</si>
  <si>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</si>
  <si>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</si>
  <si>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</si>
  <si>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</si>
  <si>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</si>
  <si>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</si>
  <si>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</si>
  <si>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</si>
  <si>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</si>
  <si>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</si>
  <si>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</si>
  <si>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</si>
  <si>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</si>
  <si>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</si>
  <si>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</si>
  <si>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</si>
  <si>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</si>
  <si>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</si>
  <si>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</si>
  <si>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</si>
  <si>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</si>
  <si>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</si>
  <si>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</si>
  <si>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</si>
  <si>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</si>
  <si>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</si>
  <si>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</si>
  <si>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</si>
  <si>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</si>
  <si>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</si>
  <si>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</si>
  <si>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</si>
  <si>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</si>
  <si>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</si>
  <si>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</si>
  <si>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</si>
  <si>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</si>
  <si>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</si>
  <si>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</si>
  <si>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</si>
  <si>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</si>
  <si>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</si>
  <si>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</si>
  <si>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</si>
  <si>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</si>
  <si>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</si>
  <si>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</si>
  <si>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</si>
  <si>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</si>
  <si>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</si>
  <si>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</si>
  <si>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</si>
  <si>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</si>
  <si>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</si>
  <si>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</si>
  <si>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</si>
  <si>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</si>
  <si>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</si>
  <si>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</si>
  <si>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</si>
  <si>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</si>
  <si>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</si>
  <si>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</si>
  <si>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</si>
  <si>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</si>
  <si>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</si>
  <si>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</si>
  <si>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</si>
  <si>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</si>
  <si>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</si>
  <si>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</si>
  <si>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</si>
  <si>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</si>
  <si>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</si>
  <si>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</si>
  <si>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</si>
  <si>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</si>
  <si>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</si>
  <si>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</si>
  <si>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</si>
  <si>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</si>
  <si>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</si>
  <si>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</si>
  <si>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</si>
  <si>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</si>
  <si>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</si>
  <si>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</si>
  <si>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</si>
  <si>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</si>
  <si>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</si>
  <si>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</si>
  <si>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</si>
  <si>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</si>
  <si>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</si>
  <si>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</si>
  <si>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</si>
  <si>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</si>
  <si>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</si>
  <si>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</si>
  <si>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</si>
  <si>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</si>
  <si>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</si>
  <si>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</si>
  <si>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</si>
  <si>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</si>
  <si>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</si>
  <si>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</si>
  <si>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</si>
  <si>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</si>
  <si>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</si>
  <si>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</si>
  <si>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</si>
  <si>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</si>
  <si>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</si>
  <si>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</si>
  <si>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</si>
  <si>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</si>
  <si>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</si>
  <si>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</si>
  <si>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</si>
  <si>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</si>
  <si>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</si>
  <si>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</si>
  <si>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</si>
  <si>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</si>
  <si>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</si>
  <si>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</si>
  <si>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</si>
  <si>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</si>
  <si>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</si>
  <si>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</si>
  <si>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</si>
  <si>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</si>
  <si>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</si>
  <si>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</si>
  <si>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</si>
  <si>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</si>
  <si>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</si>
  <si>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</si>
  <si>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</si>
  <si>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</si>
  <si>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</si>
  <si>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</si>
  <si>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</si>
  <si>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</si>
  <si>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</si>
  <si>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</si>
  <si>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</si>
  <si>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</si>
  <si>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</si>
  <si>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</si>
  <si>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</si>
  <si>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</si>
  <si>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</si>
  <si>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</si>
  <si>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</si>
  <si>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</si>
  <si>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</si>
  <si>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</si>
  <si>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</si>
  <si>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</si>
  <si>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</si>
  <si>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</si>
  <si>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</si>
  <si>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</si>
  <si>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</si>
  <si>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</si>
  <si>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</si>
  <si>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</si>
  <si>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</si>
  <si>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</si>
  <si>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</si>
  <si>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</si>
  <si>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</si>
  <si>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</si>
  <si>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</si>
  <si>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</si>
  <si>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</si>
  <si>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</si>
  <si>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</si>
  <si>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</si>
  <si>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</si>
  <si>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</si>
  <si>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</si>
  <si>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</si>
  <si>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</si>
  <si>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</si>
  <si>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</si>
  <si>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</si>
  <si>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</si>
  <si>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</si>
  <si>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</si>
  <si>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</si>
  <si>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</si>
  <si>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</si>
  <si>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</si>
  <si>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</si>
  <si>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</si>
  <si>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</si>
  <si>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</si>
  <si>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</si>
  <si>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</si>
  <si>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</si>
  <si>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</si>
  <si>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</si>
  <si>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</si>
  <si>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</si>
  <si>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</si>
  <si>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</si>
  <si>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</si>
  <si>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</si>
  <si>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</si>
  <si>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</si>
  <si>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</si>
  <si>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</si>
  <si>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</si>
  <si>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</si>
  <si>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</si>
  <si>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</si>
  <si>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</si>
  <si>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</si>
  <si>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</si>
  <si>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</si>
  <si>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</si>
  <si>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</si>
  <si>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</si>
  <si>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</si>
  <si>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</si>
  <si>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</si>
  <si>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</si>
  <si>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</si>
  <si>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</si>
  <si>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</si>
  <si>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</si>
  <si>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</si>
  <si>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</si>
  <si>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</si>
  <si>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</si>
  <si>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</si>
  <si>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</si>
  <si>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</si>
  <si>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</si>
  <si>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</si>
  <si>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</si>
  <si>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</si>
  <si>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</si>
  <si>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</si>
  <si>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</si>
  <si>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</si>
  <si>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</si>
  <si>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</si>
  <si>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</si>
  <si>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</si>
  <si>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</si>
  <si>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</si>
  <si>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</si>
  <si>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</si>
  <si>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</si>
  <si>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</si>
  <si>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</si>
  <si>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</si>
  <si>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</si>
  <si>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</si>
  <si>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</si>
  <si>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</si>
  <si>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</si>
  <si>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</si>
  <si>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</si>
  <si>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</si>
  <si>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</si>
  <si>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</si>
  <si>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</si>
  <si>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</si>
  <si>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</si>
  <si>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</si>
  <si>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</si>
  <si>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</si>
  <si>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</si>
  <si>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</si>
  <si>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</si>
  <si>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</si>
  <si>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</si>
  <si>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</si>
  <si>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</si>
  <si>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</si>
  <si>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</si>
  <si>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</si>
  <si>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</si>
  <si>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</si>
  <si>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</si>
  <si>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</si>
  <si>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</si>
  <si>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</si>
  <si>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</si>
  <si>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</si>
  <si>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</si>
  <si>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</si>
  <si>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</si>
  <si>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</si>
  <si>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</si>
  <si>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</si>
  <si>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</si>
  <si>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</si>
  <si>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</si>
  <si>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</si>
  <si>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</si>
  <si>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</si>
  <si>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</si>
  <si>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</si>
  <si>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</si>
  <si>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</si>
  <si>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</si>
  <si>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</si>
  <si>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</si>
  <si>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</si>
  <si>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</si>
  <si>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</si>
  <si>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</si>
  <si>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</si>
  <si>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</si>
  <si>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</si>
  <si>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</si>
  <si>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</si>
  <si>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</si>
  <si>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</si>
  <si>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</si>
  <si>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</si>
  <si>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</si>
  <si>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</si>
  <si>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</si>
  <si>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</si>
  <si>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</si>
  <si>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</si>
  <si>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</si>
  <si>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</si>
  <si>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</si>
  <si>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</si>
  <si>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</si>
  <si>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</si>
  <si>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</si>
  <si>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</si>
  <si>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</si>
  <si>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</si>
  <si>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</si>
  <si>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</si>
  <si>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</si>
  <si>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</si>
  <si>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2015 total</t>
  </si>
  <si>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</si>
  <si>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</si>
  <si>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</si>
  <si>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</si>
  <si>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</si>
  <si>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</si>
  <si>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</si>
  <si>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</si>
  <si>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</si>
  <si>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</si>
  <si>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</si>
  <si>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</si>
  <si>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</si>
  <si>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</si>
  <si>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</si>
  <si>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</si>
  <si>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</si>
  <si>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</si>
  <si>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</si>
  <si>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</si>
  <si>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</si>
  <si>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</si>
  <si>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</si>
  <si>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</si>
  <si>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</si>
  <si>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</si>
  <si>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</si>
  <si>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</si>
  <si>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</si>
  <si>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</si>
  <si>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</si>
  <si>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</si>
  <si>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</si>
  <si>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</si>
  <si>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</si>
  <si>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</si>
  <si>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</si>
  <si>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</si>
  <si>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</si>
  <si>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</si>
  <si>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</si>
  <si>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</si>
  <si>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</si>
  <si>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</si>
  <si>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</si>
  <si>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</si>
  <si>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</si>
  <si>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</si>
  <si>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</si>
  <si>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</si>
  <si>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</si>
  <si>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</si>
  <si>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</si>
  <si>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</si>
  <si>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</si>
  <si>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</si>
  <si>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</si>
  <si>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</si>
  <si>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</si>
  <si>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</si>
  <si>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</si>
  <si>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</si>
  <si>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</si>
  <si>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</si>
  <si>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</si>
  <si>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</si>
  <si>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</si>
  <si>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</si>
  <si>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</si>
  <si>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</si>
  <si>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</si>
  <si>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</si>
  <si>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</si>
  <si>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Alectra Utilities - Legacy Horizon Utilities Corporation</t>
  </si>
  <si>
    <t>2018 COS/IRM Application</t>
  </si>
  <si>
    <t>2013-2015</t>
  </si>
  <si>
    <t>2013 COS/IRM Application</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</si>
  <si>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</si>
  <si>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</si>
  <si>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</si>
  <si>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</si>
  <si>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</si>
  <si>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</si>
  <si>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</si>
  <si>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Horizon Utilities Corporation</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</si>
  <si>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</si>
  <si>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</si>
  <si>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</si>
  <si>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</si>
  <si>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</si>
  <si>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</si>
  <si>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</si>
  <si>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</si>
  <si>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</si>
  <si>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</si>
  <si>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</si>
  <si>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</si>
  <si>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</si>
  <si>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</si>
  <si>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</si>
  <si>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</si>
  <si>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</si>
  <si>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</si>
  <si>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</si>
  <si>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</si>
  <si>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</si>
  <si>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</si>
  <si>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</si>
  <si>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</si>
  <si>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</si>
  <si>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</si>
  <si>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</si>
  <si>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</si>
  <si>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</si>
  <si>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</si>
  <si>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</si>
  <si>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</si>
  <si>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</si>
  <si>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</si>
  <si>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</si>
  <si>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</si>
  <si>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</si>
  <si>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</si>
  <si>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</si>
  <si>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</si>
  <si>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</si>
  <si>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</si>
  <si>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</si>
  <si>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</si>
  <si>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</si>
  <si>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</si>
  <si>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</si>
  <si>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</si>
  <si>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</si>
  <si>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</si>
  <si>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</si>
  <si>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</si>
  <si>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</si>
  <si>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</si>
  <si>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</si>
  <si>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</si>
  <si>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</si>
  <si>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</si>
  <si>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</si>
  <si>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</si>
  <si>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</si>
  <si>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</si>
  <si>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</si>
  <si>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EB-2010-0131, Decision and Order, Page 24</t>
  </si>
  <si>
    <t xml:space="preserve">Efficiency:Equipment Replacement Incentive Initiative (Streetlight project) </t>
  </si>
  <si>
    <t>SL billed kW prior LED SL Project</t>
  </si>
  <si>
    <t>Energy savings attributed to street lighting project in IESO results</t>
  </si>
  <si>
    <t>Gross</t>
  </si>
  <si>
    <t>NTG</t>
  </si>
  <si>
    <t>Net</t>
  </si>
  <si>
    <t>NTG Ratio</t>
  </si>
  <si>
    <t>Net kW Reduction</t>
  </si>
  <si>
    <t>Gross kW Reduction</t>
  </si>
  <si>
    <t>EB-2015-0075
January 1, 2016-December 31, 2016</t>
  </si>
  <si>
    <t>EB-2016-0077
January 1, 2017 to December 31, 2017</t>
  </si>
  <si>
    <t>2017</t>
  </si>
  <si>
    <t>Hamilton</t>
  </si>
  <si>
    <t>2016 total</t>
  </si>
  <si>
    <t>St. Catharine</t>
  </si>
  <si>
    <t>E58&amp;E61&amp;E122</t>
  </si>
  <si>
    <t>Adjustment of 2017 verified 2015 Energy persisting in 2016</t>
  </si>
  <si>
    <t>The adjustment savings related to 2015 persisting in 2016 should be included in 2016 workform.</t>
  </si>
  <si>
    <t>D292/O292/D295/D298/O298/D308/O308/D323/O323/D329/O329/D339</t>
  </si>
  <si>
    <t>Adjustment of 2017 verified 2016 Results Adjustment</t>
  </si>
  <si>
    <t>The adjustment savings related to 2016 savings should be included in 2016 workform</t>
  </si>
  <si>
    <t>I68</t>
  </si>
  <si>
    <t>LED streetlight savings for 2016 City of St Catharine</t>
  </si>
  <si>
    <t>In addition to Streetlighting savings for City of Hamiton, the 2016 savings for City of St. Catharine is updated to refect the total streetlighting savings.</t>
  </si>
  <si>
    <t>R84</t>
  </si>
  <si>
    <t>Balance change from original work form</t>
  </si>
  <si>
    <t>As a result of above change, the LRAMVA balance was updated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</si>
</sst>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 numFmtId="290" formatCode="#,##0.00;[Red]\(#,##0.00\)"/>
    <numFmt numFmtId="291" formatCode="#,##0_%_);\(#,##0\)_%;#,##0_%_);@_%_)"/>
    <numFmt numFmtId="292" formatCode="0.0000%"/>
  </numFmts>
  <fonts count="254">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8"/>
      <name val="Calibri"/>
      <family val="2"/>
      <scheme val="minor"/>
    </font>
    <font>
      <sz val="8"/>
      <color theme="1"/>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
      <sz val="18"/>
      <color theme="3"/>
      <name val="Cambria"/>
      <family val="2"/>
      <scheme val="major"/>
    </font>
    <font>
      <b/>
      <sz val="15"/>
      <color theme="3"/>
      <name val="Arial"/>
      <family val="2"/>
    </font>
    <font>
      <b/>
      <sz val="13"/>
      <color theme="3"/>
      <name val="Arial"/>
      <family val="2"/>
    </font>
    <font>
      <b/>
      <sz val="11"/>
      <color theme="3"/>
      <name val="Arial"/>
      <family val="2"/>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FFFF00"/>
        <bgColor indexed="64"/>
      </patternFill>
    </fill>
    <fill>
      <patternFill patternType="solid">
        <fgColor theme="9" tint="0.59999389629810485"/>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auto="1"/>
      </left>
      <right style="thin">
        <color auto="1"/>
      </right>
      <top/>
      <bottom style="hair">
        <color auto="1"/>
      </bottom>
      <diagonal/>
    </border>
    <border>
      <left style="thin">
        <color indexed="64"/>
      </left>
      <right style="hair">
        <color indexed="64"/>
      </right>
      <top/>
      <bottom/>
      <diagonal/>
    </border>
    <border>
      <left style="hair">
        <color auto="1"/>
      </left>
      <right style="thin">
        <color auto="1"/>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9963">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290" fontId="13" fillId="0" borderId="88">
      <alignment horizontal="right"/>
    </xf>
    <xf numFmtId="3" fontId="99" fillId="0" borderId="88" applyFill="0">
      <alignment horizontal="right"/>
    </xf>
    <xf numFmtId="291" fontId="107" fillId="0" borderId="0" applyFont="0" applyFill="0" applyBorder="0" applyAlignment="0" applyProtection="0">
      <alignment horizontal="right"/>
    </xf>
    <xf numFmtId="0" fontId="107" fillId="0" borderId="0" applyFont="0" applyFill="0" applyBorder="0" applyAlignment="0" applyProtection="0"/>
    <xf numFmtId="0" fontId="42" fillId="0" borderId="0"/>
    <xf numFmtId="43" fontId="42" fillId="0" borderId="0" applyFont="0" applyFill="0" applyBorder="0" applyAlignment="0" applyProtection="0"/>
    <xf numFmtId="169" fontId="42" fillId="0" borderId="0" applyFont="0" applyFill="0" applyBorder="0" applyAlignment="0" applyProtection="0"/>
    <xf numFmtId="43" fontId="7" fillId="0" borderId="0" applyFont="0" applyFill="0" applyBorder="0" applyAlignment="0" applyProtection="0"/>
    <xf numFmtId="0" fontId="7" fillId="0" borderId="0"/>
    <xf numFmtId="0" fontId="13" fillId="60" borderId="142" applyNumberFormat="0">
      <alignment horizontal="centerContinuous" vertical="center" wrapText="1"/>
    </xf>
    <xf numFmtId="0" fontId="13" fillId="61" borderId="142" applyNumberFormat="0">
      <alignment horizontal="left" vertical="center"/>
    </xf>
    <xf numFmtId="0" fontId="245" fillId="0" borderId="0" applyNumberFormat="0" applyFill="0">
      <alignment horizontal="left" vertical="center" wrapText="1"/>
    </xf>
    <xf numFmtId="200" fontId="245" fillId="0" borderId="0" applyNumberFormat="0" applyFill="0">
      <alignment horizontal="left" vertical="center" wrapText="1"/>
    </xf>
    <xf numFmtId="0" fontId="245" fillId="25" borderId="0" applyFont="0" applyFill="0" applyProtection="0"/>
    <xf numFmtId="0" fontId="12" fillId="60" borderId="165" applyNumberFormat="0" applyProtection="0">
      <alignment horizontal="left" vertical="center" wrapText="1"/>
    </xf>
    <xf numFmtId="0" fontId="13" fillId="25" borderId="165" applyNumberFormat="0" applyProtection="0">
      <alignment horizontal="left" vertical="center" wrapText="1"/>
    </xf>
    <xf numFmtId="257" fontId="12" fillId="82" borderId="165" applyNumberFormat="0" applyProtection="0">
      <alignment horizontal="center" vertical="center" wrapText="1"/>
    </xf>
    <xf numFmtId="0" fontId="12" fillId="60" borderId="165" applyNumberFormat="0" applyProtection="0">
      <alignment horizontal="left" vertical="center" wrapText="1"/>
    </xf>
    <xf numFmtId="0" fontId="13" fillId="25" borderId="165" applyNumberFormat="0" applyProtection="0">
      <alignment horizontal="left" vertical="center"/>
    </xf>
    <xf numFmtId="0" fontId="13" fillId="25" borderId="165" applyNumberFormat="0" applyProtection="0">
      <alignment horizontal="left" vertical="center"/>
    </xf>
    <xf numFmtId="0" fontId="12" fillId="81" borderId="165" applyNumberFormat="0" applyProtection="0">
      <alignment horizontal="center" vertical="center" wrapText="1"/>
    </xf>
    <xf numFmtId="0" fontId="12" fillId="81" borderId="165" applyNumberFormat="0" applyProtection="0">
      <alignment horizontal="center" vertical="center"/>
    </xf>
    <xf numFmtId="0" fontId="12" fillId="81" borderId="165" applyNumberFormat="0" applyProtection="0">
      <alignment horizontal="center" vertical="center" wrapText="1"/>
    </xf>
    <xf numFmtId="0" fontId="184" fillId="81" borderId="165" applyNumberFormat="0" applyProtection="0">
      <alignment horizontal="center" vertical="center"/>
    </xf>
    <xf numFmtId="0" fontId="178" fillId="67" borderId="165">
      <alignment horizontal="center" vertical="center" wrapText="1"/>
      <protection hidden="1"/>
    </xf>
    <xf numFmtId="264" fontId="173" fillId="65" borderId="165" applyFill="0" applyBorder="0" applyAlignment="0" applyProtection="0">
      <alignment horizontal="right"/>
      <protection locked="0"/>
    </xf>
    <xf numFmtId="261" fontId="249" fillId="0" borderId="0" applyBorder="0" applyProtection="0">
      <alignment horizontal="right"/>
    </xf>
    <xf numFmtId="260" fontId="165" fillId="0" borderId="166" applyBorder="0"/>
    <xf numFmtId="0" fontId="15" fillId="24" borderId="172" applyNumberFormat="0" applyFont="0" applyAlignment="0" applyProtection="0"/>
    <xf numFmtId="0" fontId="15" fillId="24" borderId="172" applyNumberFormat="0" applyFont="0" applyAlignment="0" applyProtection="0"/>
    <xf numFmtId="208" fontId="91" fillId="63" borderId="157"/>
    <xf numFmtId="0" fontId="84" fillId="0" borderId="156" applyNumberFormat="0" applyFont="0" applyFill="0" applyAlignment="0" applyProtection="0"/>
    <xf numFmtId="0" fontId="18" fillId="21" borderId="142" applyNumberFormat="0" applyAlignment="0" applyProtection="0"/>
    <xf numFmtId="0" fontId="101" fillId="33" borderId="59" applyNumberFormat="0" applyAlignment="0" applyProtection="0"/>
    <xf numFmtId="170" fontId="246" fillId="0" borderId="0" applyFont="0" applyFill="0" applyBorder="0" applyAlignment="0" applyProtection="0"/>
    <xf numFmtId="43" fontId="247" fillId="0" borderId="0" applyFont="0" applyFill="0" applyBorder="0" applyAlignment="0" applyProtection="0"/>
    <xf numFmtId="257" fontId="7" fillId="0" borderId="0"/>
    <xf numFmtId="170" fontId="49" fillId="0" borderId="0" applyFont="0" applyFill="0" applyBorder="0" applyAlignment="0" applyProtection="0"/>
    <xf numFmtId="0" fontId="13" fillId="24" borderId="127" applyNumberFormat="0" applyFont="0" applyAlignment="0" applyProtection="0"/>
    <xf numFmtId="166" fontId="114" fillId="0" borderId="158">
      <protection locked="0"/>
    </xf>
    <xf numFmtId="257" fontId="7" fillId="0" borderId="0"/>
    <xf numFmtId="227" fontId="248" fillId="0" borderId="72" applyNumberFormat="0" applyFill="0">
      <alignment horizontal="right"/>
    </xf>
    <xf numFmtId="227" fontId="248" fillId="0" borderId="72" applyNumberFormat="0" applyFill="0">
      <alignment horizontal="right"/>
    </xf>
    <xf numFmtId="0" fontId="26" fillId="8" borderId="142" applyNumberFormat="0" applyAlignment="0" applyProtection="0"/>
    <xf numFmtId="1" fontId="122" fillId="69" borderId="155" applyNumberFormat="0" applyBorder="0" applyAlignment="0">
      <alignment horizontal="centerContinuous" vertical="center"/>
      <protection locked="0"/>
    </xf>
    <xf numFmtId="237" fontId="13" fillId="71" borderId="110" applyNumberFormat="0" applyFont="0" applyBorder="0" applyAlignment="0" applyProtection="0"/>
    <xf numFmtId="0" fontId="48" fillId="0" borderId="147">
      <alignment horizontal="left" vertical="center"/>
    </xf>
    <xf numFmtId="0" fontId="135" fillId="0" borderId="159" applyNumberFormat="0" applyFill="0" applyBorder="0" applyAlignment="0" applyProtection="0">
      <alignment horizontal="left"/>
    </xf>
    <xf numFmtId="10" fontId="109" fillId="65" borderId="110" applyNumberFormat="0" applyBorder="0" applyAlignment="0" applyProtection="0"/>
    <xf numFmtId="0" fontId="143" fillId="32" borderId="59" applyNumberFormat="0" applyAlignment="0" applyProtection="0"/>
    <xf numFmtId="241" fontId="13" fillId="65" borderId="149" applyNumberFormat="0" applyFont="0" applyBorder="0" applyAlignment="0">
      <alignment horizontal="right" vertical="center"/>
      <protection locked="0"/>
    </xf>
    <xf numFmtId="0" fontId="148" fillId="73" borderId="160">
      <alignment horizontal="left" vertical="center" wrapText="1"/>
    </xf>
    <xf numFmtId="0" fontId="13" fillId="0" borderId="110"/>
    <xf numFmtId="257" fontId="13" fillId="0" borderId="0"/>
    <xf numFmtId="0" fontId="13" fillId="0" borderId="0"/>
    <xf numFmtId="257" fontId="7" fillId="0" borderId="0"/>
    <xf numFmtId="257" fontId="7" fillId="0" borderId="0"/>
    <xf numFmtId="257" fontId="7" fillId="0" borderId="0"/>
    <xf numFmtId="0" fontId="13" fillId="0" borderId="165"/>
    <xf numFmtId="0" fontId="148" fillId="73" borderId="174">
      <alignment horizontal="left" vertical="center" wrapText="1"/>
    </xf>
    <xf numFmtId="0" fontId="26" fillId="8" borderId="169" applyNumberFormat="0" applyAlignment="0" applyProtection="0"/>
    <xf numFmtId="0" fontId="26" fillId="8" borderId="169" applyNumberFormat="0" applyAlignment="0" applyProtection="0"/>
    <xf numFmtId="0" fontId="26" fillId="8" borderId="169" applyNumberFormat="0" applyAlignment="0" applyProtection="0"/>
    <xf numFmtId="10" fontId="109" fillId="65" borderId="165" applyNumberFormat="0" applyBorder="0" applyAlignment="0" applyProtection="0"/>
    <xf numFmtId="0" fontId="48" fillId="0" borderId="166">
      <alignment horizontal="left" vertical="center"/>
    </xf>
    <xf numFmtId="0" fontId="48" fillId="0" borderId="168" applyNumberFormat="0" applyAlignment="0" applyProtection="0">
      <alignment horizontal="left" vertical="center"/>
    </xf>
    <xf numFmtId="237" fontId="13" fillId="71" borderId="165" applyNumberFormat="0" applyFont="0" applyBorder="0" applyAlignment="0" applyProtection="0"/>
    <xf numFmtId="1" fontId="122" fillId="69" borderId="167" applyNumberFormat="0" applyBorder="0" applyAlignment="0">
      <alignment horizontal="centerContinuous" vertical="center"/>
      <protection locked="0"/>
    </xf>
    <xf numFmtId="0" fontId="26" fillId="8" borderId="169" applyNumberFormat="0" applyAlignment="0" applyProtection="0"/>
    <xf numFmtId="257" fontId="7" fillId="0" borderId="0"/>
    <xf numFmtId="166" fontId="114" fillId="0" borderId="173">
      <protection locked="0"/>
    </xf>
    <xf numFmtId="0" fontId="13" fillId="24" borderId="172" applyNumberFormat="0" applyFont="0" applyAlignment="0" applyProtection="0"/>
    <xf numFmtId="257" fontId="7" fillId="0" borderId="0"/>
    <xf numFmtId="0" fontId="18" fillId="21" borderId="169" applyNumberFormat="0" applyAlignment="0" applyProtection="0"/>
    <xf numFmtId="0" fontId="18" fillId="21" borderId="169" applyNumberFormat="0" applyAlignment="0" applyProtection="0"/>
    <xf numFmtId="0" fontId="18" fillId="21" borderId="169" applyNumberFormat="0" applyAlignment="0" applyProtection="0"/>
    <xf numFmtId="0" fontId="18" fillId="21" borderId="169" applyNumberFormat="0" applyAlignment="0" applyProtection="0"/>
    <xf numFmtId="0" fontId="84" fillId="0" borderId="171" applyNumberFormat="0" applyFont="0" applyFill="0" applyAlignment="0" applyProtection="0"/>
    <xf numFmtId="167" fontId="88" fillId="0" borderId="170" applyFont="0"/>
    <xf numFmtId="0" fontId="15" fillId="24" borderId="127" applyNumberFormat="0" applyFont="0" applyAlignment="0" applyProtection="0"/>
    <xf numFmtId="0" fontId="162" fillId="35" borderId="63" applyNumberFormat="0" applyFont="0" applyAlignment="0" applyProtection="0"/>
    <xf numFmtId="0" fontId="15" fillId="24" borderId="127"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5" fillId="0" borderId="147" applyBorder="0"/>
    <xf numFmtId="261" fontId="249" fillId="0" borderId="0" applyBorder="0" applyProtection="0">
      <alignment horizontal="right"/>
    </xf>
    <xf numFmtId="37" fontId="245" fillId="0" borderId="0" applyFill="0" applyBorder="0" applyProtection="0">
      <alignment horizontal="right"/>
    </xf>
    <xf numFmtId="0" fontId="29" fillId="21" borderId="161" applyNumberFormat="0" applyAlignment="0" applyProtection="0"/>
    <xf numFmtId="0" fontId="29" fillId="21" borderId="161" applyNumberFormat="0" applyAlignment="0" applyProtection="0"/>
    <xf numFmtId="0" fontId="167" fillId="33" borderId="60" applyNumberFormat="0" applyAlignment="0" applyProtection="0"/>
    <xf numFmtId="0" fontId="29" fillId="21" borderId="161" applyNumberFormat="0" applyAlignment="0" applyProtection="0"/>
    <xf numFmtId="264" fontId="173" fillId="65" borderId="110" applyFill="0" applyBorder="0" applyAlignment="0" applyProtection="0">
      <alignment horizontal="right"/>
      <protection locked="0"/>
    </xf>
    <xf numFmtId="9" fontId="13" fillId="0" borderId="0" applyFont="0" applyFill="0" applyBorder="0" applyAlignment="0" applyProtection="0"/>
    <xf numFmtId="0" fontId="178" fillId="67" borderId="110">
      <alignment horizontal="center" vertical="center" wrapText="1"/>
      <protection hidden="1"/>
    </xf>
    <xf numFmtId="0" fontId="184" fillId="81" borderId="110" applyNumberFormat="0" applyProtection="0">
      <alignment horizontal="center" vertical="center"/>
    </xf>
    <xf numFmtId="0" fontId="12" fillId="81" borderId="110" applyNumberFormat="0" applyProtection="0">
      <alignment horizontal="center" vertical="center" wrapText="1"/>
    </xf>
    <xf numFmtId="0" fontId="12" fillId="81" borderId="110" applyNumberFormat="0" applyProtection="0">
      <alignment horizontal="center" vertical="center"/>
    </xf>
    <xf numFmtId="0" fontId="12" fillId="81" borderId="110" applyNumberFormat="0" applyProtection="0">
      <alignment horizontal="center" vertical="center" wrapText="1"/>
    </xf>
    <xf numFmtId="0" fontId="81" fillId="0" borderId="0">
      <alignment vertical="top"/>
    </xf>
    <xf numFmtId="0" fontId="12" fillId="60" borderId="110" applyNumberFormat="0" applyProtection="0">
      <alignment horizontal="left" vertical="center" wrapText="1"/>
    </xf>
    <xf numFmtId="257" fontId="12" fillId="82" borderId="110" applyNumberFormat="0" applyProtection="0">
      <alignment horizontal="center" vertical="center" wrapText="1"/>
    </xf>
    <xf numFmtId="0" fontId="13" fillId="25" borderId="110" applyNumberFormat="0" applyProtection="0">
      <alignment horizontal="left" vertical="center" wrapText="1"/>
    </xf>
    <xf numFmtId="0" fontId="12" fillId="60" borderId="110" applyNumberFormat="0" applyProtection="0">
      <alignment horizontal="left" vertical="center" wrapText="1"/>
    </xf>
    <xf numFmtId="241" fontId="195" fillId="86" borderId="162" applyNumberFormat="0" applyBorder="0" applyAlignment="0" applyProtection="0">
      <alignment vertical="center"/>
    </xf>
    <xf numFmtId="49" fontId="245" fillId="0" borderId="5">
      <alignment vertical="center"/>
    </xf>
    <xf numFmtId="0" fontId="31" fillId="0" borderId="163" applyNumberFormat="0" applyFill="0" applyAlignment="0" applyProtection="0"/>
    <xf numFmtId="0" fontId="31" fillId="0" borderId="163" applyNumberFormat="0" applyFill="0" applyAlignment="0" applyProtection="0"/>
    <xf numFmtId="0" fontId="43" fillId="0" borderId="64" applyNumberFormat="0" applyFill="0" applyAlignment="0" applyProtection="0"/>
    <xf numFmtId="0" fontId="31" fillId="0" borderId="163" applyNumberFormat="0" applyFill="0" applyAlignment="0" applyProtection="0"/>
    <xf numFmtId="171" fontId="86" fillId="0" borderId="164"/>
    <xf numFmtId="0" fontId="13" fillId="61" borderId="169" applyNumberFormat="0">
      <alignment horizontal="left" vertical="center"/>
    </xf>
    <xf numFmtId="0" fontId="13" fillId="60" borderId="169" applyNumberFormat="0">
      <alignment horizontal="centerContinuous" vertical="center" wrapText="1"/>
    </xf>
    <xf numFmtId="0" fontId="7" fillId="0" borderId="0"/>
    <xf numFmtId="283" fontId="245" fillId="0" borderId="5">
      <alignment horizontal="right"/>
    </xf>
    <xf numFmtId="169" fontId="42" fillId="0" borderId="0" applyFont="0" applyFill="0" applyBorder="0" applyAlignment="0" applyProtection="0"/>
    <xf numFmtId="43" fontId="42" fillId="0" borderId="0" applyFont="0" applyFill="0" applyBorder="0" applyAlignment="0" applyProtection="0"/>
    <xf numFmtId="0" fontId="42" fillId="0" borderId="0"/>
    <xf numFmtId="39" fontId="13" fillId="0" borderId="170">
      <protection locked="0"/>
    </xf>
    <xf numFmtId="165" fontId="194" fillId="0" borderId="170" applyFill="0" applyAlignment="0" applyProtection="0"/>
    <xf numFmtId="0" fontId="250" fillId="0" borderId="0" applyNumberFormat="0" applyFill="0" applyBorder="0" applyAlignment="0" applyProtection="0"/>
    <xf numFmtId="0" fontId="251" fillId="0" borderId="56" applyNumberFormat="0" applyFill="0" applyAlignment="0" applyProtection="0"/>
    <xf numFmtId="0" fontId="252" fillId="0" borderId="57" applyNumberFormat="0" applyFill="0" applyAlignment="0" applyProtection="0"/>
    <xf numFmtId="0" fontId="253" fillId="0" borderId="58" applyNumberFormat="0" applyFill="0" applyAlignment="0" applyProtection="0"/>
    <xf numFmtId="0" fontId="253" fillId="0" borderId="0" applyNumberFormat="0" applyFill="0" applyBorder="0" applyAlignment="0" applyProtection="0"/>
    <xf numFmtId="0" fontId="125" fillId="29" borderId="0" applyNumberFormat="0" applyBorder="0" applyAlignment="0" applyProtection="0"/>
    <xf numFmtId="0" fontId="94" fillId="30" borderId="0" applyNumberFormat="0" applyBorder="0" applyAlignment="0" applyProtection="0"/>
    <xf numFmtId="0" fontId="154" fillId="31" borderId="0" applyNumberFormat="0" applyBorder="0" applyAlignment="0" applyProtection="0"/>
    <xf numFmtId="0" fontId="143" fillId="32" borderId="59" applyNumberFormat="0" applyAlignment="0" applyProtection="0"/>
    <xf numFmtId="0" fontId="167" fillId="33" borderId="60" applyNumberFormat="0" applyAlignment="0" applyProtection="0"/>
    <xf numFmtId="0" fontId="101" fillId="33" borderId="59" applyNumberFormat="0" applyAlignment="0" applyProtection="0"/>
    <xf numFmtId="0" fontId="151" fillId="0" borderId="61" applyNumberFormat="0" applyFill="0" applyAlignment="0" applyProtection="0"/>
    <xf numFmtId="0" fontId="53" fillId="34" borderId="62" applyNumberFormat="0" applyAlignment="0" applyProtection="0"/>
    <xf numFmtId="0" fontId="59" fillId="0" borderId="0" applyNumberFormat="0" applyFill="0" applyBorder="0" applyAlignment="0" applyProtection="0"/>
    <xf numFmtId="0" fontId="121" fillId="0" borderId="0" applyNumberFormat="0" applyFill="0" applyBorder="0" applyAlignment="0" applyProtection="0"/>
    <xf numFmtId="0" fontId="43" fillId="0" borderId="64" applyNumberFormat="0" applyFill="0" applyAlignment="0" applyProtection="0"/>
    <xf numFmtId="0" fontId="5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6"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5" borderId="63" applyNumberFormat="0" applyFont="0" applyAlignment="0" applyProtection="0"/>
  </cellStyleXfs>
  <cellXfs count="1008">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Border="1" applyAlignment="1">
      <alignment vertical="top"/>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178" fontId="52" fillId="2" borderId="0" xfId="40" applyNumberFormat="1" applyFont="1" applyFill="1" applyBorder="1" applyAlignment="1">
      <alignment vertical="center"/>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173" fontId="92" fillId="2" borderId="13" xfId="0" applyNumberFormat="1" applyFont="1" applyFill="1" applyBorder="1" applyAlignment="1">
      <alignment horizontal="center"/>
    </xf>
    <xf numFmtId="173" fontId="92" fillId="2" borderId="34" xfId="0" applyNumberFormat="1" applyFont="1" applyFill="1" applyBorder="1" applyAlignment="1">
      <alignment horizontal="center"/>
    </xf>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8" fontId="92" fillId="28" borderId="116" xfId="0" applyNumberFormat="1" applyFont="1" applyFill="1" applyBorder="1" applyAlignment="1">
      <alignment horizontal="center"/>
    </xf>
    <xf numFmtId="8" fontId="92" fillId="28" borderId="117"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14" fillId="28" borderId="0" xfId="0" applyFont="1" applyFill="1" applyBorder="1"/>
    <xf numFmtId="0" fontId="14" fillId="28" borderId="0" xfId="0" applyFont="1" applyFill="1"/>
    <xf numFmtId="0" fontId="49" fillId="2" borderId="133" xfId="0" applyFont="1" applyFill="1" applyBorder="1" applyAlignment="1">
      <alignment vertical="center"/>
    </xf>
    <xf numFmtId="0" fontId="14" fillId="2" borderId="0" xfId="0" applyFont="1" applyFill="1" applyAlignment="1">
      <alignment horizontal="left"/>
    </xf>
    <xf numFmtId="175" fontId="92" fillId="2" borderId="88" xfId="0" applyNumberFormat="1" applyFont="1" applyFill="1" applyBorder="1" applyAlignment="1">
      <alignment horizontal="left"/>
    </xf>
    <xf numFmtId="0" fontId="49" fillId="2" borderId="88" xfId="0" applyFont="1" applyFill="1" applyBorder="1" applyAlignment="1">
      <alignment horizontal="center"/>
    </xf>
    <xf numFmtId="175" fontId="92" fillId="2" borderId="88" xfId="0" applyNumberFormat="1" applyFont="1" applyFill="1" applyBorder="1" applyAlignment="1">
      <alignment horizontal="center"/>
    </xf>
    <xf numFmtId="0" fontId="49" fillId="2" borderId="0" xfId="0" applyFont="1" applyFill="1" applyBorder="1" applyAlignment="1">
      <alignment vertical="center" wrapText="1"/>
    </xf>
    <xf numFmtId="0" fontId="92" fillId="2" borderId="88" xfId="0" applyNumberFormat="1" applyFont="1" applyFill="1" applyBorder="1" applyAlignment="1">
      <alignment horizontal="left"/>
    </xf>
    <xf numFmtId="0" fontId="49" fillId="2" borderId="88" xfId="0" applyFont="1" applyFill="1" applyBorder="1" applyAlignment="1">
      <alignment horizontal="left"/>
    </xf>
    <xf numFmtId="0" fontId="14" fillId="2" borderId="0" xfId="0" applyFont="1" applyFill="1" applyAlignment="1">
      <alignment horizontal="left" vertical="center"/>
    </xf>
    <xf numFmtId="0" fontId="14" fillId="2" borderId="88" xfId="0" applyFont="1" applyFill="1" applyBorder="1"/>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0" fontId="14" fillId="2" borderId="9" xfId="0" applyFont="1" applyFill="1" applyBorder="1" applyAlignment="1"/>
    <xf numFmtId="0" fontId="14" fillId="2" borderId="0" xfId="0" applyFont="1" applyFill="1" applyBorder="1" applyAlignment="1"/>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49" fillId="2" borderId="9" xfId="0" applyFont="1" applyFill="1" applyBorder="1" applyAlignment="1">
      <alignment vertical="center"/>
    </xf>
    <xf numFmtId="0" fontId="223" fillId="2" borderId="0" xfId="0" applyFont="1" applyFill="1" applyAlignment="1">
      <alignment vertical="center"/>
    </xf>
    <xf numFmtId="0" fontId="92" fillId="2" borderId="10" xfId="0" applyFont="1" applyFill="1" applyBorder="1" applyAlignment="1">
      <alignment vertical="center"/>
    </xf>
    <xf numFmtId="0" fontId="92" fillId="2" borderId="10" xfId="0" applyFont="1" applyFill="1" applyBorder="1" applyAlignment="1">
      <alignment vertical="center" wrapText="1"/>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103" xfId="0" applyFont="1" applyFill="1" applyBorder="1" applyAlignment="1">
      <alignment vertical="top"/>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14" fillId="2" borderId="89" xfId="0" applyFont="1" applyFill="1" applyBorder="1"/>
    <xf numFmtId="0" fontId="14" fillId="2" borderId="109" xfId="0" applyFont="1" applyFill="1" applyBorder="1" applyAlignment="1">
      <alignment horizontal="right"/>
    </xf>
    <xf numFmtId="0" fontId="14" fillId="28" borderId="12" xfId="0" applyFont="1" applyFill="1" applyBorder="1"/>
    <xf numFmtId="0" fontId="14" fillId="28" borderId="0" xfId="0" quotePrefix="1" applyFont="1" applyFill="1" applyBorder="1"/>
    <xf numFmtId="0" fontId="14" fillId="28" borderId="5" xfId="0" applyFont="1" applyFill="1" applyBorder="1"/>
    <xf numFmtId="0" fontId="14" fillId="28" borderId="112" xfId="0" applyFont="1" applyFill="1" applyBorder="1"/>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72" fontId="46" fillId="28" borderId="137" xfId="0" applyNumberFormat="1" applyFont="1" applyFill="1" applyBorder="1" applyAlignment="1" applyProtection="1">
      <alignment horizontal="center"/>
    </xf>
    <xf numFmtId="288" fontId="42" fillId="28" borderId="103" xfId="0" applyNumberFormat="1" applyFont="1" applyFill="1" applyBorder="1" applyAlignment="1" applyProtection="1">
      <alignment horizontal="center"/>
    </xf>
    <xf numFmtId="288" fontId="46" fillId="28" borderId="137" xfId="0" applyNumberFormat="1" applyFont="1" applyFill="1" applyBorder="1" applyAlignment="1" applyProtection="1">
      <alignment horizontal="center"/>
    </xf>
    <xf numFmtId="172" fontId="46" fillId="28" borderId="107" xfId="0" applyNumberFormat="1" applyFont="1" applyFill="1" applyBorder="1" applyAlignment="1" applyProtection="1">
      <alignment horizontal="center"/>
    </xf>
    <xf numFmtId="288" fontId="42" fillId="28" borderId="37" xfId="0" applyNumberFormat="1" applyFont="1" applyFill="1" applyBorder="1" applyAlignment="1" applyProtection="1">
      <alignment horizontal="center"/>
    </xf>
    <xf numFmtId="288" fontId="46" fillId="28" borderId="107" xfId="0" applyNumberFormat="1" applyFont="1" applyFill="1" applyBorder="1" applyAlignment="1" applyProtection="1">
      <alignment horizontal="center"/>
    </xf>
    <xf numFmtId="172" fontId="46" fillId="28" borderId="48" xfId="0" applyNumberFormat="1" applyFont="1" applyFill="1" applyBorder="1" applyAlignment="1" applyProtection="1">
      <alignment horizontal="center"/>
    </xf>
    <xf numFmtId="288" fontId="42" fillId="28" borderId="55" xfId="0" applyNumberFormat="1" applyFont="1" applyFill="1" applyBorder="1" applyAlignment="1" applyProtection="1">
      <alignment horizontal="center"/>
    </xf>
    <xf numFmtId="288" fontId="46" fillId="28" borderId="48" xfId="0" applyNumberFormat="1" applyFont="1" applyFill="1" applyBorder="1" applyAlignment="1" applyProtection="1">
      <alignment horizontal="center"/>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 borderId="88" xfId="0" applyFont="1" applyFill="1" applyBorder="1" applyAlignment="1">
      <alignment vertical="center"/>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2" fillId="2" borderId="12" xfId="0" applyNumberFormat="1" applyFont="1" applyFill="1" applyBorder="1" applyAlignment="1">
      <alignment horizontal="left"/>
    </xf>
    <xf numFmtId="175" fontId="92" fillId="2" borderId="12" xfId="0" applyNumberFormat="1" applyFont="1" applyFill="1" applyBorder="1" applyAlignment="1">
      <alignment horizontal="left"/>
    </xf>
    <xf numFmtId="0" fontId="92" fillId="2" borderId="112" xfId="0" applyNumberFormat="1" applyFont="1" applyFill="1" applyBorder="1" applyAlignment="1">
      <alignment horizontal="left"/>
    </xf>
    <xf numFmtId="175" fontId="92" fillId="2" borderId="88" xfId="0" quotePrefix="1" applyNumberFormat="1" applyFont="1" applyFill="1" applyBorder="1" applyAlignment="1">
      <alignment horizontal="left" vertical="center"/>
    </xf>
    <xf numFmtId="175" fontId="222" fillId="2" borderId="88" xfId="0" applyNumberFormat="1" applyFont="1" applyFill="1" applyBorder="1" applyAlignment="1">
      <alignment horizontal="left" vertical="center"/>
    </xf>
    <xf numFmtId="175" fontId="48" fillId="2" borderId="88" xfId="0" applyNumberFormat="1" applyFont="1" applyFill="1" applyBorder="1" applyAlignment="1">
      <alignment horizontal="left" vertical="center"/>
    </xf>
    <xf numFmtId="175" fontId="48" fillId="2" borderId="88" xfId="0" quotePrefix="1" applyNumberFormat="1" applyFont="1" applyFill="1" applyBorder="1" applyAlignment="1">
      <alignment horizontal="left" vertical="center"/>
    </xf>
    <xf numFmtId="175" fontId="48" fillId="2" borderId="9" xfId="0" quotePrefix="1" applyNumberFormat="1" applyFont="1" applyFill="1" applyBorder="1" applyAlignment="1">
      <alignment horizontal="left"/>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45" fillId="92" borderId="0" xfId="0" applyFont="1" applyFill="1" applyAlignment="1">
      <alignment vertical="top"/>
    </xf>
    <xf numFmtId="0" fontId="39" fillId="92" borderId="0" xfId="73" applyFill="1"/>
    <xf numFmtId="0" fontId="92" fillId="2" borderId="0" xfId="0" applyFont="1" applyFill="1" applyBorder="1" applyAlignment="1">
      <alignment vertical="center" wrapText="1"/>
    </xf>
    <xf numFmtId="175" fontId="48" fillId="28" borderId="110" xfId="0" applyNumberFormat="1" applyFont="1" applyFill="1" applyBorder="1" applyAlignment="1">
      <alignment horizontal="center"/>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92" fillId="2" borderId="49" xfId="0" applyFont="1" applyFill="1" applyBorder="1" applyAlignment="1">
      <alignment vertical="center" wrapText="1"/>
    </xf>
    <xf numFmtId="0" fontId="92" fillId="2" borderId="88" xfId="0" applyFont="1" applyFill="1" applyBorder="1" applyAlignment="1">
      <alignment vertical="center" wrapText="1"/>
    </xf>
    <xf numFmtId="0" fontId="237" fillId="0" borderId="88" xfId="73" applyFont="1" applyBorder="1" applyAlignment="1">
      <alignment vertical="center"/>
    </xf>
    <xf numFmtId="3" fontId="44" fillId="2" borderId="0" xfId="0" applyNumberFormat="1" applyFont="1" applyFill="1" applyBorder="1" applyProtection="1">
      <protection locked="0"/>
    </xf>
    <xf numFmtId="181" fontId="14" fillId="2" borderId="110" xfId="71" applyNumberFormat="1" applyFont="1" applyFill="1" applyBorder="1" applyAlignment="1">
      <alignment horizontal="center"/>
    </xf>
    <xf numFmtId="181" fontId="49" fillId="28" borderId="34" xfId="71" applyNumberFormat="1" applyFont="1" applyFill="1" applyBorder="1" applyAlignment="1" applyProtection="1">
      <alignment horizontal="center"/>
      <protection locked="0"/>
    </xf>
    <xf numFmtId="181" fontId="42" fillId="28" borderId="34" xfId="71" applyNumberFormat="1" applyFont="1" applyFill="1" applyBorder="1" applyAlignment="1" applyProtection="1">
      <alignment horizontal="center"/>
      <protection locked="0"/>
    </xf>
    <xf numFmtId="0" fontId="78" fillId="0" borderId="0" xfId="613"/>
    <xf numFmtId="0" fontId="238" fillId="94" borderId="0" xfId="613" applyFont="1" applyFill="1" applyAlignment="1">
      <alignment wrapText="1"/>
    </xf>
    <xf numFmtId="17" fontId="78" fillId="0" borderId="0" xfId="613" applyNumberFormat="1" applyFill="1"/>
    <xf numFmtId="0" fontId="78" fillId="0" borderId="0" xfId="613" applyFill="1"/>
    <xf numFmtId="17" fontId="238" fillId="95" borderId="138" xfId="613" applyNumberFormat="1" applyFont="1" applyFill="1" applyBorder="1"/>
    <xf numFmtId="3" fontId="238" fillId="95" borderId="138" xfId="613" applyNumberFormat="1" applyFont="1" applyFill="1" applyBorder="1"/>
    <xf numFmtId="170" fontId="238" fillId="95" borderId="138" xfId="613" applyNumberFormat="1" applyFont="1" applyFill="1" applyBorder="1"/>
    <xf numFmtId="43" fontId="238" fillId="95" borderId="138" xfId="71" applyFont="1" applyFill="1" applyBorder="1" applyProtection="1">
      <protection locked="0"/>
    </xf>
    <xf numFmtId="43" fontId="78" fillId="0" borderId="0" xfId="71" applyFont="1" applyFill="1" applyProtection="1">
      <protection locked="0"/>
    </xf>
    <xf numFmtId="3" fontId="14" fillId="28" borderId="0" xfId="0" applyNumberFormat="1" applyFont="1" applyFill="1" applyBorder="1"/>
    <xf numFmtId="181" fontId="14" fillId="28" borderId="0" xfId="71" applyNumberFormat="1" applyFont="1" applyFill="1" applyBorder="1"/>
    <xf numFmtId="181" fontId="14" fillId="28" borderId="12" xfId="71" applyNumberFormat="1" applyFont="1" applyFill="1" applyBorder="1"/>
    <xf numFmtId="4" fontId="14" fillId="28" borderId="0" xfId="0" applyNumberFormat="1" applyFont="1" applyFill="1" applyBorder="1"/>
    <xf numFmtId="181" fontId="0" fillId="2" borderId="0" xfId="71" applyNumberFormat="1" applyFont="1" applyFill="1"/>
    <xf numFmtId="181" fontId="218" fillId="2" borderId="122" xfId="71" applyNumberFormat="1" applyFont="1" applyFill="1" applyBorder="1" applyAlignment="1">
      <alignment vertical="top"/>
    </xf>
    <xf numFmtId="181" fontId="14" fillId="2" borderId="138" xfId="71" applyNumberFormat="1" applyFont="1" applyFill="1" applyBorder="1" applyAlignment="1">
      <alignment vertical="top"/>
    </xf>
    <xf numFmtId="181" fontId="14" fillId="2" borderId="134" xfId="71" applyNumberFormat="1" applyFont="1" applyFill="1" applyBorder="1" applyAlignment="1">
      <alignment vertical="top"/>
    </xf>
    <xf numFmtId="181" fontId="218" fillId="2" borderId="110" xfId="71" applyNumberFormat="1" applyFont="1" applyFill="1" applyBorder="1" applyAlignment="1">
      <alignment horizontal="center" vertical="center" textRotation="180"/>
    </xf>
    <xf numFmtId="181" fontId="14" fillId="28" borderId="5" xfId="71" applyNumberFormat="1" applyFont="1" applyFill="1" applyBorder="1"/>
    <xf numFmtId="181" fontId="14" fillId="28" borderId="112" xfId="71" applyNumberFormat="1" applyFont="1" applyFill="1" applyBorder="1"/>
    <xf numFmtId="181" fontId="46" fillId="28" borderId="35" xfId="71" applyNumberFormat="1" applyFont="1" applyFill="1" applyBorder="1" applyAlignment="1" applyProtection="1">
      <alignment horizontal="center" vertical="center"/>
      <protection locked="0"/>
    </xf>
    <xf numFmtId="8" fontId="218" fillId="2" borderId="0" xfId="0" applyNumberFormat="1" applyFont="1" applyFill="1"/>
    <xf numFmtId="177" fontId="14" fillId="2" borderId="0" xfId="0" applyNumberFormat="1" applyFont="1" applyFill="1" applyBorder="1"/>
    <xf numFmtId="0" fontId="219" fillId="2" borderId="0" xfId="0" applyFont="1" applyFill="1" applyAlignment="1">
      <alignment vertical="top"/>
    </xf>
    <xf numFmtId="0" fontId="240" fillId="2" borderId="0" xfId="0" applyFont="1" applyFill="1" applyAlignment="1">
      <alignment vertical="top"/>
    </xf>
    <xf numFmtId="0" fontId="239" fillId="2" borderId="0" xfId="0" applyFont="1" applyFill="1" applyAlignment="1">
      <alignment vertical="top"/>
    </xf>
    <xf numFmtId="0" fontId="242" fillId="2" borderId="0" xfId="0" applyFont="1" applyFill="1" applyAlignment="1">
      <alignment vertical="top"/>
    </xf>
    <xf numFmtId="0" fontId="243" fillId="96" borderId="122" xfId="0" applyFont="1" applyFill="1" applyBorder="1" applyAlignment="1">
      <alignment vertical="top"/>
    </xf>
    <xf numFmtId="0" fontId="243" fillId="96" borderId="147" xfId="0" applyFont="1" applyFill="1" applyBorder="1" applyAlignment="1">
      <alignment vertical="top"/>
    </xf>
    <xf numFmtId="0" fontId="243" fillId="96" borderId="134" xfId="0" applyFont="1" applyFill="1" applyBorder="1" applyAlignment="1">
      <alignment vertical="top"/>
    </xf>
    <xf numFmtId="0" fontId="243" fillId="97" borderId="122" xfId="0" applyFont="1" applyFill="1" applyBorder="1" applyAlignment="1">
      <alignment vertical="top"/>
    </xf>
    <xf numFmtId="0" fontId="243" fillId="97" borderId="147" xfId="0" applyFont="1" applyFill="1" applyBorder="1" applyAlignment="1">
      <alignment vertical="top"/>
    </xf>
    <xf numFmtId="0" fontId="243" fillId="97" borderId="134" xfId="0" applyFont="1" applyFill="1" applyBorder="1" applyAlignment="1">
      <alignment vertical="top"/>
    </xf>
    <xf numFmtId="0" fontId="243" fillId="99" borderId="122" xfId="0" applyFont="1" applyFill="1" applyBorder="1" applyAlignment="1">
      <alignment vertical="top"/>
    </xf>
    <xf numFmtId="0" fontId="243" fillId="99" borderId="147" xfId="0" applyFont="1" applyFill="1" applyBorder="1" applyAlignment="1">
      <alignment vertical="top"/>
    </xf>
    <xf numFmtId="0" fontId="243" fillId="99" borderId="134" xfId="0" applyFont="1" applyFill="1" applyBorder="1" applyAlignment="1">
      <alignment vertical="top"/>
    </xf>
    <xf numFmtId="0" fontId="243" fillId="100" borderId="122" xfId="0" applyFont="1" applyFill="1" applyBorder="1" applyAlignment="1">
      <alignment vertical="top"/>
    </xf>
    <xf numFmtId="0" fontId="243" fillId="100" borderId="147" xfId="0" applyFont="1" applyFill="1" applyBorder="1" applyAlignment="1">
      <alignment vertical="top"/>
    </xf>
    <xf numFmtId="0" fontId="243" fillId="100" borderId="134" xfId="0" applyFont="1" applyFill="1" applyBorder="1" applyAlignment="1">
      <alignment vertical="top"/>
    </xf>
    <xf numFmtId="0" fontId="243" fillId="96" borderId="110" xfId="0" applyFont="1" applyFill="1" applyBorder="1" applyAlignment="1">
      <alignment horizontal="center" vertical="center" textRotation="90"/>
    </xf>
    <xf numFmtId="0" fontId="243" fillId="97" borderId="110" xfId="0" applyFont="1" applyFill="1" applyBorder="1" applyAlignment="1">
      <alignment horizontal="center" vertical="center" textRotation="90"/>
    </xf>
    <xf numFmtId="0" fontId="243" fillId="99" borderId="110" xfId="0" applyFont="1" applyFill="1" applyBorder="1" applyAlignment="1">
      <alignment horizontal="center" vertical="center" textRotation="90"/>
    </xf>
    <xf numFmtId="0" fontId="243" fillId="100" borderId="110" xfId="0" applyFont="1" applyFill="1" applyBorder="1" applyAlignment="1">
      <alignment horizontal="center" vertical="center" textRotation="90"/>
    </xf>
    <xf numFmtId="0" fontId="243" fillId="103" borderId="122" xfId="0" quotePrefix="1" applyFont="1" applyFill="1" applyBorder="1" applyAlignment="1">
      <alignment vertical="top"/>
    </xf>
    <xf numFmtId="0" fontId="243" fillId="103" borderId="147" xfId="0" applyFont="1" applyFill="1" applyBorder="1" applyAlignment="1">
      <alignment vertical="top"/>
    </xf>
    <xf numFmtId="0" fontId="243" fillId="103" borderId="134" xfId="0" applyFont="1" applyFill="1" applyBorder="1" applyAlignment="1">
      <alignment vertical="top"/>
    </xf>
    <xf numFmtId="0" fontId="244" fillId="103" borderId="122" xfId="0" applyFont="1" applyFill="1" applyBorder="1" applyAlignment="1">
      <alignment vertical="top"/>
    </xf>
    <xf numFmtId="0" fontId="244" fillId="103" borderId="147" xfId="0" applyFont="1" applyFill="1" applyBorder="1" applyAlignment="1">
      <alignment vertical="top"/>
    </xf>
    <xf numFmtId="0" fontId="244" fillId="103" borderId="134" xfId="0" applyFont="1" applyFill="1" applyBorder="1" applyAlignment="1">
      <alignment vertical="top"/>
    </xf>
    <xf numFmtId="0" fontId="240" fillId="2" borderId="41" xfId="0" applyFont="1" applyFill="1" applyBorder="1" applyAlignment="1">
      <alignment vertical="top"/>
    </xf>
    <xf numFmtId="0" fontId="240" fillId="104" borderId="40" xfId="0" applyFont="1" applyFill="1" applyBorder="1" applyAlignment="1">
      <alignment vertical="top"/>
    </xf>
    <xf numFmtId="0" fontId="240" fillId="2" borderId="42" xfId="0" applyFont="1" applyFill="1" applyBorder="1" applyAlignment="1">
      <alignment horizontal="left" vertical="top"/>
    </xf>
    <xf numFmtId="3" fontId="240" fillId="104" borderId="41" xfId="0" applyNumberFormat="1" applyFont="1" applyFill="1" applyBorder="1" applyAlignment="1">
      <alignment vertical="top"/>
    </xf>
    <xf numFmtId="3" fontId="240" fillId="2" borderId="40" xfId="0" applyNumberFormat="1" applyFont="1" applyFill="1" applyBorder="1" applyAlignment="1">
      <alignment vertical="top"/>
    </xf>
    <xf numFmtId="3" fontId="240" fillId="104" borderId="40" xfId="0" applyNumberFormat="1" applyFont="1" applyFill="1" applyBorder="1" applyAlignment="1">
      <alignment vertical="top"/>
    </xf>
    <xf numFmtId="3" fontId="240" fillId="2" borderId="42" xfId="0" applyNumberFormat="1" applyFont="1" applyFill="1" applyBorder="1" applyAlignment="1">
      <alignment vertical="top"/>
    </xf>
    <xf numFmtId="0" fontId="240" fillId="105" borderId="3" xfId="0" applyFont="1" applyFill="1" applyBorder="1" applyAlignment="1">
      <alignment vertical="top"/>
    </xf>
    <xf numFmtId="0" fontId="240" fillId="106" borderId="35" xfId="0" applyFont="1" applyFill="1" applyBorder="1" applyAlignment="1">
      <alignment vertical="top"/>
    </xf>
    <xf numFmtId="0" fontId="240" fillId="105" borderId="45" xfId="0" applyFont="1" applyFill="1" applyBorder="1" applyAlignment="1">
      <alignment horizontal="left" vertical="top"/>
    </xf>
    <xf numFmtId="3" fontId="240" fillId="106" borderId="3" xfId="0" applyNumberFormat="1" applyFont="1" applyFill="1" applyBorder="1" applyAlignment="1">
      <alignment vertical="top"/>
    </xf>
    <xf numFmtId="3" fontId="240" fillId="105" borderId="35" xfId="0" applyNumberFormat="1" applyFont="1" applyFill="1" applyBorder="1" applyAlignment="1">
      <alignment vertical="top"/>
    </xf>
    <xf numFmtId="3" fontId="240" fillId="106" borderId="35" xfId="0" applyNumberFormat="1" applyFont="1" applyFill="1" applyBorder="1" applyAlignment="1">
      <alignment vertical="top"/>
    </xf>
    <xf numFmtId="3" fontId="240" fillId="105" borderId="45" xfId="0" applyNumberFormat="1" applyFont="1" applyFill="1" applyBorder="1" applyAlignment="1">
      <alignment vertical="top"/>
    </xf>
    <xf numFmtId="0" fontId="240" fillId="2" borderId="3" xfId="0" applyFont="1" applyFill="1" applyBorder="1" applyAlignment="1">
      <alignment vertical="top"/>
    </xf>
    <xf numFmtId="0" fontId="240" fillId="104" borderId="35" xfId="0" applyFont="1" applyFill="1" applyBorder="1" applyAlignment="1">
      <alignment vertical="top"/>
    </xf>
    <xf numFmtId="0" fontId="240" fillId="2" borderId="45" xfId="0" applyFont="1" applyFill="1" applyBorder="1" applyAlignment="1">
      <alignment horizontal="left" vertical="top"/>
    </xf>
    <xf numFmtId="289" fontId="240" fillId="104" borderId="3" xfId="0" applyNumberFormat="1" applyFont="1" applyFill="1" applyBorder="1" applyAlignment="1">
      <alignment vertical="top"/>
    </xf>
    <xf numFmtId="289" fontId="240" fillId="2" borderId="35" xfId="0" applyNumberFormat="1" applyFont="1" applyFill="1" applyBorder="1" applyAlignment="1">
      <alignment vertical="top"/>
    </xf>
    <xf numFmtId="289" fontId="240" fillId="104" borderId="35" xfId="0" applyNumberFormat="1" applyFont="1" applyFill="1" applyBorder="1" applyAlignment="1">
      <alignment vertical="top"/>
    </xf>
    <xf numFmtId="289" fontId="240" fillId="2" borderId="45" xfId="0" applyNumberFormat="1" applyFont="1" applyFill="1" applyBorder="1" applyAlignment="1">
      <alignment vertical="top"/>
    </xf>
    <xf numFmtId="3" fontId="240" fillId="104" borderId="3" xfId="0" applyNumberFormat="1" applyFont="1" applyFill="1" applyBorder="1" applyAlignment="1">
      <alignment vertical="top"/>
    </xf>
    <xf numFmtId="3" fontId="240" fillId="2" borderId="35" xfId="0" applyNumberFormat="1" applyFont="1" applyFill="1" applyBorder="1" applyAlignment="1">
      <alignment vertical="top"/>
    </xf>
    <xf numFmtId="3" fontId="240" fillId="104" borderId="35" xfId="0" applyNumberFormat="1" applyFont="1" applyFill="1" applyBorder="1" applyAlignment="1">
      <alignment vertical="top"/>
    </xf>
    <xf numFmtId="3" fontId="240" fillId="2" borderId="45" xfId="0" applyNumberFormat="1" applyFont="1" applyFill="1" applyBorder="1" applyAlignment="1">
      <alignment vertical="top"/>
    </xf>
    <xf numFmtId="0" fontId="239" fillId="106" borderId="35" xfId="0" applyFont="1" applyFill="1" applyBorder="1" applyAlignment="1">
      <alignment vertical="top"/>
    </xf>
    <xf numFmtId="0" fontId="239" fillId="104" borderId="35" xfId="0" applyFont="1" applyFill="1" applyBorder="1" applyAlignment="1">
      <alignment vertical="top"/>
    </xf>
    <xf numFmtId="289" fontId="240" fillId="106" borderId="3" xfId="0" applyNumberFormat="1" applyFont="1" applyFill="1" applyBorder="1" applyAlignment="1">
      <alignment vertical="top"/>
    </xf>
    <xf numFmtId="289" fontId="240" fillId="105" borderId="35" xfId="0" applyNumberFormat="1" applyFont="1" applyFill="1" applyBorder="1" applyAlignment="1">
      <alignment vertical="top"/>
    </xf>
    <xf numFmtId="289" fontId="240" fillId="106" borderId="35" xfId="0" applyNumberFormat="1" applyFont="1" applyFill="1" applyBorder="1" applyAlignment="1">
      <alignment vertical="top"/>
    </xf>
    <xf numFmtId="289" fontId="240" fillId="105" borderId="45" xfId="0" applyNumberFormat="1" applyFont="1" applyFill="1" applyBorder="1" applyAlignment="1">
      <alignment vertical="top"/>
    </xf>
    <xf numFmtId="0" fontId="240" fillId="105" borderId="113" xfId="0" applyFont="1" applyFill="1" applyBorder="1" applyAlignment="1">
      <alignment vertical="top"/>
    </xf>
    <xf numFmtId="0" fontId="239" fillId="106" borderId="53" xfId="0" applyFont="1" applyFill="1" applyBorder="1" applyAlignment="1">
      <alignment vertical="top"/>
    </xf>
    <xf numFmtId="0" fontId="240" fillId="105" borderId="114" xfId="0" applyFont="1" applyFill="1" applyBorder="1" applyAlignment="1">
      <alignment horizontal="left" vertical="top"/>
    </xf>
    <xf numFmtId="289" fontId="240" fillId="106" borderId="113" xfId="0" applyNumberFormat="1" applyFont="1" applyFill="1" applyBorder="1" applyAlignment="1">
      <alignment vertical="top"/>
    </xf>
    <xf numFmtId="289" fontId="240" fillId="105" borderId="53" xfId="0" applyNumberFormat="1" applyFont="1" applyFill="1" applyBorder="1" applyAlignment="1">
      <alignment vertical="top"/>
    </xf>
    <xf numFmtId="289" fontId="240" fillId="106" borderId="53" xfId="0" applyNumberFormat="1" applyFont="1" applyFill="1" applyBorder="1" applyAlignment="1">
      <alignment vertical="top"/>
    </xf>
    <xf numFmtId="289" fontId="240" fillId="105" borderId="114" xfId="0" applyNumberFormat="1" applyFont="1" applyFill="1" applyBorder="1" applyAlignment="1">
      <alignment vertical="top"/>
    </xf>
    <xf numFmtId="0" fontId="239" fillId="104" borderId="40" xfId="0" applyFont="1" applyFill="1" applyBorder="1" applyAlignment="1">
      <alignment vertical="top"/>
    </xf>
    <xf numFmtId="289" fontId="240" fillId="104" borderId="41" xfId="0" applyNumberFormat="1" applyFont="1" applyFill="1" applyBorder="1" applyAlignment="1">
      <alignment vertical="top"/>
    </xf>
    <xf numFmtId="289" fontId="240" fillId="2" borderId="40" xfId="0" applyNumberFormat="1" applyFont="1" applyFill="1" applyBorder="1" applyAlignment="1">
      <alignment vertical="top"/>
    </xf>
    <xf numFmtId="289" fontId="240" fillId="104" borderId="40" xfId="0" applyNumberFormat="1" applyFont="1" applyFill="1" applyBorder="1" applyAlignment="1">
      <alignment vertical="top"/>
    </xf>
    <xf numFmtId="289" fontId="240" fillId="2" borderId="42" xfId="0" applyNumberFormat="1" applyFont="1" applyFill="1" applyBorder="1" applyAlignment="1">
      <alignment vertical="top"/>
    </xf>
    <xf numFmtId="0" fontId="240" fillId="105" borderId="136" xfId="0" applyFont="1" applyFill="1" applyBorder="1" applyAlignment="1">
      <alignment vertical="top"/>
    </xf>
    <xf numFmtId="0" fontId="239" fillId="106" borderId="116" xfId="0" applyFont="1" applyFill="1" applyBorder="1" applyAlignment="1">
      <alignment vertical="top"/>
    </xf>
    <xf numFmtId="0" fontId="240" fillId="105" borderId="117" xfId="0" applyFont="1" applyFill="1" applyBorder="1" applyAlignment="1">
      <alignment horizontal="left" vertical="top"/>
    </xf>
    <xf numFmtId="289" fontId="240" fillId="106" borderId="136" xfId="0" applyNumberFormat="1" applyFont="1" applyFill="1" applyBorder="1" applyAlignment="1">
      <alignment vertical="top"/>
    </xf>
    <xf numFmtId="289" fontId="240" fillId="105" borderId="116" xfId="0" applyNumberFormat="1" applyFont="1" applyFill="1" applyBorder="1" applyAlignment="1">
      <alignment vertical="top"/>
    </xf>
    <xf numFmtId="289" fontId="240" fillId="106" borderId="116" xfId="0" applyNumberFormat="1" applyFont="1" applyFill="1" applyBorder="1" applyAlignment="1">
      <alignment vertical="top"/>
    </xf>
    <xf numFmtId="289" fontId="240" fillId="105" borderId="117" xfId="0" applyNumberFormat="1" applyFont="1" applyFill="1" applyBorder="1" applyAlignment="1">
      <alignment vertical="top"/>
    </xf>
    <xf numFmtId="0" fontId="240" fillId="2" borderId="2" xfId="0" applyFont="1" applyFill="1" applyBorder="1" applyAlignment="1">
      <alignment vertical="top"/>
    </xf>
    <xf numFmtId="0" fontId="239" fillId="104" borderId="36" xfId="0" applyFont="1" applyFill="1" applyBorder="1" applyAlignment="1">
      <alignment vertical="top"/>
    </xf>
    <xf numFmtId="0" fontId="240" fillId="2" borderId="148" xfId="0" applyFont="1" applyFill="1" applyBorder="1" applyAlignment="1">
      <alignment horizontal="left" vertical="top"/>
    </xf>
    <xf numFmtId="289" fontId="240" fillId="104" borderId="2" xfId="0" applyNumberFormat="1" applyFont="1" applyFill="1" applyBorder="1" applyAlignment="1">
      <alignment vertical="top"/>
    </xf>
    <xf numFmtId="289" fontId="240" fillId="2" borderId="36" xfId="0" applyNumberFormat="1" applyFont="1" applyFill="1" applyBorder="1" applyAlignment="1">
      <alignment vertical="top"/>
    </xf>
    <xf numFmtId="289" fontId="240" fillId="104" borderId="36" xfId="0" applyNumberFormat="1" applyFont="1" applyFill="1" applyBorder="1" applyAlignment="1">
      <alignment vertical="top"/>
    </xf>
    <xf numFmtId="289" fontId="240" fillId="2" borderId="148" xfId="0" applyNumberFormat="1" applyFont="1" applyFill="1" applyBorder="1" applyAlignment="1">
      <alignment vertical="top"/>
    </xf>
    <xf numFmtId="0" fontId="240" fillId="2" borderId="113" xfId="0" applyFont="1" applyFill="1" applyBorder="1" applyAlignment="1">
      <alignment vertical="top"/>
    </xf>
    <xf numFmtId="0" fontId="239" fillId="104" borderId="53" xfId="0" applyFont="1" applyFill="1" applyBorder="1" applyAlignment="1">
      <alignment vertical="top"/>
    </xf>
    <xf numFmtId="0" fontId="240" fillId="2" borderId="114" xfId="0" applyFont="1" applyFill="1" applyBorder="1" applyAlignment="1">
      <alignment horizontal="left" vertical="top"/>
    </xf>
    <xf numFmtId="289" fontId="240" fillId="104" borderId="113" xfId="0" applyNumberFormat="1" applyFont="1" applyFill="1" applyBorder="1" applyAlignment="1">
      <alignment vertical="top"/>
    </xf>
    <xf numFmtId="289" fontId="240" fillId="2" borderId="53" xfId="0" applyNumberFormat="1" applyFont="1" applyFill="1" applyBorder="1" applyAlignment="1">
      <alignment vertical="top"/>
    </xf>
    <xf numFmtId="289" fontId="240" fillId="104" borderId="53" xfId="0" applyNumberFormat="1" applyFont="1" applyFill="1" applyBorder="1" applyAlignment="1">
      <alignment vertical="top"/>
    </xf>
    <xf numFmtId="289" fontId="240" fillId="2" borderId="114" xfId="0" applyNumberFormat="1" applyFont="1" applyFill="1" applyBorder="1" applyAlignment="1">
      <alignment vertical="top"/>
    </xf>
    <xf numFmtId="0" fontId="240" fillId="105" borderId="41" xfId="0" applyFont="1" applyFill="1" applyBorder="1" applyAlignment="1">
      <alignment vertical="top"/>
    </xf>
    <xf numFmtId="0" fontId="239" fillId="106" borderId="40" xfId="0" applyFont="1" applyFill="1" applyBorder="1" applyAlignment="1">
      <alignment vertical="top"/>
    </xf>
    <xf numFmtId="0" fontId="240" fillId="105" borderId="42" xfId="0" applyFont="1" applyFill="1" applyBorder="1" applyAlignment="1">
      <alignment horizontal="left" vertical="top"/>
    </xf>
    <xf numFmtId="289" fontId="240" fillId="106" borderId="41" xfId="0" applyNumberFormat="1" applyFont="1" applyFill="1" applyBorder="1" applyAlignment="1">
      <alignment vertical="top"/>
    </xf>
    <xf numFmtId="289" fontId="240" fillId="105" borderId="40" xfId="0" applyNumberFormat="1" applyFont="1" applyFill="1" applyBorder="1" applyAlignment="1">
      <alignment vertical="top"/>
    </xf>
    <xf numFmtId="289" fontId="240" fillId="106" borderId="40" xfId="0" applyNumberFormat="1" applyFont="1" applyFill="1" applyBorder="1" applyAlignment="1">
      <alignment vertical="top"/>
    </xf>
    <xf numFmtId="289" fontId="240" fillId="105" borderId="42" xfId="0" applyNumberFormat="1" applyFont="1" applyFill="1" applyBorder="1" applyAlignment="1">
      <alignment vertical="top"/>
    </xf>
    <xf numFmtId="0" fontId="240" fillId="2" borderId="136" xfId="0" applyFont="1" applyFill="1" applyBorder="1" applyAlignment="1">
      <alignment vertical="top"/>
    </xf>
    <xf numFmtId="0" fontId="239" fillId="104" borderId="116" xfId="0" applyFont="1" applyFill="1" applyBorder="1" applyAlignment="1">
      <alignment vertical="top"/>
    </xf>
    <xf numFmtId="0" fontId="240" fillId="2" borderId="117" xfId="0" applyFont="1" applyFill="1" applyBorder="1" applyAlignment="1">
      <alignment horizontal="left" vertical="top"/>
    </xf>
    <xf numFmtId="289" fontId="240" fillId="104" borderId="136" xfId="0" applyNumberFormat="1" applyFont="1" applyFill="1" applyBorder="1" applyAlignment="1">
      <alignment vertical="top"/>
    </xf>
    <xf numFmtId="289" fontId="240" fillId="2" borderId="116" xfId="0" applyNumberFormat="1" applyFont="1" applyFill="1" applyBorder="1" applyAlignment="1">
      <alignment vertical="top"/>
    </xf>
    <xf numFmtId="289" fontId="240" fillId="104" borderId="116" xfId="0" applyNumberFormat="1" applyFont="1" applyFill="1" applyBorder="1" applyAlignment="1">
      <alignment vertical="top"/>
    </xf>
    <xf numFmtId="289" fontId="240" fillId="2" borderId="117" xfId="0" applyNumberFormat="1" applyFont="1" applyFill="1" applyBorder="1" applyAlignment="1">
      <alignment vertical="top"/>
    </xf>
    <xf numFmtId="0" fontId="240" fillId="105" borderId="2" xfId="0" applyFont="1" applyFill="1" applyBorder="1" applyAlignment="1">
      <alignment vertical="top"/>
    </xf>
    <xf numFmtId="0" fontId="239" fillId="106" borderId="36" xfId="0" applyFont="1" applyFill="1" applyBorder="1" applyAlignment="1">
      <alignment vertical="top"/>
    </xf>
    <xf numFmtId="0" fontId="240" fillId="105" borderId="148" xfId="0" applyFont="1" applyFill="1" applyBorder="1" applyAlignment="1">
      <alignment horizontal="left" vertical="top"/>
    </xf>
    <xf numFmtId="289" fontId="240" fillId="106" borderId="2" xfId="0" applyNumberFormat="1" applyFont="1" applyFill="1" applyBorder="1" applyAlignment="1">
      <alignment vertical="top"/>
    </xf>
    <xf numFmtId="289" fontId="240" fillId="105" borderId="36" xfId="0" applyNumberFormat="1" applyFont="1" applyFill="1" applyBorder="1" applyAlignment="1">
      <alignment vertical="top"/>
    </xf>
    <xf numFmtId="289" fontId="240" fillId="106" borderId="36" xfId="0" applyNumberFormat="1" applyFont="1" applyFill="1" applyBorder="1" applyAlignment="1">
      <alignment vertical="top"/>
    </xf>
    <xf numFmtId="289" fontId="240" fillId="105" borderId="148" xfId="0" applyNumberFormat="1" applyFont="1" applyFill="1" applyBorder="1" applyAlignment="1">
      <alignment vertical="top"/>
    </xf>
    <xf numFmtId="0" fontId="240" fillId="106" borderId="53" xfId="0" applyFont="1" applyFill="1" applyBorder="1" applyAlignment="1">
      <alignment vertical="top"/>
    </xf>
    <xf numFmtId="0" fontId="240" fillId="106" borderId="116" xfId="0" applyFont="1" applyFill="1" applyBorder="1" applyAlignment="1">
      <alignment vertical="top"/>
    </xf>
    <xf numFmtId="0" fontId="240" fillId="104" borderId="36" xfId="0" applyFont="1" applyFill="1" applyBorder="1" applyAlignment="1">
      <alignment vertical="top"/>
    </xf>
    <xf numFmtId="3" fontId="240" fillId="104" borderId="2" xfId="0" applyNumberFormat="1" applyFont="1" applyFill="1" applyBorder="1" applyAlignment="1">
      <alignment vertical="top"/>
    </xf>
    <xf numFmtId="3" fontId="240" fillId="2" borderId="36" xfId="0" applyNumberFormat="1" applyFont="1" applyFill="1" applyBorder="1" applyAlignment="1">
      <alignment vertical="top"/>
    </xf>
    <xf numFmtId="3" fontId="240" fillId="104" borderId="36" xfId="0" applyNumberFormat="1" applyFont="1" applyFill="1" applyBorder="1" applyAlignment="1">
      <alignment vertical="top"/>
    </xf>
    <xf numFmtId="3" fontId="240" fillId="2" borderId="148" xfId="0" applyNumberFormat="1" applyFont="1" applyFill="1" applyBorder="1" applyAlignment="1">
      <alignment vertical="top"/>
    </xf>
    <xf numFmtId="3" fontId="240" fillId="106" borderId="113" xfId="0" applyNumberFormat="1" applyFont="1" applyFill="1" applyBorder="1" applyAlignment="1">
      <alignment vertical="top"/>
    </xf>
    <xf numFmtId="3" fontId="240" fillId="105" borderId="53" xfId="0" applyNumberFormat="1" applyFont="1" applyFill="1" applyBorder="1" applyAlignment="1">
      <alignment vertical="top"/>
    </xf>
    <xf numFmtId="3" fontId="240" fillId="106" borderId="53" xfId="0" applyNumberFormat="1" applyFont="1" applyFill="1" applyBorder="1" applyAlignment="1">
      <alignment vertical="top"/>
    </xf>
    <xf numFmtId="3" fontId="240" fillId="105" borderId="114" xfId="0" applyNumberFormat="1" applyFont="1" applyFill="1" applyBorder="1" applyAlignment="1">
      <alignment vertical="top"/>
    </xf>
    <xf numFmtId="0" fontId="240" fillId="104" borderId="116" xfId="0" applyFont="1" applyFill="1" applyBorder="1" applyAlignment="1">
      <alignment vertical="top"/>
    </xf>
    <xf numFmtId="3" fontId="240" fillId="104" borderId="136" xfId="0" applyNumberFormat="1" applyFont="1" applyFill="1" applyBorder="1" applyAlignment="1">
      <alignment vertical="top"/>
    </xf>
    <xf numFmtId="3" fontId="240" fillId="2" borderId="116" xfId="0" applyNumberFormat="1" applyFont="1" applyFill="1" applyBorder="1" applyAlignment="1">
      <alignment vertical="top"/>
    </xf>
    <xf numFmtId="3" fontId="240" fillId="104" borderId="116" xfId="0" applyNumberFormat="1" applyFont="1" applyFill="1" applyBorder="1" applyAlignment="1">
      <alignment vertical="top"/>
    </xf>
    <xf numFmtId="3" fontId="240" fillId="2" borderId="117" xfId="0" applyNumberFormat="1" applyFont="1" applyFill="1" applyBorder="1" applyAlignment="1">
      <alignment vertical="top"/>
    </xf>
    <xf numFmtId="0" fontId="240" fillId="106" borderId="36" xfId="0" applyFont="1" applyFill="1" applyBorder="1" applyAlignment="1">
      <alignment vertical="top"/>
    </xf>
    <xf numFmtId="3" fontId="240" fillId="106" borderId="2" xfId="0" applyNumberFormat="1" applyFont="1" applyFill="1" applyBorder="1" applyAlignment="1">
      <alignment vertical="top"/>
    </xf>
    <xf numFmtId="3" fontId="240" fillId="105" borderId="36" xfId="0" applyNumberFormat="1" applyFont="1" applyFill="1" applyBorder="1" applyAlignment="1">
      <alignment vertical="top"/>
    </xf>
    <xf numFmtId="3" fontId="240" fillId="106" borderId="36" xfId="0" applyNumberFormat="1" applyFont="1" applyFill="1" applyBorder="1" applyAlignment="1">
      <alignment vertical="top"/>
    </xf>
    <xf numFmtId="3" fontId="240" fillId="105" borderId="148" xfId="0" applyNumberFormat="1" applyFont="1" applyFill="1" applyBorder="1" applyAlignment="1">
      <alignment vertical="top"/>
    </xf>
    <xf numFmtId="0" fontId="240" fillId="105" borderId="149" xfId="0" applyFont="1" applyFill="1" applyBorder="1" applyAlignment="1">
      <alignment vertical="top"/>
    </xf>
    <xf numFmtId="0" fontId="240" fillId="106" borderId="102" xfId="0" applyFont="1" applyFill="1" applyBorder="1" applyAlignment="1">
      <alignment vertical="top"/>
    </xf>
    <xf numFmtId="0" fontId="240" fillId="105" borderId="150" xfId="0" applyFont="1" applyFill="1" applyBorder="1" applyAlignment="1">
      <alignment horizontal="left" vertical="top"/>
    </xf>
    <xf numFmtId="3" fontId="240" fillId="106" borderId="149" xfId="0" applyNumberFormat="1" applyFont="1" applyFill="1" applyBorder="1" applyAlignment="1">
      <alignment vertical="top"/>
    </xf>
    <xf numFmtId="3" fontId="240" fillId="105" borderId="102" xfId="0" applyNumberFormat="1" applyFont="1" applyFill="1" applyBorder="1" applyAlignment="1">
      <alignment vertical="top"/>
    </xf>
    <xf numFmtId="3" fontId="240" fillId="106" borderId="102" xfId="0" applyNumberFormat="1" applyFont="1" applyFill="1" applyBorder="1" applyAlignment="1">
      <alignment vertical="top"/>
    </xf>
    <xf numFmtId="3" fontId="240" fillId="105" borderId="150" xfId="0" applyNumberFormat="1" applyFont="1" applyFill="1" applyBorder="1" applyAlignment="1">
      <alignment vertical="top"/>
    </xf>
    <xf numFmtId="3" fontId="240" fillId="106" borderId="136" xfId="0" applyNumberFormat="1" applyFont="1" applyFill="1" applyBorder="1" applyAlignment="1">
      <alignment vertical="top"/>
    </xf>
    <xf numFmtId="3" fontId="240" fillId="105" borderId="116" xfId="0" applyNumberFormat="1" applyFont="1" applyFill="1" applyBorder="1" applyAlignment="1">
      <alignment vertical="top"/>
    </xf>
    <xf numFmtId="3" fontId="240" fillId="106" borderId="116" xfId="0" applyNumberFormat="1" applyFont="1" applyFill="1" applyBorder="1" applyAlignment="1">
      <alignment vertical="top"/>
    </xf>
    <xf numFmtId="3" fontId="240" fillId="105" borderId="117" xfId="0" applyNumberFormat="1" applyFont="1" applyFill="1" applyBorder="1" applyAlignment="1">
      <alignment vertical="top"/>
    </xf>
    <xf numFmtId="3" fontId="243" fillId="103" borderId="110" xfId="0" applyNumberFormat="1" applyFont="1" applyFill="1" applyBorder="1" applyAlignment="1">
      <alignment vertical="top"/>
    </xf>
    <xf numFmtId="0" fontId="240" fillId="2" borderId="147" xfId="0" applyFont="1" applyFill="1" applyBorder="1" applyAlignment="1">
      <alignment vertical="top"/>
    </xf>
    <xf numFmtId="0" fontId="240" fillId="2" borderId="147" xfId="0" applyFont="1" applyFill="1" applyBorder="1" applyAlignment="1">
      <alignment horizontal="left" vertical="top"/>
    </xf>
    <xf numFmtId="3" fontId="240" fillId="2" borderId="147" xfId="0" applyNumberFormat="1" applyFont="1" applyFill="1" applyBorder="1" applyAlignment="1">
      <alignment vertical="top"/>
    </xf>
    <xf numFmtId="3" fontId="240" fillId="2" borderId="151" xfId="0" applyNumberFormat="1" applyFont="1" applyFill="1" applyBorder="1" applyAlignment="1">
      <alignment vertical="top"/>
    </xf>
    <xf numFmtId="3" fontId="240" fillId="105" borderId="120" xfId="0" applyNumberFormat="1" applyFont="1" applyFill="1" applyBorder="1" applyAlignment="1">
      <alignment vertical="top"/>
    </xf>
    <xf numFmtId="3" fontId="240" fillId="2" borderId="120" xfId="0" applyNumberFormat="1" applyFont="1" applyFill="1" applyBorder="1" applyAlignment="1">
      <alignment vertical="top"/>
    </xf>
    <xf numFmtId="3" fontId="240" fillId="105" borderId="78" xfId="0" applyNumberFormat="1" applyFont="1" applyFill="1" applyBorder="1" applyAlignment="1">
      <alignment vertical="top"/>
    </xf>
    <xf numFmtId="3" fontId="240" fillId="105" borderId="152" xfId="0" applyNumberFormat="1" applyFont="1" applyFill="1" applyBorder="1" applyAlignment="1">
      <alignment vertical="top"/>
    </xf>
    <xf numFmtId="3" fontId="240" fillId="2" borderId="153" xfId="0" applyNumberFormat="1" applyFont="1" applyFill="1" applyBorder="1" applyAlignment="1">
      <alignment vertical="top"/>
    </xf>
    <xf numFmtId="3" fontId="240" fillId="104" borderId="113" xfId="0" applyNumberFormat="1" applyFont="1" applyFill="1" applyBorder="1" applyAlignment="1">
      <alignment vertical="top"/>
    </xf>
    <xf numFmtId="3" fontId="240" fillId="2" borderId="78" xfId="0" applyNumberFormat="1" applyFont="1" applyFill="1" applyBorder="1" applyAlignment="1">
      <alignment vertical="top"/>
    </xf>
    <xf numFmtId="3" fontId="240" fillId="104" borderId="53" xfId="0" applyNumberFormat="1" applyFont="1" applyFill="1" applyBorder="1" applyAlignment="1">
      <alignment vertical="top"/>
    </xf>
    <xf numFmtId="3" fontId="240" fillId="2" borderId="53" xfId="0" applyNumberFormat="1" applyFont="1" applyFill="1" applyBorder="1" applyAlignment="1">
      <alignment vertical="top"/>
    </xf>
    <xf numFmtId="3" fontId="240" fillId="2" borderId="114" xfId="0" applyNumberFormat="1" applyFont="1" applyFill="1" applyBorder="1" applyAlignment="1">
      <alignment vertical="top"/>
    </xf>
    <xf numFmtId="3" fontId="240" fillId="106" borderId="41" xfId="0" applyNumberFormat="1" applyFont="1" applyFill="1" applyBorder="1" applyAlignment="1">
      <alignment vertical="top"/>
    </xf>
    <xf numFmtId="3" fontId="240" fillId="105" borderId="151" xfId="0" applyNumberFormat="1" applyFont="1" applyFill="1" applyBorder="1" applyAlignment="1">
      <alignment vertical="top"/>
    </xf>
    <xf numFmtId="3" fontId="240" fillId="106" borderId="40" xfId="0" applyNumberFormat="1" applyFont="1" applyFill="1" applyBorder="1" applyAlignment="1">
      <alignment vertical="top"/>
    </xf>
    <xf numFmtId="3" fontId="240" fillId="105" borderId="40" xfId="0" applyNumberFormat="1" applyFont="1" applyFill="1" applyBorder="1" applyAlignment="1">
      <alignment vertical="top"/>
    </xf>
    <xf numFmtId="3" fontId="240" fillId="105" borderId="42" xfId="0" applyNumberFormat="1" applyFont="1" applyFill="1" applyBorder="1" applyAlignment="1">
      <alignment vertical="top"/>
    </xf>
    <xf numFmtId="3" fontId="240" fillId="2" borderId="152" xfId="0" applyNumberFormat="1" applyFont="1" applyFill="1" applyBorder="1" applyAlignment="1">
      <alignment vertical="top"/>
    </xf>
    <xf numFmtId="289" fontId="240" fillId="105" borderId="153" xfId="0" applyNumberFormat="1" applyFont="1" applyFill="1" applyBorder="1" applyAlignment="1">
      <alignment vertical="top"/>
    </xf>
    <xf numFmtId="289" fontId="240" fillId="2" borderId="120" xfId="0" applyNumberFormat="1" applyFont="1" applyFill="1" applyBorder="1" applyAlignment="1">
      <alignment vertical="top"/>
    </xf>
    <xf numFmtId="289" fontId="240" fillId="105" borderId="78" xfId="0" applyNumberFormat="1" applyFont="1" applyFill="1" applyBorder="1" applyAlignment="1">
      <alignment vertical="top"/>
    </xf>
    <xf numFmtId="289" fontId="240" fillId="2" borderId="151" xfId="0" applyNumberFormat="1" applyFont="1" applyFill="1" applyBorder="1" applyAlignment="1">
      <alignment vertical="top"/>
    </xf>
    <xf numFmtId="289" fontId="240" fillId="105" borderId="152" xfId="0" applyNumberFormat="1" applyFont="1" applyFill="1" applyBorder="1" applyAlignment="1">
      <alignment vertical="top"/>
    </xf>
    <xf numFmtId="3" fontId="240" fillId="105" borderId="153" xfId="0" applyNumberFormat="1" applyFont="1" applyFill="1" applyBorder="1" applyAlignment="1">
      <alignment vertical="top"/>
    </xf>
    <xf numFmtId="3" fontId="240" fillId="105" borderId="154" xfId="0" applyNumberFormat="1" applyFont="1" applyFill="1" applyBorder="1" applyAlignment="1">
      <alignment vertical="top"/>
    </xf>
    <xf numFmtId="289" fontId="240" fillId="106" borderId="149" xfId="0" applyNumberFormat="1" applyFont="1" applyFill="1" applyBorder="1" applyAlignment="1">
      <alignment vertical="top"/>
    </xf>
    <xf numFmtId="289" fontId="240" fillId="105" borderId="102" xfId="0" applyNumberFormat="1" applyFont="1" applyFill="1" applyBorder="1" applyAlignment="1">
      <alignment vertical="top"/>
    </xf>
    <xf numFmtId="289" fontId="240" fillId="106" borderId="102" xfId="0" applyNumberFormat="1" applyFont="1" applyFill="1" applyBorder="1" applyAlignment="1">
      <alignment vertical="top"/>
    </xf>
    <xf numFmtId="289" fontId="240" fillId="105" borderId="150" xfId="0" applyNumberFormat="1" applyFont="1" applyFill="1" applyBorder="1" applyAlignment="1">
      <alignment vertical="top"/>
    </xf>
    <xf numFmtId="289" fontId="243" fillId="103" borderId="110" xfId="0" applyNumberFormat="1" applyFont="1" applyFill="1" applyBorder="1" applyAlignment="1">
      <alignment vertical="top"/>
    </xf>
    <xf numFmtId="0" fontId="243" fillId="102" borderId="122" xfId="0" quotePrefix="1" applyFont="1" applyFill="1" applyBorder="1" applyAlignment="1">
      <alignment vertical="top"/>
    </xf>
    <xf numFmtId="0" fontId="243" fillId="102" borderId="147" xfId="0" applyFont="1" applyFill="1" applyBorder="1" applyAlignment="1">
      <alignment vertical="top"/>
    </xf>
    <xf numFmtId="0" fontId="243" fillId="102" borderId="134" xfId="0" applyFont="1" applyFill="1" applyBorder="1" applyAlignment="1">
      <alignment vertical="top"/>
    </xf>
    <xf numFmtId="3" fontId="243" fillId="102" borderId="110" xfId="0" applyNumberFormat="1" applyFont="1" applyFill="1" applyBorder="1" applyAlignment="1">
      <alignment vertical="top"/>
    </xf>
    <xf numFmtId="0" fontId="14" fillId="28" borderId="0" xfId="0" applyFont="1" applyFill="1" applyBorder="1" applyAlignment="1">
      <alignment horizontal="center"/>
    </xf>
    <xf numFmtId="173" fontId="14" fillId="2" borderId="0" xfId="0" applyNumberFormat="1" applyFont="1" applyFill="1" applyBorder="1"/>
    <xf numFmtId="9" fontId="46" fillId="28" borderId="0" xfId="72" applyFont="1" applyFill="1" applyBorder="1" applyAlignment="1">
      <alignment horizontal="center" vertical="top"/>
    </xf>
    <xf numFmtId="292" fontId="14" fillId="2" borderId="0" xfId="72" applyNumberFormat="1" applyFont="1" applyFill="1" applyProtection="1">
      <protection locked="0"/>
    </xf>
    <xf numFmtId="10" fontId="46" fillId="28" borderId="0" xfId="72" applyNumberFormat="1" applyFont="1" applyFill="1" applyBorder="1" applyAlignment="1">
      <alignment horizontal="center" vertical="top"/>
    </xf>
    <xf numFmtId="0" fontId="238" fillId="94" borderId="0" xfId="613" applyFont="1" applyFill="1" applyAlignment="1">
      <alignment horizontal="left" wrapText="1"/>
    </xf>
    <xf numFmtId="166" fontId="14" fillId="2" borderId="0" xfId="0" applyNumberFormat="1" applyFont="1" applyFill="1" applyBorder="1"/>
    <xf numFmtId="0" fontId="238" fillId="94" borderId="0" xfId="613" applyFont="1" applyFill="1" applyAlignment="1">
      <alignment horizontal="left"/>
    </xf>
    <xf numFmtId="181" fontId="238" fillId="94" borderId="0" xfId="71" applyNumberFormat="1" applyFont="1" applyFill="1" applyAlignment="1">
      <alignment horizontal="left" wrapText="1"/>
    </xf>
    <xf numFmtId="9" fontId="238" fillId="95" borderId="138" xfId="613" applyNumberFormat="1" applyFont="1" applyFill="1" applyBorder="1"/>
    <xf numFmtId="17" fontId="78" fillId="0" borderId="0" xfId="613" quotePrefix="1" applyNumberFormat="1" applyFill="1"/>
    <xf numFmtId="9" fontId="78" fillId="0" borderId="0" xfId="72" applyFont="1" applyFill="1"/>
    <xf numFmtId="181" fontId="78" fillId="0" borderId="0" xfId="71" applyNumberFormat="1" applyFont="1" applyFill="1"/>
    <xf numFmtId="181" fontId="78" fillId="0" borderId="0" xfId="71" applyNumberFormat="1" applyFont="1" applyFill="1" applyProtection="1">
      <protection locked="0"/>
    </xf>
    <xf numFmtId="0" fontId="238" fillId="94" borderId="0" xfId="613" applyFont="1" applyFill="1" applyAlignment="1">
      <alignment horizontal="left" wrapText="1"/>
    </xf>
    <xf numFmtId="0" fontId="92" fillId="107" borderId="89" xfId="0" applyFont="1" applyFill="1" applyBorder="1" applyAlignment="1" applyProtection="1">
      <alignment vertical="top" wrapText="1"/>
      <protection locked="0"/>
    </xf>
    <xf numFmtId="10" fontId="1" fillId="28" borderId="0" xfId="0" applyNumberFormat="1" applyFont="1" applyFill="1" applyBorder="1" applyAlignment="1" applyProtection="1">
      <alignment horizontal="center" vertical="center"/>
      <protection locked="0"/>
    </xf>
    <xf numFmtId="10" fontId="1" fillId="28" borderId="0" xfId="72" applyNumberFormat="1" applyFont="1" applyFill="1" applyBorder="1" applyAlignment="1" applyProtection="1">
      <alignment horizontal="center" vertical="center"/>
      <protection locked="0"/>
    </xf>
    <xf numFmtId="9" fontId="1" fillId="28" borderId="12" xfId="72" applyFont="1" applyFill="1" applyBorder="1" applyAlignment="1" applyProtection="1">
      <alignment horizontal="center" vertical="center"/>
      <protection locked="0"/>
    </xf>
    <xf numFmtId="9" fontId="1" fillId="2" borderId="12" xfId="0" applyNumberFormat="1" applyFont="1" applyFill="1" applyBorder="1" applyAlignment="1" applyProtection="1">
      <alignment horizontal="center" vertical="center"/>
      <protection locked="0"/>
    </xf>
    <xf numFmtId="0" fontId="233" fillId="108" borderId="0" xfId="0" applyFont="1" applyFill="1" applyAlignment="1" applyProtection="1">
      <alignment horizontal="center" vertical="center"/>
      <protection locked="0"/>
    </xf>
    <xf numFmtId="3" fontId="45" fillId="108" borderId="113" xfId="0" applyNumberFormat="1" applyFont="1" applyFill="1" applyBorder="1" applyAlignment="1" applyProtection="1">
      <alignment horizontal="left" vertical="center"/>
      <protection locked="0"/>
    </xf>
    <xf numFmtId="3" fontId="43" fillId="108" borderId="53" xfId="0" applyNumberFormat="1" applyFont="1" applyFill="1" applyBorder="1" applyAlignment="1" applyProtection="1">
      <alignment horizontal="center" vertical="center"/>
      <protection locked="0"/>
    </xf>
    <xf numFmtId="3" fontId="43" fillId="108" borderId="114" xfId="0" applyNumberFormat="1" applyFont="1" applyFill="1" applyBorder="1" applyAlignment="1" applyProtection="1">
      <alignment horizontal="center" vertical="center"/>
      <protection locked="0"/>
    </xf>
    <xf numFmtId="0" fontId="0" fillId="108" borderId="0" xfId="0" applyFill="1" applyProtection="1">
      <protection locked="0"/>
    </xf>
    <xf numFmtId="17" fontId="238" fillId="95" borderId="166" xfId="613" applyNumberFormat="1" applyFont="1" applyFill="1" applyBorder="1"/>
    <xf numFmtId="43" fontId="238" fillId="95" borderId="166" xfId="71" applyFont="1" applyFill="1" applyBorder="1" applyProtection="1">
      <protection locked="0"/>
    </xf>
    <xf numFmtId="170" fontId="238" fillId="95" borderId="166" xfId="613" applyNumberFormat="1" applyFont="1" applyFill="1" applyBorder="1"/>
    <xf numFmtId="9" fontId="238" fillId="95" borderId="166" xfId="613" applyNumberFormat="1" applyFont="1" applyFill="1" applyBorder="1"/>
    <xf numFmtId="3" fontId="92" fillId="108" borderId="89" xfId="0" applyNumberFormat="1" applyFont="1" applyFill="1" applyBorder="1" applyAlignment="1" applyProtection="1">
      <alignment vertical="center"/>
      <protection locked="0"/>
    </xf>
    <xf numFmtId="3" fontId="46" fillId="108" borderId="0" xfId="0" applyNumberFormat="1" applyFont="1" applyFill="1" applyBorder="1" applyAlignment="1" applyProtection="1">
      <alignment horizontal="center" vertical="center"/>
      <protection locked="0"/>
    </xf>
    <xf numFmtId="3" fontId="46" fillId="108" borderId="35" xfId="0" applyNumberFormat="1" applyFont="1" applyFill="1" applyBorder="1" applyAlignment="1" applyProtection="1">
      <alignment horizontal="center" vertical="center"/>
      <protection locked="0"/>
    </xf>
    <xf numFmtId="10" fontId="211" fillId="108" borderId="0" xfId="0" applyNumberFormat="1" applyFont="1" applyFill="1" applyBorder="1" applyAlignment="1" applyProtection="1">
      <alignment horizontal="center" vertical="center"/>
    </xf>
    <xf numFmtId="9" fontId="42" fillId="108" borderId="12" xfId="0" applyNumberFormat="1" applyFont="1" applyFill="1" applyBorder="1" applyAlignment="1" applyProtection="1">
      <alignment horizontal="center" vertical="center"/>
      <protection locked="0"/>
    </xf>
    <xf numFmtId="0" fontId="233" fillId="108" borderId="12" xfId="0" applyFont="1" applyFill="1" applyBorder="1" applyAlignment="1" applyProtection="1">
      <alignment horizontal="center" vertical="center"/>
      <protection locked="0"/>
    </xf>
    <xf numFmtId="3" fontId="92" fillId="108" borderId="0" xfId="0" applyNumberFormat="1" applyFont="1" applyFill="1" applyBorder="1" applyAlignment="1" applyProtection="1">
      <alignment vertical="center"/>
      <protection locked="0"/>
    </xf>
    <xf numFmtId="0" fontId="233" fillId="108" borderId="0" xfId="0" applyFont="1" applyFill="1" applyBorder="1" applyAlignment="1" applyProtection="1">
      <alignment horizontal="center" vertical="center"/>
      <protection locked="0"/>
    </xf>
    <xf numFmtId="3" fontId="228" fillId="108" borderId="89" xfId="0" applyNumberFormat="1" applyFont="1" applyFill="1" applyBorder="1" applyAlignment="1" applyProtection="1">
      <alignment vertical="center"/>
      <protection locked="0"/>
    </xf>
    <xf numFmtId="10" fontId="42" fillId="108" borderId="0" xfId="0" applyNumberFormat="1" applyFont="1" applyFill="1" applyBorder="1" applyAlignment="1" applyProtection="1">
      <alignment horizontal="center" vertical="center"/>
      <protection locked="0"/>
    </xf>
    <xf numFmtId="10" fontId="42" fillId="108" borderId="0" xfId="72" applyNumberFormat="1" applyFont="1" applyFill="1" applyBorder="1" applyAlignment="1" applyProtection="1">
      <alignment horizontal="center" vertical="center"/>
      <protection locked="0"/>
    </xf>
    <xf numFmtId="9" fontId="42" fillId="108" borderId="0" xfId="72" applyFont="1" applyFill="1" applyBorder="1" applyAlignment="1" applyProtection="1">
      <alignment horizontal="center" vertical="center"/>
      <protection locked="0"/>
    </xf>
    <xf numFmtId="0" fontId="35" fillId="108" borderId="0" xfId="0" applyFont="1" applyFill="1" applyBorder="1" applyProtection="1">
      <protection locked="0"/>
    </xf>
    <xf numFmtId="9" fontId="42" fillId="108" borderId="12" xfId="72" applyFont="1" applyFill="1" applyBorder="1" applyAlignment="1" applyProtection="1">
      <alignment horizontal="center" vertical="center"/>
      <protection locked="0"/>
    </xf>
    <xf numFmtId="0" fontId="35" fillId="108" borderId="12" xfId="0" applyFont="1" applyFill="1" applyBorder="1" applyAlignment="1" applyProtection="1">
      <alignment horizontal="center" vertical="center"/>
      <protection locked="0"/>
    </xf>
    <xf numFmtId="0" fontId="233" fillId="0" borderId="0" xfId="0" applyFont="1" applyFill="1" applyAlignment="1" applyProtection="1">
      <alignment horizontal="center" vertical="center"/>
      <protection locked="0"/>
    </xf>
    <xf numFmtId="3" fontId="92" fillId="0" borderId="89"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3" fontId="46" fillId="0" borderId="35"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8" fillId="94" borderId="0" xfId="613" applyFont="1" applyFill="1" applyAlignment="1">
      <alignment horizontal="left" wrapText="1"/>
    </xf>
    <xf numFmtId="3" fontId="238" fillId="95" borderId="166" xfId="613" applyNumberFormat="1" applyFont="1" applyFill="1" applyBorder="1"/>
    <xf numFmtId="17" fontId="238" fillId="95" borderId="171" xfId="613" applyNumberFormat="1" applyFont="1" applyFill="1" applyBorder="1"/>
    <xf numFmtId="0" fontId="47" fillId="2" borderId="0" xfId="0" applyFont="1" applyFill="1" applyBorder="1" applyAlignment="1">
      <alignment horizontal="center" vertical="center"/>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90" borderId="122" xfId="0" applyNumberFormat="1" applyFont="1" applyFill="1" applyBorder="1" applyAlignment="1">
      <alignment horizontal="left"/>
    </xf>
    <xf numFmtId="175" fontId="92" fillId="90"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18" fillId="2" borderId="110" xfId="0" applyFont="1" applyFill="1" applyBorder="1" applyAlignment="1">
      <alignment horizontal="left" vertical="top" wrapText="1"/>
    </xf>
    <xf numFmtId="0" fontId="241" fillId="98" borderId="88" xfId="0" applyFont="1" applyFill="1" applyBorder="1" applyAlignment="1">
      <alignment horizontal="center" vertical="top" textRotation="90"/>
    </xf>
    <xf numFmtId="0" fontId="241" fillId="98" borderId="9" xfId="0" applyFont="1" applyFill="1" applyBorder="1" applyAlignment="1">
      <alignment horizontal="center" vertical="top" textRotation="90"/>
    </xf>
    <xf numFmtId="0" fontId="241" fillId="99" borderId="88" xfId="0" applyFont="1" applyFill="1" applyBorder="1" applyAlignment="1">
      <alignment horizontal="center" vertical="top" textRotation="90"/>
    </xf>
    <xf numFmtId="0" fontId="241" fillId="99" borderId="9" xfId="0" applyFont="1" applyFill="1" applyBorder="1" applyAlignment="1">
      <alignment horizontal="center" vertical="top" textRotation="90"/>
    </xf>
    <xf numFmtId="0" fontId="241" fillId="100" borderId="88" xfId="0" applyFont="1" applyFill="1" applyBorder="1" applyAlignment="1">
      <alignment horizontal="center" vertical="top" textRotation="90"/>
    </xf>
    <xf numFmtId="0" fontId="241" fillId="100" borderId="9" xfId="0" applyFont="1" applyFill="1" applyBorder="1" applyAlignment="1">
      <alignment horizontal="center" vertical="top" textRotation="90"/>
    </xf>
    <xf numFmtId="0" fontId="241" fillId="101" borderId="88" xfId="0" applyFont="1" applyFill="1" applyBorder="1" applyAlignment="1">
      <alignment horizontal="center" vertical="top" textRotation="90"/>
    </xf>
    <xf numFmtId="0" fontId="241" fillId="101" borderId="9" xfId="0" applyFont="1" applyFill="1" applyBorder="1" applyAlignment="1">
      <alignment horizontal="center" vertical="top" textRotation="90"/>
    </xf>
    <xf numFmtId="0" fontId="243" fillId="102" borderId="146" xfId="0" applyFont="1" applyFill="1" applyBorder="1" applyAlignment="1">
      <alignment vertical="top"/>
    </xf>
    <xf numFmtId="0" fontId="243" fillId="102" borderId="9" xfId="0" applyFont="1" applyFill="1" applyBorder="1" applyAlignment="1">
      <alignment vertical="top"/>
    </xf>
    <xf numFmtId="0" fontId="243" fillId="102" borderId="146" xfId="0" applyFont="1" applyFill="1" applyBorder="1" applyAlignment="1">
      <alignment vertical="top" wrapText="1"/>
    </xf>
    <xf numFmtId="0" fontId="243" fillId="102" borderId="9" xfId="0" applyFont="1" applyFill="1" applyBorder="1" applyAlignment="1">
      <alignment vertical="top" wrapText="1"/>
    </xf>
    <xf numFmtId="0" fontId="241" fillId="96" borderId="88" xfId="0" applyFont="1" applyFill="1" applyBorder="1" applyAlignment="1">
      <alignment horizontal="center" vertical="top" textRotation="90"/>
    </xf>
    <xf numFmtId="0" fontId="241" fillId="96" borderId="9" xfId="0" applyFont="1" applyFill="1" applyBorder="1" applyAlignment="1">
      <alignment horizontal="center" vertical="top" textRotation="90"/>
    </xf>
    <xf numFmtId="0" fontId="241" fillId="97" borderId="88" xfId="0" applyFont="1" applyFill="1" applyBorder="1" applyAlignment="1">
      <alignment horizontal="center" vertical="top" textRotation="90"/>
    </xf>
    <xf numFmtId="0" fontId="241" fillId="97" borderId="9" xfId="0" applyFont="1" applyFill="1" applyBorder="1" applyAlignment="1">
      <alignment horizontal="center" vertical="top" textRotation="90"/>
    </xf>
    <xf numFmtId="0" fontId="238" fillId="94" borderId="0" xfId="613" applyFont="1" applyFill="1" applyAlignment="1">
      <alignment horizontal="left" wrapText="1"/>
    </xf>
  </cellXfs>
  <cellStyles count="996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07"/>
    <cellStyle name="(Heading) 3" xfId="9910"/>
    <cellStyle name="(Lefting)" xfId="705"/>
    <cellStyle name="(Lefting) 2" xfId="9808"/>
    <cellStyle name="(Lefting) 3" xfId="990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935" builtinId="30" customBuiltin="1"/>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xfId="9939" builtinId="34" customBuiltin="1"/>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xfId="9943" builtinId="38" customBuiltin="1"/>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xfId="9947" builtinId="42" customBuiltin="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xfId="9951" builtinId="46" customBuiltin="1"/>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xfId="9955" builtinId="50" customBuiltin="1"/>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xfId="9936" builtinId="31" customBuiltin="1"/>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xfId="9940" builtinId="35" customBuiltin="1"/>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xfId="9944" builtinId="39" customBuiltin="1"/>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xfId="9948" builtinId="43" customBuiltin="1"/>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xfId="9952" builtinId="47" customBuiltin="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xfId="9956" builtinId="51" customBuiltin="1"/>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xfId="9937" builtinId="32" customBuiltin="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xfId="9941" builtinId="36" customBuiltin="1"/>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xfId="9945" builtinId="40" customBuiltin="1"/>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xfId="9949" builtinId="44" customBuiltin="1"/>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xfId="9953" builtinId="48" customBuiltin="1"/>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xfId="9957" builtinId="52" customBuiltin="1"/>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xfId="9934" builtinId="29" customBuiltin="1"/>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xfId="9938" builtinId="33" customBuiltin="1"/>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xfId="9942" builtinId="37" customBuiltin="1"/>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xfId="9946" builtinId="41" customBuiltin="1"/>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xfId="9950" builtinId="45" customBuiltin="1"/>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xfId="9954" builtinId="49" customBuiltin="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76"/>
    <cellStyle name="Accounting w/o $" xfId="1353"/>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828"/>
    <cellStyle name="Arial 10" xfId="1365"/>
    <cellStyle name="Arial 12" xfId="1366"/>
    <cellStyle name="Availability" xfId="1367"/>
    <cellStyle name="Avertissement" xfId="1368"/>
    <cellStyle name="Bad" xfId="9924" builtinId="27" customBuiltin="1"/>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829"/>
    <cellStyle name="Border, Top 3" xfId="98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30"/>
    <cellStyle name="Calcul 3" xfId="9874"/>
    <cellStyle name="Calculation" xfId="9928" builtinId="22" customBuiltin="1"/>
    <cellStyle name="Calculation 2" xfId="36"/>
    <cellStyle name="Calculation 2 10" xfId="9745"/>
    <cellStyle name="Calculation 2 11" xfId="9772"/>
    <cellStyle name="Calculation 2 12" xfId="9873"/>
    <cellStyle name="Calculation 2 2" xfId="64"/>
    <cellStyle name="Calculation 2 2 2" xfId="84"/>
    <cellStyle name="Calculation 2 2 2 2" xfId="9766"/>
    <cellStyle name="Calculation 2 2 2 3" xfId="9773"/>
    <cellStyle name="Calculation 2 2 2 4" xfId="9831"/>
    <cellStyle name="Calculation 2 2 3" xfId="9752"/>
    <cellStyle name="Calculation 2 2 4" xfId="9774"/>
    <cellStyle name="Calculation 2 2 5" xfId="9872"/>
    <cellStyle name="Calculation 2 3" xfId="78"/>
    <cellStyle name="Calculation 2 3 2" xfId="9760"/>
    <cellStyle name="Calculation 2 3 3" xfId="9775"/>
    <cellStyle name="Calculation 2 3 4" xfId="9871"/>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xfId="9930" builtinId="23" customBuiltin="1"/>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03"/>
    <cellStyle name="Comma 19" xfId="991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83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20" xfId="9805"/>
    <cellStyle name="Comma 2 21" xfId="9959"/>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833"/>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835"/>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36"/>
    <cellStyle name="Commentaire 3" xfId="986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837"/>
    <cellStyle name="Currency [2] 4" xfId="986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804"/>
    <cellStyle name="Currency 31" xfId="9913"/>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40"/>
    <cellStyle name="Data 3" xfId="2180"/>
    <cellStyle name="Data 4" xfId="9839"/>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801"/>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41"/>
    <cellStyle name="Entrée 3" xfId="9866"/>
    <cellStyle name="Euro" xfId="2210"/>
    <cellStyle name="Explanatory Text" xfId="9932" builtinId="53" customBuiltin="1"/>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842"/>
    <cellStyle name="FieldName 3" xfId="9865"/>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923" builtinId="26" customBuiltin="1"/>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3" xfId="9864"/>
    <cellStyle name="Hard Percent" xfId="2243"/>
    <cellStyle name="hardno" xfId="2244"/>
    <cellStyle name="Header" xfId="2245"/>
    <cellStyle name="Header1" xfId="2246"/>
    <cellStyle name="Header1 2" xfId="9863"/>
    <cellStyle name="Header2" xfId="2247"/>
    <cellStyle name="Header2 2" xfId="9844"/>
    <cellStyle name="Header2 3" xfId="9862"/>
    <cellStyle name="Heading" xfId="2248"/>
    <cellStyle name="Heading 1" xfId="9919" builtinId="16" customBuiltin="1"/>
    <cellStyle name="Heading 1 2" xfId="43"/>
    <cellStyle name="Heading 1 2 2" xfId="2249"/>
    <cellStyle name="Heading 1 2 3" xfId="2250"/>
    <cellStyle name="Heading 1 2 4" xfId="2251"/>
    <cellStyle name="Heading 1 2 5" xfId="2252"/>
    <cellStyle name="Heading 1 2 6" xfId="2253"/>
    <cellStyle name="Heading 1 3" xfId="2254"/>
    <cellStyle name="Heading 2" xfId="9920" builtinId="17" customBuiltin="1"/>
    <cellStyle name="Heading 2 2" xfId="44"/>
    <cellStyle name="Heading 2 2 2" xfId="2255"/>
    <cellStyle name="Heading 2 2 3" xfId="2256"/>
    <cellStyle name="Heading 2 2 4" xfId="2257"/>
    <cellStyle name="Heading 2 2 5" xfId="2258"/>
    <cellStyle name="Heading 2 2 6" xfId="2259"/>
    <cellStyle name="Heading 2 3" xfId="2260"/>
    <cellStyle name="Heading 3" xfId="9921" builtinId="18" customBuiltin="1"/>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xfId="9922" builtinId="19" customBuiltin="1"/>
    <cellStyle name="Heading 4 2" xfId="46"/>
    <cellStyle name="Heading 4 2 2" xfId="2268"/>
    <cellStyle name="Heading 4 3" xfId="2269"/>
    <cellStyle name="Heading2" xfId="2270"/>
    <cellStyle name="Heading3" xfId="2271"/>
    <cellStyle name="HeadingColumn" xfId="2272"/>
    <cellStyle name="HeadingS" xfId="2273"/>
    <cellStyle name="HeadingS 2" xfId="9845"/>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xfId="9926" builtinId="20" customBuiltin="1"/>
    <cellStyle name="Input (1dp#)_ Pies " xfId="2309"/>
    <cellStyle name="Input [yellow]" xfId="2310"/>
    <cellStyle name="Input [yellow] 2" xfId="9846"/>
    <cellStyle name="Input [yellow] 3" xfId="9861"/>
    <cellStyle name="Input 2" xfId="47"/>
    <cellStyle name="Input 2 10" xfId="9747"/>
    <cellStyle name="Input 2 11" xfId="9776"/>
    <cellStyle name="Input 2 12" xfId="9860"/>
    <cellStyle name="Input 2 2" xfId="65"/>
    <cellStyle name="Input 2 2 2" xfId="85"/>
    <cellStyle name="Input 2 2 2 2" xfId="9767"/>
    <cellStyle name="Input 2 2 2 3" xfId="9777"/>
    <cellStyle name="Input 2 2 2 4" xfId="9847"/>
    <cellStyle name="Input 2 2 3" xfId="9753"/>
    <cellStyle name="Input 2 2 4" xfId="9778"/>
    <cellStyle name="Input 2 2 5" xfId="9859"/>
    <cellStyle name="Input 2 3" xfId="79"/>
    <cellStyle name="Input 2 3 2" xfId="9761"/>
    <cellStyle name="Input 2 3 3" xfId="9779"/>
    <cellStyle name="Input 2 3 4" xfId="985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49"/>
    <cellStyle name="ItemTypeClass 4" xfId="985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9929" builtinId="24" customBuiltin="1"/>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925" builtinId="28" customBuiltin="1"/>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50"/>
    <cellStyle name="Normal 13 5" xfId="985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51"/>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5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6"/>
    <cellStyle name="Normal 2 5" xfId="623"/>
    <cellStyle name="Normal 2 5 2" xfId="2517"/>
    <cellStyle name="Normal 2 5 3" xfId="2518"/>
    <cellStyle name="Normal 2 50" xfId="9911"/>
    <cellStyle name="Normal 2 51" xfId="995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55"/>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54"/>
    <cellStyle name="Normal 3 55" xfId="9853"/>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2" xfId="9838"/>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0"/>
    <cellStyle name="Normal 6 119" xfId="983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2" xfId="9960"/>
    <cellStyle name="Normal 62 2" xfId="4343"/>
    <cellStyle name="Normal 62 3" xfId="4344"/>
    <cellStyle name="Normal 62 4" xfId="4345"/>
    <cellStyle name="Normal 62 5" xfId="4346"/>
    <cellStyle name="Normal 62 6" xfId="4347"/>
    <cellStyle name="Normal 62 7" xfId="4348"/>
    <cellStyle name="Normal 62 8" xfId="4349"/>
    <cellStyle name="Normal 63" xfId="9961"/>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2 6" xfId="9878"/>
    <cellStyle name="Note 2 2 3" xfId="4557"/>
    <cellStyle name="Note 2 2 4" xfId="4558"/>
    <cellStyle name="Note 2 2 5" xfId="9755"/>
    <cellStyle name="Note 2 2 6" xfId="9782"/>
    <cellStyle name="Note 2 2 7" xfId="9877"/>
    <cellStyle name="Note 2 2 8" xfId="9827"/>
    <cellStyle name="Note 2 3" xfId="81"/>
    <cellStyle name="Note 2 3 2" xfId="4559"/>
    <cellStyle name="Note 2 3 3" xfId="9763"/>
    <cellStyle name="Note 2 3 4" xfId="9783"/>
    <cellStyle name="Note 2 3 5" xfId="9879"/>
    <cellStyle name="Note 2 3 6" xfId="9826"/>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2 5" xfId="9881"/>
    <cellStyle name="Note 3 3" xfId="80"/>
    <cellStyle name="Note 3 3 2" xfId="9762"/>
    <cellStyle name="Note 3 3 3" xfId="9786"/>
    <cellStyle name="Note 3 3 4" xfId="9882"/>
    <cellStyle name="Note 3 4" xfId="9748"/>
    <cellStyle name="Note 3 5" xfId="9787"/>
    <cellStyle name="Note 3 6" xfId="9880"/>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9" xfId="9962"/>
    <cellStyle name="Nr 0 dec" xfId="4598"/>
    <cellStyle name="Nr 0 dec - Input" xfId="4599"/>
    <cellStyle name="Nr 0 dec - Subtotal" xfId="4600"/>
    <cellStyle name="Nr 0 dec - Subtotal 2" xfId="9883"/>
    <cellStyle name="Nr 0 dec - Subtotal 3" xfId="9825"/>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xfId="9927" builtinId="21" customBuiltin="1"/>
    <cellStyle name="Output (1dp#)" xfId="4607"/>
    <cellStyle name="Output (1dpx)_ Pies " xfId="4608"/>
    <cellStyle name="Output 2" xfId="57"/>
    <cellStyle name="Output 2 10" xfId="9750"/>
    <cellStyle name="Output 2 11" xfId="9788"/>
    <cellStyle name="Output 2 12" xfId="9886"/>
    <cellStyle name="Output 2 2" xfId="68"/>
    <cellStyle name="Output 2 2 2" xfId="88"/>
    <cellStyle name="Output 2 2 2 2" xfId="9770"/>
    <cellStyle name="Output 2 2 2 3" xfId="9789"/>
    <cellStyle name="Output 2 2 2 4" xfId="9888"/>
    <cellStyle name="Output 2 2 3" xfId="9756"/>
    <cellStyle name="Output 2 2 4" xfId="9790"/>
    <cellStyle name="Output 2 2 5" xfId="9887"/>
    <cellStyle name="Output 2 3" xfId="82"/>
    <cellStyle name="Output 2 3 2" xfId="9764"/>
    <cellStyle name="Output 2 3 3" xfId="9791"/>
    <cellStyle name="Output 2 3 4" xfId="9889"/>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3" xfId="98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91"/>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3" xfId="9822"/>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93"/>
    <cellStyle name="Style 21 4" xfId="9821"/>
    <cellStyle name="Style 22" xfId="4933"/>
    <cellStyle name="Style 22 2" xfId="4934"/>
    <cellStyle name="Style 22 2 2" xfId="9895"/>
    <cellStyle name="Style 22 2 3" xfId="9819"/>
    <cellStyle name="Style 22 3" xfId="4935"/>
    <cellStyle name="Style 22 3 2" xfId="9896"/>
    <cellStyle name="Style 22 3 3" xfId="9818"/>
    <cellStyle name="Style 22 4" xfId="4936"/>
    <cellStyle name="Style 22 5" xfId="9894"/>
    <cellStyle name="Style 22 6" xfId="9820"/>
    <cellStyle name="Style 23" xfId="59"/>
    <cellStyle name="Style 23 2" xfId="60"/>
    <cellStyle name="Style 23 2 2" xfId="76"/>
    <cellStyle name="Style 23 2 2 2" xfId="121"/>
    <cellStyle name="Style 23 2 2 3" xfId="9758"/>
    <cellStyle name="Style 23 2 2 4" xfId="9792"/>
    <cellStyle name="Style 23 2 3" xfId="9816"/>
    <cellStyle name="Style 23 3" xfId="77"/>
    <cellStyle name="Style 23 3 2" xfId="120"/>
    <cellStyle name="Style 23 3 3" xfId="9759"/>
    <cellStyle name="Style 23 3 4" xfId="9793"/>
    <cellStyle name="Style 23 3 5" xfId="9897"/>
    <cellStyle name="Style 23 4" xfId="9817"/>
    <cellStyle name="Style 24" xfId="4937"/>
    <cellStyle name="Style 24 2" xfId="4938"/>
    <cellStyle name="Style 24 3" xfId="4939"/>
    <cellStyle name="Style 24 4" xfId="4940"/>
    <cellStyle name="Style 24 5" xfId="9898"/>
    <cellStyle name="Style 24 6" xfId="9815"/>
    <cellStyle name="Style 25" xfId="4941"/>
    <cellStyle name="Style 25 2" xfId="4942"/>
    <cellStyle name="Style 25 2 2" xfId="9900"/>
    <cellStyle name="Style 25 2 3" xfId="9813"/>
    <cellStyle name="Style 25 3" xfId="4943"/>
    <cellStyle name="Style 25 4" xfId="9899"/>
    <cellStyle name="Style 25 5" xfId="9814"/>
    <cellStyle name="Style 26" xfId="4944"/>
    <cellStyle name="Style 26 2" xfId="4945"/>
    <cellStyle name="Style 26 3" xfId="4946"/>
    <cellStyle name="Style 26 4" xfId="4947"/>
    <cellStyle name="Style 26 5" xfId="9901"/>
    <cellStyle name="Style 26 6" xfId="9812"/>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2"/>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918" builtinId="15" customBuiltin="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xfId="9933" builtinId="25" customBuiltin="1"/>
    <cellStyle name="Total 2" xfId="62"/>
    <cellStyle name="Total 2 10" xfId="5070"/>
    <cellStyle name="Total 2 11" xfId="9751"/>
    <cellStyle name="Total 2 12" xfId="9794"/>
    <cellStyle name="Total 2 13" xfId="9904"/>
    <cellStyle name="Total 2 2" xfId="69"/>
    <cellStyle name="Total 2 2 2" xfId="89"/>
    <cellStyle name="Total 2 2 2 2" xfId="9771"/>
    <cellStyle name="Total 2 2 2 3" xfId="9795"/>
    <cellStyle name="Total 2 2 2 4" xfId="9906"/>
    <cellStyle name="Total 2 2 3" xfId="9757"/>
    <cellStyle name="Total 2 2 4" xfId="9796"/>
    <cellStyle name="Total 2 2 5" xfId="9905"/>
    <cellStyle name="Total 2 3" xfId="83"/>
    <cellStyle name="Total 2 3 2" xfId="9765"/>
    <cellStyle name="Total 2 3 3" xfId="9797"/>
    <cellStyle name="Total 2 3 4" xfId="9907"/>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3" xfId="990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931" builtinId="11" customBuiltin="1"/>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01908"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952139"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44124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21812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76612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99259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9753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8610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111031"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01096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s%202008/Journal%20Entries/Adj%20Minority%20interest%20journal%20entry%20Holdings%20Inc%20(co%2091)%20Mar%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opLeftCell="A4" zoomScaleNormal="10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39" t="s">
        <v>175</v>
      </c>
      <c r="C3" s="939"/>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c r="B15" s="258"/>
      <c r="C15" s="258"/>
    </row>
    <row r="16" spans="1:3" s="105" customFormat="1" ht="15.75">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zoomScale="90" zoomScaleNormal="90" workbookViewId="0">
      <selection activeCell="C33" sqref="C3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41" t="s">
        <v>658</v>
      </c>
      <c r="C3" s="942"/>
      <c r="D3" s="942"/>
      <c r="E3" s="942"/>
      <c r="F3" s="943"/>
      <c r="G3" s="125"/>
    </row>
    <row r="4" spans="2:20" ht="16.5" customHeight="1">
      <c r="B4" s="944"/>
      <c r="C4" s="945"/>
      <c r="D4" s="945"/>
      <c r="E4" s="945"/>
      <c r="F4" s="946"/>
      <c r="G4" s="125"/>
    </row>
    <row r="5" spans="2:20" ht="71.25" customHeight="1">
      <c r="B5" s="944"/>
      <c r="C5" s="945"/>
      <c r="D5" s="945"/>
      <c r="E5" s="945"/>
      <c r="F5" s="946"/>
      <c r="G5" s="125"/>
    </row>
    <row r="6" spans="2:20" ht="21.75" customHeight="1">
      <c r="B6" s="947"/>
      <c r="C6" s="948"/>
      <c r="D6" s="948"/>
      <c r="E6" s="948"/>
      <c r="F6" s="949"/>
      <c r="G6" s="125"/>
    </row>
    <row r="8" spans="2:20" ht="21">
      <c r="B8" s="940" t="s">
        <v>494</v>
      </c>
      <c r="C8" s="940"/>
      <c r="D8" s="940"/>
      <c r="E8" s="940"/>
      <c r="F8" s="940"/>
      <c r="G8" s="940"/>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2011</v>
      </c>
      <c r="F2" s="26" t="s">
        <v>171</v>
      </c>
    </row>
    <row r="3" spans="1:6">
      <c r="A3" s="12" t="s">
        <v>375</v>
      </c>
      <c r="B3" s="12" t="s">
        <v>27</v>
      </c>
      <c r="C3" s="10">
        <v>2007</v>
      </c>
      <c r="D3" s="12" t="s">
        <v>421</v>
      </c>
      <c r="E3" s="10">
        <f>'2. LRAMVA Threshold'!D24</f>
        <v>2015</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topLeftCell="M48" zoomScale="70" zoomScaleNormal="70" workbookViewId="0">
      <pane ySplit="4" topLeftCell="A67" activePane="bottomLeft" state="frozen"/>
      <selection activeCell="A48" sqref="A48"/>
      <selection pane="bottomLeft" activeCell="E86" sqref="E86"/>
    </sheetView>
  </sheetViews>
  <sheetFormatPr defaultColWidth="9.140625"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4.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743</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670</v>
      </c>
      <c r="E15" s="133"/>
      <c r="F15" s="127" t="s">
        <v>621</v>
      </c>
      <c r="H15" s="579" t="s">
        <v>547</v>
      </c>
      <c r="J15" s="127" t="s">
        <v>554</v>
      </c>
      <c r="L15" s="135"/>
      <c r="N15" s="105"/>
      <c r="Q15" s="101"/>
      <c r="R15" s="98"/>
    </row>
    <row r="16" spans="2:22" ht="26.25" customHeight="1" thickBot="1">
      <c r="B16" s="127" t="s">
        <v>428</v>
      </c>
      <c r="C16" s="108"/>
      <c r="D16" s="579" t="s">
        <v>746</v>
      </c>
      <c r="F16" s="127" t="s">
        <v>418</v>
      </c>
      <c r="G16" s="130"/>
      <c r="H16" s="579" t="s">
        <v>744</v>
      </c>
      <c r="I16" s="17"/>
      <c r="J16" s="127" t="s">
        <v>555</v>
      </c>
      <c r="L16" s="135"/>
      <c r="M16" s="105"/>
      <c r="Q16" s="110"/>
      <c r="R16" s="98"/>
    </row>
    <row r="17" spans="1:21" ht="28.5" customHeight="1" thickBot="1">
      <c r="B17" s="127" t="s">
        <v>459</v>
      </c>
      <c r="C17" s="108"/>
      <c r="D17" s="580" t="s">
        <v>179</v>
      </c>
      <c r="E17" s="105"/>
      <c r="F17" s="127" t="s">
        <v>438</v>
      </c>
      <c r="G17" s="128"/>
      <c r="H17" s="580" t="s">
        <v>745</v>
      </c>
      <c r="I17" s="105"/>
      <c r="K17" s="210"/>
      <c r="L17" s="210"/>
      <c r="M17" s="210"/>
      <c r="N17" s="210"/>
      <c r="Q17" s="117"/>
      <c r="R17" s="98"/>
    </row>
    <row r="18" spans="1:21" ht="29.25" customHeight="1" thickBot="1">
      <c r="B18" s="127" t="s">
        <v>425</v>
      </c>
      <c r="C18" s="108"/>
      <c r="D18" s="135">
        <f>-(237216+7252)</f>
        <v>-244468</v>
      </c>
      <c r="E18" s="124"/>
      <c r="F18" s="127" t="s">
        <v>439</v>
      </c>
      <c r="G18" s="640" t="s">
        <v>366</v>
      </c>
      <c r="H18" s="262">
        <f>SUM(R53,R56,R59,R62,R65,R68,R71,R74,R77,R80)</f>
        <v>1011620.8608552301</v>
      </c>
      <c r="I18" s="17"/>
      <c r="K18" s="210"/>
      <c r="L18" s="210"/>
      <c r="M18" s="210"/>
      <c r="N18" s="210"/>
      <c r="P18" s="101"/>
      <c r="Q18" s="101"/>
      <c r="R18" s="98"/>
    </row>
    <row r="19" spans="1:21" ht="27.75" customHeight="1" thickBot="1">
      <c r="E19" s="9"/>
      <c r="F19" s="127" t="s">
        <v>440</v>
      </c>
      <c r="G19" s="640" t="s">
        <v>367</v>
      </c>
      <c r="H19" s="134">
        <f>-SUM(R54,R57,R60,R63,R66,R69,R72,R75,R78,R81)</f>
        <v>273418.8947</v>
      </c>
      <c r="I19" s="17"/>
      <c r="J19" s="117"/>
      <c r="K19" s="117"/>
      <c r="L19" s="117"/>
      <c r="M19" s="117"/>
      <c r="N19" s="117"/>
      <c r="P19" s="117"/>
      <c r="Q19" s="117"/>
      <c r="R19" s="98"/>
    </row>
    <row r="20" spans="1:21" ht="27.75" customHeight="1" thickBot="1">
      <c r="E20" s="9"/>
      <c r="F20" s="127" t="s">
        <v>413</v>
      </c>
      <c r="G20" s="640" t="s">
        <v>368</v>
      </c>
      <c r="H20" s="203">
        <f>R83</f>
        <v>25812.462083227882</v>
      </c>
      <c r="I20" s="17"/>
      <c r="J20" s="117"/>
      <c r="P20" s="117"/>
      <c r="Q20" s="117"/>
      <c r="R20" s="98"/>
    </row>
    <row r="21" spans="1:21" ht="27.75" customHeight="1">
      <c r="C21" s="32"/>
      <c r="D21" s="32"/>
      <c r="E21" s="32"/>
      <c r="F21" s="127" t="s">
        <v>546</v>
      </c>
      <c r="G21" s="640" t="s">
        <v>454</v>
      </c>
      <c r="H21" s="203">
        <f>H18-H19+H20</f>
        <v>764014.428238458</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952" t="s">
        <v>662</v>
      </c>
      <c r="C25" s="952"/>
      <c r="D25" s="952"/>
      <c r="E25" s="952"/>
      <c r="F25" s="952"/>
      <c r="G25" s="952"/>
    </row>
    <row r="26" spans="1:21" ht="14.25" customHeight="1">
      <c r="A26" s="28"/>
      <c r="B26" s="585"/>
      <c r="C26" s="585"/>
      <c r="D26" s="574"/>
      <c r="E26" s="574"/>
      <c r="F26" s="574"/>
      <c r="G26" s="585"/>
    </row>
    <row r="27" spans="1:21" s="17" customFormat="1" ht="27" customHeight="1">
      <c r="B27" s="953" t="s">
        <v>542</v>
      </c>
      <c r="C27" s="954"/>
      <c r="D27" s="136" t="s">
        <v>41</v>
      </c>
      <c r="E27" s="137" t="s">
        <v>412</v>
      </c>
      <c r="F27" s="137" t="s">
        <v>413</v>
      </c>
      <c r="G27" s="138" t="s">
        <v>414</v>
      </c>
      <c r="T27" s="139"/>
      <c r="U27" s="139"/>
    </row>
    <row r="28" spans="1:21" ht="20.25" customHeight="1">
      <c r="B28" s="950" t="s">
        <v>29</v>
      </c>
      <c r="C28" s="951"/>
      <c r="D28" s="140" t="str">
        <f>IF(B28="","",VLOOKUP(B28,DropDownList!$A$1:$B$40,2,FALSE))</f>
        <v>kWh</v>
      </c>
      <c r="E28" s="143">
        <f>SUM(D53:D82)</f>
        <v>366938.28623336245</v>
      </c>
      <c r="F28" s="144">
        <f>D83</f>
        <v>12830.608741959908</v>
      </c>
      <c r="G28" s="143">
        <f>E28+F28</f>
        <v>379768.89497532236</v>
      </c>
    </row>
    <row r="29" spans="1:21" ht="20.25" customHeight="1">
      <c r="B29" s="950" t="s">
        <v>375</v>
      </c>
      <c r="C29" s="951"/>
      <c r="D29" s="140" t="str">
        <f>IF(B29="","",VLOOKUP(B29,DropDownList!$A$1:$B$40,2,FALSE))</f>
        <v>kWh</v>
      </c>
      <c r="E29" s="145">
        <f>SUM(E53:E82)</f>
        <v>288348.6302309375</v>
      </c>
      <c r="F29" s="146">
        <f>E83</f>
        <v>10082.590437075116</v>
      </c>
      <c r="G29" s="145">
        <f>E29+F29</f>
        <v>298431.22066801263</v>
      </c>
    </row>
    <row r="30" spans="1:21" ht="20.25" customHeight="1">
      <c r="B30" s="950" t="s">
        <v>386</v>
      </c>
      <c r="C30" s="951"/>
      <c r="D30" s="140" t="str">
        <f>IF(B30="","",VLOOKUP(B30,DropDownList!$A$1:$B$40,2,FALSE))</f>
        <v>kW</v>
      </c>
      <c r="E30" s="145">
        <f>SUM(F53:F82)</f>
        <v>-60036.014053467632</v>
      </c>
      <c r="F30" s="146">
        <f>F83</f>
        <v>-2099.2592914029178</v>
      </c>
      <c r="G30" s="145">
        <f t="shared" ref="G30:G33" si="0">E30+F30</f>
        <v>-62135.273344870548</v>
      </c>
    </row>
    <row r="31" spans="1:21" ht="20.25" customHeight="1">
      <c r="B31" s="950" t="s">
        <v>400</v>
      </c>
      <c r="C31" s="951"/>
      <c r="D31" s="140" t="str">
        <f>IF(B31="","",VLOOKUP(B31,DropDownList!$A$1:$B$40,2,FALSE))</f>
        <v>kW</v>
      </c>
      <c r="E31" s="145">
        <f>SUM(G53:G82)</f>
        <v>8256.0762546272454</v>
      </c>
      <c r="F31" s="146">
        <f>G83</f>
        <v>288.68746637013254</v>
      </c>
      <c r="G31" s="145">
        <f t="shared" si="0"/>
        <v>8544.7637209973782</v>
      </c>
    </row>
    <row r="32" spans="1:21" ht="20.25" customHeight="1">
      <c r="B32" s="950" t="s">
        <v>400</v>
      </c>
      <c r="C32" s="951"/>
      <c r="D32" s="140" t="str">
        <f>IF(B32="","",VLOOKUP(B32,DropDownList!$A$1:$B$40,2,FALSE))</f>
        <v>kW</v>
      </c>
      <c r="E32" s="145">
        <f>SUM(H53:H82)</f>
        <v>11440.889346135822</v>
      </c>
      <c r="F32" s="146">
        <f>H83</f>
        <v>400.04976413654919</v>
      </c>
      <c r="G32" s="145">
        <f>E32+F32</f>
        <v>11840.939110272371</v>
      </c>
    </row>
    <row r="33" spans="2:22" ht="20.25" customHeight="1">
      <c r="B33" s="950" t="s">
        <v>31</v>
      </c>
      <c r="C33" s="951"/>
      <c r="D33" s="140" t="str">
        <f>IF(B33="","",VLOOKUP(B33,DropDownList!$A$1:$B$40,2,FALSE))</f>
        <v>kW</v>
      </c>
      <c r="E33" s="145">
        <f>SUM(I53:I82)</f>
        <v>123254.09814363476</v>
      </c>
      <c r="F33" s="146">
        <f>I83</f>
        <v>4309.7849650890967</v>
      </c>
      <c r="G33" s="145">
        <f t="shared" si="0"/>
        <v>127563.88310872387</v>
      </c>
    </row>
    <row r="34" spans="2:22" ht="20.25" customHeight="1">
      <c r="B34" s="950"/>
      <c r="C34" s="951"/>
      <c r="D34" s="140" t="str">
        <f>IF(B34="","",VLOOKUP(B34,DropDownList!$A$1:$B$40,2,FALSE))</f>
        <v/>
      </c>
      <c r="E34" s="145">
        <f>SUM(J53:J82)</f>
        <v>0</v>
      </c>
      <c r="F34" s="146">
        <f>J83</f>
        <v>0</v>
      </c>
      <c r="G34" s="145">
        <f>E34+F34</f>
        <v>0</v>
      </c>
    </row>
    <row r="35" spans="2:22" ht="20.25" customHeight="1">
      <c r="B35" s="950"/>
      <c r="C35" s="951"/>
      <c r="D35" s="140" t="str">
        <f>IF(B35="","",VLOOKUP(B35,DropDownList!$A$1:$B$40,2,FALSE))</f>
        <v/>
      </c>
      <c r="E35" s="145">
        <f>SUM(K53:K82)</f>
        <v>0</v>
      </c>
      <c r="F35" s="146">
        <f>K83</f>
        <v>0</v>
      </c>
      <c r="G35" s="145">
        <f t="shared" ref="G35:G41" si="1">E35+F35</f>
        <v>0</v>
      </c>
    </row>
    <row r="36" spans="2:22" ht="20.25" customHeight="1">
      <c r="B36" s="950"/>
      <c r="C36" s="951"/>
      <c r="D36" s="140" t="str">
        <f>IF(B36="","",VLOOKUP(B36,DropDownList!$A$1:$B$40,2,FALSE))</f>
        <v/>
      </c>
      <c r="E36" s="145">
        <f>SUM(L53:L82)</f>
        <v>0</v>
      </c>
      <c r="F36" s="146">
        <f>L83</f>
        <v>0</v>
      </c>
      <c r="G36" s="145">
        <f t="shared" si="1"/>
        <v>0</v>
      </c>
    </row>
    <row r="37" spans="2:22" ht="20.25" customHeight="1">
      <c r="B37" s="950"/>
      <c r="C37" s="951"/>
      <c r="D37" s="140" t="str">
        <f>IF(B37="","",VLOOKUP(B37,DropDownList!$A$1:$B$40,2,FALSE))</f>
        <v/>
      </c>
      <c r="E37" s="145">
        <f>SUM(M53:M82)</f>
        <v>0</v>
      </c>
      <c r="F37" s="146">
        <f>M83</f>
        <v>0</v>
      </c>
      <c r="G37" s="145">
        <f t="shared" si="1"/>
        <v>0</v>
      </c>
    </row>
    <row r="38" spans="2:22" ht="20.25" customHeight="1">
      <c r="B38" s="950"/>
      <c r="C38" s="951"/>
      <c r="D38" s="140" t="str">
        <f>IF(B38="","",VLOOKUP(B38,DropDownList!$A$1:$B$40,2,FALSE))</f>
        <v/>
      </c>
      <c r="E38" s="145">
        <f>SUM(N53:N82)</f>
        <v>0</v>
      </c>
      <c r="F38" s="146">
        <f>N83</f>
        <v>0</v>
      </c>
      <c r="G38" s="145">
        <f t="shared" si="1"/>
        <v>0</v>
      </c>
    </row>
    <row r="39" spans="2:22" ht="20.25" customHeight="1">
      <c r="B39" s="950"/>
      <c r="C39" s="951"/>
      <c r="D39" s="140" t="str">
        <f>IF(B39="","",VLOOKUP(B39,DropDownList!$A$1:$B$40,2,FALSE))</f>
        <v/>
      </c>
      <c r="E39" s="145">
        <f>SUM(O53:O82)</f>
        <v>0</v>
      </c>
      <c r="F39" s="146">
        <f>O83</f>
        <v>0</v>
      </c>
      <c r="G39" s="145">
        <f t="shared" si="1"/>
        <v>0</v>
      </c>
    </row>
    <row r="40" spans="2:22" ht="20.25" customHeight="1">
      <c r="B40" s="950"/>
      <c r="C40" s="951"/>
      <c r="D40" s="140" t="str">
        <f>IF(B40="","",VLOOKUP(B40,DropDownList!$A$1:$B$40,2,FALSE))</f>
        <v/>
      </c>
      <c r="E40" s="145">
        <f>SUM(P53:P82)</f>
        <v>0</v>
      </c>
      <c r="F40" s="146">
        <f>P83</f>
        <v>0</v>
      </c>
      <c r="G40" s="145">
        <f t="shared" si="1"/>
        <v>0</v>
      </c>
    </row>
    <row r="41" spans="2:22" ht="20.25" customHeight="1">
      <c r="B41" s="950"/>
      <c r="C41" s="951"/>
      <c r="D41" s="141" t="str">
        <f>IF(B41="","",VLOOKUP(B41,DropDownList!$A$1:$B$40,2,FALSE))</f>
        <v/>
      </c>
      <c r="E41" s="147">
        <f>SUM(Q53:Q82)</f>
        <v>0</v>
      </c>
      <c r="F41" s="148">
        <f>Q83</f>
        <v>0</v>
      </c>
      <c r="G41" s="147">
        <f t="shared" si="1"/>
        <v>0</v>
      </c>
    </row>
    <row r="42" spans="2:22" s="8" customFormat="1" ht="21" customHeight="1">
      <c r="B42" s="955" t="s">
        <v>26</v>
      </c>
      <c r="C42" s="956"/>
      <c r="D42" s="142"/>
      <c r="E42" s="149">
        <f>SUM(E28:E41)</f>
        <v>738201.96615522995</v>
      </c>
      <c r="F42" s="149">
        <f t="shared" ref="F42" si="2">SUM(F28:F41)</f>
        <v>25812.462083227882</v>
      </c>
      <c r="G42" s="149">
        <f>SUM(G28:G41)</f>
        <v>764014.42823845812</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52" t="s">
        <v>650</v>
      </c>
      <c r="C47" s="952"/>
      <c r="D47" s="952"/>
      <c r="E47" s="952"/>
      <c r="F47" s="952"/>
      <c r="G47" s="952"/>
      <c r="H47" s="952"/>
      <c r="I47" s="952"/>
      <c r="J47" s="952"/>
      <c r="K47" s="952"/>
      <c r="L47" s="952"/>
      <c r="M47" s="664"/>
      <c r="N47" s="107"/>
      <c r="O47" s="107"/>
      <c r="P47" s="107"/>
      <c r="Q47" s="107"/>
      <c r="R47" s="107"/>
      <c r="T47" s="37"/>
      <c r="U47" s="19"/>
      <c r="V47" s="38"/>
    </row>
    <row r="48" spans="2:22" s="28" customFormat="1" ht="38.25" customHeight="1">
      <c r="B48" s="952" t="s">
        <v>663</v>
      </c>
      <c r="C48" s="952"/>
      <c r="D48" s="952"/>
      <c r="E48" s="952"/>
      <c r="F48" s="952"/>
      <c r="G48" s="952"/>
      <c r="H48" s="952"/>
      <c r="I48" s="952"/>
      <c r="J48" s="952"/>
      <c r="K48" s="952"/>
      <c r="L48" s="952"/>
      <c r="M48" s="664"/>
      <c r="N48" s="107"/>
      <c r="O48" s="107"/>
      <c r="P48" s="107"/>
      <c r="Q48" s="107"/>
      <c r="R48" s="107"/>
      <c r="T48" s="37"/>
      <c r="U48" s="19"/>
      <c r="V48" s="38"/>
    </row>
    <row r="49" spans="2:22" s="28" customFormat="1" ht="23.25" customHeight="1">
      <c r="B49" s="952" t="s">
        <v>639</v>
      </c>
      <c r="C49" s="952"/>
      <c r="D49" s="952"/>
      <c r="E49" s="952"/>
      <c r="F49" s="952"/>
      <c r="G49" s="952"/>
      <c r="H49" s="952"/>
      <c r="I49" s="952"/>
      <c r="J49" s="952"/>
      <c r="K49" s="952"/>
      <c r="L49" s="952"/>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T56" s="158"/>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163"/>
      <c r="T57" s="158"/>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03"/>
      <c r="T58" s="158"/>
      <c r="U58" s="164"/>
      <c r="V58" s="158"/>
    </row>
    <row r="59" spans="2:22" s="168" customFormat="1">
      <c r="B59" s="159" t="s">
        <v>38</v>
      </c>
      <c r="C59" s="160"/>
      <c r="D59" s="161">
        <f>'4.  2011-2014 LRAM'!Y391</f>
        <v>0</v>
      </c>
      <c r="E59" s="161">
        <f>'4.  2011-2014 LRAM'!Z391</f>
        <v>0</v>
      </c>
      <c r="F59" s="161">
        <f>'4.  2011-2014 LRAM'!AA391</f>
        <v>0</v>
      </c>
      <c r="G59" s="161">
        <f>'4.  2011-2014 LRAM'!AB391</f>
        <v>0</v>
      </c>
      <c r="H59" s="161">
        <f>'4.  2011-2014 LRAM'!AC391</f>
        <v>0</v>
      </c>
      <c r="I59" s="161">
        <f>'4.  2011-2014 LRAM'!AD391</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T59" s="158"/>
      <c r="U59" s="157"/>
      <c r="V59" s="158"/>
    </row>
    <row r="60" spans="2:22" s="168" customFormat="1">
      <c r="B60" s="159" t="s">
        <v>37</v>
      </c>
      <c r="C60" s="160"/>
      <c r="D60" s="161">
        <f>-'4.  2011-2014 LRAM'!Y392</f>
        <v>0</v>
      </c>
      <c r="E60" s="161">
        <f>-'4.  2011-2014 LRAM'!Z392</f>
        <v>0</v>
      </c>
      <c r="F60" s="161">
        <f>-'4.  2011-2014 LRAM'!AA392</f>
        <v>0</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163"/>
      <c r="T60" s="158"/>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T61" s="158"/>
      <c r="U61" s="164"/>
      <c r="V61" s="158"/>
    </row>
    <row r="62" spans="2:22" s="168" customFormat="1">
      <c r="B62" s="159" t="s">
        <v>40</v>
      </c>
      <c r="C62" s="160"/>
      <c r="D62" s="161">
        <f>'4.  2011-2014 LRAM'!Y521</f>
        <v>0</v>
      </c>
      <c r="E62" s="161">
        <f>'4.  2011-2014 LRAM'!Z521</f>
        <v>0</v>
      </c>
      <c r="F62" s="161">
        <f>'4.  2011-2014 LRAM'!AA521</f>
        <v>0</v>
      </c>
      <c r="G62" s="161">
        <f>'4.  2011-2014 LRAM'!AB521</f>
        <v>0</v>
      </c>
      <c r="H62" s="161">
        <f>'4.  2011-2014 LRAM'!AC521</f>
        <v>0</v>
      </c>
      <c r="I62" s="161">
        <f>'4.  2011-2014 LRAM'!AD521</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T62" s="158"/>
      <c r="U62" s="157"/>
      <c r="V62" s="158"/>
    </row>
    <row r="63" spans="2:22" s="168" customFormat="1">
      <c r="B63" s="159" t="s">
        <v>39</v>
      </c>
      <c r="C63" s="160"/>
      <c r="D63" s="161">
        <f>-'4.  2011-2014 LRAM'!Y522</f>
        <v>0</v>
      </c>
      <c r="E63" s="161">
        <f>-'4.  2011-2014 LRAM'!Z522</f>
        <v>0</v>
      </c>
      <c r="F63" s="161">
        <f>-'4.  2011-2014 LRAM'!AA522</f>
        <v>0</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163"/>
      <c r="T63" s="158"/>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T64" s="158"/>
      <c r="U64" s="164"/>
      <c r="V64" s="158"/>
    </row>
    <row r="65" spans="2:22" s="168" customFormat="1">
      <c r="B65" s="159" t="s">
        <v>94</v>
      </c>
      <c r="C65" s="571"/>
      <c r="D65" s="169">
        <f>'5.  2015-2020 LRAM'!Y204</f>
        <v>0</v>
      </c>
      <c r="E65" s="169">
        <f>'5.  2015-2020 LRAM'!Z204</f>
        <v>0</v>
      </c>
      <c r="F65" s="169">
        <f>'5.  2015-2020 LRAM'!AA204</f>
        <v>0</v>
      </c>
      <c r="G65" s="169">
        <f>'5.  2015-2020 LRAM'!AB204</f>
        <v>0</v>
      </c>
      <c r="H65" s="169">
        <f>'5.  2015-2020 LRAM'!AC204</f>
        <v>0</v>
      </c>
      <c r="I65" s="169">
        <f>+'3.  Distribution Rates'!H128*'10. Street lighting'!F21</f>
        <v>0</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0</v>
      </c>
      <c r="S65" s="891"/>
      <c r="T65" s="158"/>
      <c r="U65" s="157"/>
      <c r="V65" s="158"/>
    </row>
    <row r="66" spans="2:22" s="168" customFormat="1">
      <c r="B66" s="159" t="s">
        <v>93</v>
      </c>
      <c r="C66" s="160"/>
      <c r="D66" s="169">
        <f>-'5.  2015-2020 LRAM'!Y205</f>
        <v>0</v>
      </c>
      <c r="E66" s="169">
        <f>-'5.  2015-2020 LRAM'!Z205</f>
        <v>0</v>
      </c>
      <c r="F66" s="169">
        <f>-'5.  2015-2020 LRAM'!AA205</f>
        <v>0</v>
      </c>
      <c r="G66" s="169">
        <f>-'5.  2015-2020 LRAM'!AB205</f>
        <v>0</v>
      </c>
      <c r="H66" s="169">
        <f>-'5.  2015-2020 LRAM'!AC205</f>
        <v>0</v>
      </c>
      <c r="I66" s="169">
        <f>-'5.  2015-2020 LRAM'!AD205</f>
        <v>0</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0</v>
      </c>
      <c r="S66" s="163"/>
      <c r="T66" s="158"/>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S67" s="703"/>
      <c r="T67" s="158"/>
      <c r="U67" s="164"/>
      <c r="V67" s="158"/>
    </row>
    <row r="68" spans="2:22" s="168" customFormat="1" ht="15.75" customHeight="1">
      <c r="B68" s="159" t="s">
        <v>228</v>
      </c>
      <c r="C68" s="160"/>
      <c r="D68" s="161">
        <f>'5.  2015-2020 LRAM'!Y394</f>
        <v>445032.20653336245</v>
      </c>
      <c r="E68" s="161">
        <f>'5.  2015-2020 LRAM'!Z394</f>
        <v>307165.07183093752</v>
      </c>
      <c r="F68" s="161">
        <f>'5.  2015-2020 LRAM'!AA394</f>
        <v>116472.51874653238</v>
      </c>
      <c r="G68" s="161">
        <f>'5.  2015-2020 LRAM'!AB394</f>
        <v>8256.0762546272454</v>
      </c>
      <c r="H68" s="161">
        <f>'5.  2015-2020 LRAM'!AC394</f>
        <v>11440.889346135822</v>
      </c>
      <c r="I68" s="161">
        <f>+'3.  Distribution Rates'!H129*('10. Street lighting'!F34+'10. Street lighting'!M34)</f>
        <v>123254.09814363476</v>
      </c>
      <c r="J68" s="161">
        <f>'5.  2015-2020 LRAM'!AE394</f>
        <v>0</v>
      </c>
      <c r="K68" s="161">
        <f>'5.  2015-2020 LRAM'!AF394</f>
        <v>0</v>
      </c>
      <c r="L68" s="161">
        <f>'5.  2015-2020 LRAM'!AG394</f>
        <v>0</v>
      </c>
      <c r="M68" s="161">
        <f>'5.  2015-2020 LRAM'!AH394</f>
        <v>0</v>
      </c>
      <c r="N68" s="161">
        <f>'5.  2015-2020 LRAM'!AI394</f>
        <v>0</v>
      </c>
      <c r="O68" s="161">
        <f>'5.  2015-2020 LRAM'!AJ394</f>
        <v>0</v>
      </c>
      <c r="P68" s="161">
        <f>'5.  2015-2020 LRAM'!AK394</f>
        <v>0</v>
      </c>
      <c r="Q68" s="161">
        <f>'5.  2015-2020 LRAM'!AL394</f>
        <v>0</v>
      </c>
      <c r="R68" s="162">
        <f>SUM(D68:Q68)</f>
        <v>1011620.8608552301</v>
      </c>
      <c r="S68" s="891"/>
      <c r="T68" s="158"/>
      <c r="U68" s="157"/>
      <c r="V68" s="158"/>
    </row>
    <row r="69" spans="2:22" s="168" customFormat="1">
      <c r="B69" s="159" t="s">
        <v>227</v>
      </c>
      <c r="C69" s="160"/>
      <c r="D69" s="161">
        <f>-'5.  2015-2020 LRAM'!Y395</f>
        <v>-78093.920299999998</v>
      </c>
      <c r="E69" s="161">
        <f>-'5.  2015-2020 LRAM'!Z395</f>
        <v>-18816.441599999998</v>
      </c>
      <c r="F69" s="161">
        <f>-'5.  2015-2020 LRAM'!AA395</f>
        <v>-176508.53280000002</v>
      </c>
      <c r="G69" s="161">
        <f>-'5.  2015-2020 LRAM'!AB395</f>
        <v>0</v>
      </c>
      <c r="H69" s="161">
        <f>-'5.  2015-2020 LRAM'!AC395</f>
        <v>0</v>
      </c>
      <c r="I69" s="161">
        <f>-'5.  2015-2020 LRAM'!AD395</f>
        <v>0</v>
      </c>
      <c r="J69" s="161">
        <f>-'5.  2015-2020 LRAM'!AE395</f>
        <v>0</v>
      </c>
      <c r="K69" s="161">
        <f>-'5.  2015-2020 LRAM'!AF395</f>
        <v>0</v>
      </c>
      <c r="L69" s="161">
        <f>-'5.  2015-2020 LRAM'!AG395</f>
        <v>0</v>
      </c>
      <c r="M69" s="161">
        <f>-'5.  2015-2020 LRAM'!AH395</f>
        <v>0</v>
      </c>
      <c r="N69" s="161">
        <f>-'5.  2015-2020 LRAM'!AI395</f>
        <v>0</v>
      </c>
      <c r="O69" s="161">
        <f>-'5.  2015-2020 LRAM'!AJ395</f>
        <v>0</v>
      </c>
      <c r="P69" s="161">
        <f>-'5.  2015-2020 LRAM'!AK395</f>
        <v>0</v>
      </c>
      <c r="Q69" s="161">
        <f>-'5.  2015-2020 LRAM'!AL395</f>
        <v>0</v>
      </c>
      <c r="R69" s="162">
        <f>SUM(D69:Q69)</f>
        <v>-273418.8947</v>
      </c>
      <c r="S69" s="163"/>
      <c r="T69" s="158"/>
      <c r="U69" s="157"/>
      <c r="V69" s="158"/>
    </row>
    <row r="70" spans="2:22" s="139" customFormat="1">
      <c r="B70" s="673" t="s">
        <v>67</v>
      </c>
      <c r="C70" s="669"/>
      <c r="D70" s="165"/>
      <c r="E70" s="165"/>
      <c r="F70" s="165"/>
      <c r="G70" s="165"/>
      <c r="H70" s="165"/>
      <c r="I70" s="165"/>
      <c r="J70" s="165"/>
      <c r="K70" s="166"/>
      <c r="L70" s="166"/>
      <c r="M70" s="166"/>
      <c r="N70" s="166"/>
      <c r="O70" s="166"/>
      <c r="P70" s="166"/>
      <c r="Q70" s="166"/>
      <c r="R70" s="167"/>
      <c r="T70" s="158"/>
      <c r="U70" s="164"/>
      <c r="V70" s="158"/>
    </row>
    <row r="71" spans="2:22" s="168" customFormat="1">
      <c r="B71" s="159" t="s">
        <v>230</v>
      </c>
      <c r="C71" s="571"/>
      <c r="D71" s="161">
        <f>'5.  2015-2020 LRAM'!Y578</f>
        <v>0</v>
      </c>
      <c r="E71" s="161">
        <f>'5.  2015-2020 LRAM'!Z578</f>
        <v>0</v>
      </c>
      <c r="F71" s="161">
        <f>'5.  2015-2020 LRAM'!AA578</f>
        <v>0</v>
      </c>
      <c r="G71" s="161">
        <f>'5.  2015-2020 LRAM'!AB578</f>
        <v>0</v>
      </c>
      <c r="H71" s="161">
        <f>'5.  2015-2020 LRAM'!AC578</f>
        <v>0</v>
      </c>
      <c r="I71" s="161">
        <f>'5.  2015-2020 LRAM'!AD578</f>
        <v>0</v>
      </c>
      <c r="J71" s="161">
        <f>'5.  2015-2020 LRAM'!AE578</f>
        <v>0</v>
      </c>
      <c r="K71" s="161">
        <f>'5.  2015-2020 LRAM'!AF578</f>
        <v>0</v>
      </c>
      <c r="L71" s="161">
        <f>'5.  2015-2020 LRAM'!AG578</f>
        <v>0</v>
      </c>
      <c r="M71" s="161">
        <f>'5.  2015-2020 LRAM'!AH578</f>
        <v>0</v>
      </c>
      <c r="N71" s="161">
        <f>'5.  2015-2020 LRAM'!AI578</f>
        <v>0</v>
      </c>
      <c r="O71" s="161">
        <f>'5.  2015-2020 LRAM'!AJ578</f>
        <v>0</v>
      </c>
      <c r="P71" s="161">
        <f>'5.  2015-2020 LRAM'!AK578</f>
        <v>0</v>
      </c>
      <c r="Q71" s="161">
        <f>'5.  2015-2020 LRAM'!AL578</f>
        <v>0</v>
      </c>
      <c r="R71" s="162">
        <f>SUM(D71:Q71)</f>
        <v>0</v>
      </c>
      <c r="T71" s="158"/>
      <c r="U71" s="157"/>
      <c r="V71" s="158"/>
    </row>
    <row r="72" spans="2:22" s="168" customFormat="1">
      <c r="B72" s="159" t="s">
        <v>229</v>
      </c>
      <c r="C72" s="160"/>
      <c r="D72" s="161">
        <f>-'5.  2015-2020 LRAM'!Y579</f>
        <v>0</v>
      </c>
      <c r="E72" s="161">
        <f>-'5.  2015-2020 LRAM'!Z579</f>
        <v>0</v>
      </c>
      <c r="F72" s="161">
        <f>-'5.  2015-2020 LRAM'!AA579</f>
        <v>0</v>
      </c>
      <c r="G72" s="161">
        <f>-'5.  2015-2020 LRAM'!AB579</f>
        <v>0</v>
      </c>
      <c r="H72" s="161">
        <f>-'5.  2015-2020 LRAM'!AC579</f>
        <v>0</v>
      </c>
      <c r="I72" s="161">
        <f>-'5.  2015-2020 LRAM'!AD579</f>
        <v>0</v>
      </c>
      <c r="J72" s="161">
        <f>-'5.  2015-2020 LRAM'!AE579</f>
        <v>0</v>
      </c>
      <c r="K72" s="161">
        <f>-'5.  2015-2020 LRAM'!AF579</f>
        <v>0</v>
      </c>
      <c r="L72" s="161">
        <f>-'5.  2015-2020 LRAM'!AG579</f>
        <v>0</v>
      </c>
      <c r="M72" s="161">
        <f>-'5.  2015-2020 LRAM'!AH579</f>
        <v>0</v>
      </c>
      <c r="N72" s="161">
        <f>-'5.  2015-2020 LRAM'!AI579</f>
        <v>0</v>
      </c>
      <c r="O72" s="161">
        <f>-'5.  2015-2020 LRAM'!AJ579</f>
        <v>0</v>
      </c>
      <c r="P72" s="161">
        <f>-'5.  2015-2020 LRAM'!AK579</f>
        <v>0</v>
      </c>
      <c r="Q72" s="161">
        <f>-'5.  2015-2020 LRAM'!AL579</f>
        <v>0</v>
      </c>
      <c r="R72" s="162">
        <f>SUM(D72:Q72)</f>
        <v>0</v>
      </c>
      <c r="S72" s="163"/>
      <c r="T72" s="158"/>
      <c r="U72" s="157"/>
      <c r="V72" s="158"/>
    </row>
    <row r="73" spans="2:22" s="139" customFormat="1">
      <c r="B73" s="673" t="s">
        <v>67</v>
      </c>
      <c r="C73" s="669"/>
      <c r="D73" s="165"/>
      <c r="E73" s="165"/>
      <c r="F73" s="165"/>
      <c r="G73" s="165"/>
      <c r="H73" s="165"/>
      <c r="I73" s="165"/>
      <c r="J73" s="165"/>
      <c r="K73" s="166"/>
      <c r="L73" s="166"/>
      <c r="M73" s="166"/>
      <c r="N73" s="166"/>
      <c r="O73" s="166"/>
      <c r="P73" s="166"/>
      <c r="Q73" s="166"/>
      <c r="R73" s="167"/>
      <c r="T73" s="158"/>
      <c r="U73" s="164"/>
      <c r="V73" s="158"/>
    </row>
    <row r="74" spans="2:22" s="168" customFormat="1">
      <c r="B74" s="159" t="s">
        <v>232</v>
      </c>
      <c r="C74" s="571"/>
      <c r="D74" s="161">
        <f>'5.  2015-2020 LRAM'!Y762</f>
        <v>0</v>
      </c>
      <c r="E74" s="161">
        <f>'5.  2015-2020 LRAM'!Z762</f>
        <v>0</v>
      </c>
      <c r="F74" s="161">
        <f>'5.  2015-2020 LRAM'!AA762</f>
        <v>0</v>
      </c>
      <c r="G74" s="161">
        <f>'5.  2015-2020 LRAM'!AB762</f>
        <v>0</v>
      </c>
      <c r="H74" s="161">
        <f>'5.  2015-2020 LRAM'!AC762</f>
        <v>0</v>
      </c>
      <c r="I74" s="161">
        <f>'5.  2015-2020 LRAM'!AD762</f>
        <v>0</v>
      </c>
      <c r="J74" s="161">
        <f>'5.  2015-2020 LRAM'!AE762</f>
        <v>0</v>
      </c>
      <c r="K74" s="161">
        <f>'5.  2015-2020 LRAM'!AF762</f>
        <v>0</v>
      </c>
      <c r="L74" s="161">
        <f>'5.  2015-2020 LRAM'!AG762</f>
        <v>0</v>
      </c>
      <c r="M74" s="161">
        <f>'5.  2015-2020 LRAM'!AH762</f>
        <v>0</v>
      </c>
      <c r="N74" s="161">
        <f>'5.  2015-2020 LRAM'!AI762</f>
        <v>0</v>
      </c>
      <c r="O74" s="161">
        <f>'5.  2015-2020 LRAM'!AJ762</f>
        <v>0</v>
      </c>
      <c r="P74" s="161">
        <f>'5.  2015-2020 LRAM'!AK762</f>
        <v>0</v>
      </c>
      <c r="Q74" s="161">
        <f>'5.  2015-2020 LRAM'!AL762</f>
        <v>0</v>
      </c>
      <c r="R74" s="162">
        <f>SUM(D74:Q74)</f>
        <v>0</v>
      </c>
      <c r="T74" s="158"/>
      <c r="U74" s="157"/>
      <c r="V74" s="158"/>
    </row>
    <row r="75" spans="2:22" s="168" customFormat="1" ht="16.5" customHeight="1">
      <c r="B75" s="159" t="s">
        <v>231</v>
      </c>
      <c r="C75" s="160"/>
      <c r="D75" s="161">
        <f>-'5.  2015-2020 LRAM'!Y763</f>
        <v>0</v>
      </c>
      <c r="E75" s="161">
        <f>-'5.  2015-2020 LRAM'!Z763</f>
        <v>0</v>
      </c>
      <c r="F75" s="161">
        <f>-'5.  2015-2020 LRAM'!AA763</f>
        <v>0</v>
      </c>
      <c r="G75" s="161">
        <f>-'5.  2015-2020 LRAM'!AB763</f>
        <v>0</v>
      </c>
      <c r="H75" s="161">
        <f>-'5.  2015-2020 LRAM'!AC763</f>
        <v>0</v>
      </c>
      <c r="I75" s="161">
        <f>-'5.  2015-2020 LRAM'!AD763</f>
        <v>0</v>
      </c>
      <c r="J75" s="161">
        <f>-'5.  2015-2020 LRAM'!AE763</f>
        <v>0</v>
      </c>
      <c r="K75" s="161">
        <f>-'5.  2015-2020 LRAM'!AF763</f>
        <v>0</v>
      </c>
      <c r="L75" s="161">
        <f>-'5.  2015-2020 LRAM'!AG763</f>
        <v>0</v>
      </c>
      <c r="M75" s="161">
        <f>-'5.  2015-2020 LRAM'!AH763</f>
        <v>0</v>
      </c>
      <c r="N75" s="161">
        <f>-'5.  2015-2020 LRAM'!AI763</f>
        <v>0</v>
      </c>
      <c r="O75" s="161">
        <f>-'5.  2015-2020 LRAM'!AJ763</f>
        <v>0</v>
      </c>
      <c r="P75" s="161">
        <f>-'5.  2015-2020 LRAM'!AK763</f>
        <v>0</v>
      </c>
      <c r="Q75" s="161">
        <f>-'5.  2015-2020 LRAM'!AL763</f>
        <v>0</v>
      </c>
      <c r="R75" s="162">
        <f>SUM(D75:Q75)</f>
        <v>0</v>
      </c>
      <c r="S75" s="163"/>
      <c r="T75" s="158"/>
      <c r="U75" s="157"/>
      <c r="V75" s="158"/>
    </row>
    <row r="76" spans="2:22" s="139" customFormat="1">
      <c r="B76" s="673" t="s">
        <v>67</v>
      </c>
      <c r="C76" s="669"/>
      <c r="D76" s="165"/>
      <c r="E76" s="165"/>
      <c r="F76" s="165"/>
      <c r="G76" s="165"/>
      <c r="H76" s="165"/>
      <c r="I76" s="165"/>
      <c r="J76" s="165"/>
      <c r="K76" s="166"/>
      <c r="L76" s="166"/>
      <c r="M76" s="166"/>
      <c r="N76" s="166"/>
      <c r="O76" s="166"/>
      <c r="P76" s="166"/>
      <c r="Q76" s="166"/>
      <c r="R76" s="167"/>
      <c r="T76" s="158"/>
      <c r="U76" s="164"/>
      <c r="V76" s="158"/>
    </row>
    <row r="77" spans="2:22" s="168" customFormat="1">
      <c r="B77" s="159" t="s">
        <v>234</v>
      </c>
      <c r="C77" s="160"/>
      <c r="D77" s="161">
        <f>'5.  2015-2020 LRAM'!Y946</f>
        <v>0</v>
      </c>
      <c r="E77" s="161">
        <f>'5.  2015-2020 LRAM'!Z946</f>
        <v>0</v>
      </c>
      <c r="F77" s="161">
        <f>'5.  2015-2020 LRAM'!AA946</f>
        <v>0</v>
      </c>
      <c r="G77" s="161">
        <f>'5.  2015-2020 LRAM'!AB946</f>
        <v>0</v>
      </c>
      <c r="H77" s="161">
        <f>'5.  2015-2020 LRAM'!AC946</f>
        <v>0</v>
      </c>
      <c r="I77" s="161">
        <f>'5.  2015-2020 LRAM'!AD946</f>
        <v>0</v>
      </c>
      <c r="J77" s="161">
        <f>'5.  2015-2020 LRAM'!AE946</f>
        <v>0</v>
      </c>
      <c r="K77" s="161">
        <f>'5.  2015-2020 LRAM'!AF946</f>
        <v>0</v>
      </c>
      <c r="L77" s="161">
        <f>'5.  2015-2020 LRAM'!AG946</f>
        <v>0</v>
      </c>
      <c r="M77" s="161">
        <f>'5.  2015-2020 LRAM'!AH946</f>
        <v>0</v>
      </c>
      <c r="N77" s="161">
        <f>'5.  2015-2020 LRAM'!AI946</f>
        <v>0</v>
      </c>
      <c r="O77" s="161">
        <f>'5.  2015-2020 LRAM'!AJ946</f>
        <v>0</v>
      </c>
      <c r="P77" s="161">
        <f>'5.  2015-2020 LRAM'!AK946</f>
        <v>0</v>
      </c>
      <c r="Q77" s="161">
        <f>'5.  2015-2020 LRAM'!AL946</f>
        <v>0</v>
      </c>
      <c r="R77" s="162">
        <f>SUM(D77:Q77)</f>
        <v>0</v>
      </c>
      <c r="T77" s="158"/>
      <c r="U77" s="157"/>
      <c r="V77" s="158"/>
    </row>
    <row r="78" spans="2:22" s="168" customFormat="1">
      <c r="B78" s="159" t="s">
        <v>233</v>
      </c>
      <c r="C78" s="160"/>
      <c r="D78" s="161">
        <f>-'5.  2015-2020 LRAM'!Y947</f>
        <v>0</v>
      </c>
      <c r="E78" s="161">
        <f>-'5.  2015-2020 LRAM'!Z947</f>
        <v>0</v>
      </c>
      <c r="F78" s="161">
        <f>-'5.  2015-2020 LRAM'!AA947</f>
        <v>0</v>
      </c>
      <c r="G78" s="161">
        <f>-'5.  2015-2020 LRAM'!AB947</f>
        <v>0</v>
      </c>
      <c r="H78" s="161">
        <f>-'5.  2015-2020 LRAM'!AC947</f>
        <v>0</v>
      </c>
      <c r="I78" s="161">
        <f>-'5.  2015-2020 LRAM'!AD947</f>
        <v>0</v>
      </c>
      <c r="J78" s="161">
        <f>-'5.  2015-2020 LRAM'!AE947</f>
        <v>0</v>
      </c>
      <c r="K78" s="161">
        <f>-'5.  2015-2020 LRAM'!AF947</f>
        <v>0</v>
      </c>
      <c r="L78" s="161">
        <f>-'5.  2015-2020 LRAM'!AG947</f>
        <v>0</v>
      </c>
      <c r="M78" s="161">
        <f>-'5.  2015-2020 LRAM'!AH947</f>
        <v>0</v>
      </c>
      <c r="N78" s="161">
        <f>-'5.  2015-2020 LRAM'!AI947</f>
        <v>0</v>
      </c>
      <c r="O78" s="161">
        <f>-'5.  2015-2020 LRAM'!AJ947</f>
        <v>0</v>
      </c>
      <c r="P78" s="161">
        <f>-'5.  2015-2020 LRAM'!AK947</f>
        <v>0</v>
      </c>
      <c r="Q78" s="161">
        <f>-'5.  2015-2020 LRAM'!AL947</f>
        <v>0</v>
      </c>
      <c r="R78" s="162">
        <f>SUM(D78:Q78)</f>
        <v>0</v>
      </c>
      <c r="S78" s="163"/>
      <c r="T78" s="158"/>
      <c r="U78" s="157"/>
      <c r="V78" s="158"/>
    </row>
    <row r="79" spans="2:22" s="139" customFormat="1">
      <c r="B79" s="673" t="s">
        <v>67</v>
      </c>
      <c r="C79" s="669"/>
      <c r="D79" s="165"/>
      <c r="E79" s="165"/>
      <c r="F79" s="165"/>
      <c r="G79" s="165"/>
      <c r="H79" s="165"/>
      <c r="I79" s="165"/>
      <c r="J79" s="165"/>
      <c r="K79" s="166"/>
      <c r="L79" s="166"/>
      <c r="M79" s="166"/>
      <c r="N79" s="166"/>
      <c r="O79" s="166"/>
      <c r="P79" s="166"/>
      <c r="Q79" s="166"/>
      <c r="R79" s="167"/>
      <c r="T79" s="158"/>
      <c r="U79" s="164"/>
      <c r="V79" s="158"/>
    </row>
    <row r="80" spans="2:22" s="168" customFormat="1">
      <c r="B80" s="159" t="s">
        <v>236</v>
      </c>
      <c r="C80" s="571"/>
      <c r="D80" s="161">
        <f>'5.  2015-2020 LRAM'!Y1130</f>
        <v>0</v>
      </c>
      <c r="E80" s="161">
        <f>'5.  2015-2020 LRAM'!Z1130</f>
        <v>0</v>
      </c>
      <c r="F80" s="161">
        <f>'5.  2015-2020 LRAM'!AA1130</f>
        <v>0</v>
      </c>
      <c r="G80" s="161">
        <f>'5.  2015-2020 LRAM'!AB1130</f>
        <v>0</v>
      </c>
      <c r="H80" s="161">
        <f>'5.  2015-2020 LRAM'!AC1130</f>
        <v>0</v>
      </c>
      <c r="I80" s="161">
        <f>'5.  2015-2020 LRAM'!AD1130</f>
        <v>0</v>
      </c>
      <c r="J80" s="161">
        <f>'5.  2015-2020 LRAM'!AE1130</f>
        <v>0</v>
      </c>
      <c r="K80" s="161">
        <f>'5.  2015-2020 LRAM'!AF1130</f>
        <v>0</v>
      </c>
      <c r="L80" s="161">
        <f>'5.  2015-2020 LRAM'!AG1130</f>
        <v>0</v>
      </c>
      <c r="M80" s="161">
        <f>'5.  2015-2020 LRAM'!AH1130</f>
        <v>0</v>
      </c>
      <c r="N80" s="161">
        <f>'5.  2015-2020 LRAM'!AI1130</f>
        <v>0</v>
      </c>
      <c r="O80" s="161">
        <f>'5.  2015-2020 LRAM'!AJ1130</f>
        <v>0</v>
      </c>
      <c r="P80" s="161">
        <f>'5.  2015-2020 LRAM'!AK1130</f>
        <v>0</v>
      </c>
      <c r="Q80" s="161">
        <f>'5.  2015-2020 LRAM'!AL1130</f>
        <v>0</v>
      </c>
      <c r="R80" s="162">
        <f>SUM(D80:Q80)</f>
        <v>0</v>
      </c>
      <c r="T80" s="158"/>
      <c r="U80" s="157"/>
      <c r="V80" s="158"/>
    </row>
    <row r="81" spans="2:22" s="168" customFormat="1">
      <c r="B81" s="159" t="s">
        <v>235</v>
      </c>
      <c r="C81" s="160"/>
      <c r="D81" s="161">
        <f>-'5.  2015-2020 LRAM'!Y1131</f>
        <v>0</v>
      </c>
      <c r="E81" s="161">
        <f>-'5.  2015-2020 LRAM'!Z1131</f>
        <v>0</v>
      </c>
      <c r="F81" s="161">
        <f>-'5.  2015-2020 LRAM'!AA1131</f>
        <v>0</v>
      </c>
      <c r="G81" s="161">
        <f>-'5.  2015-2020 LRAM'!AB1131</f>
        <v>0</v>
      </c>
      <c r="H81" s="161">
        <f>-'5.  2015-2020 LRAM'!AC1131</f>
        <v>0</v>
      </c>
      <c r="I81" s="161">
        <f>-'5.  2015-2020 LRAM'!AD1131</f>
        <v>0</v>
      </c>
      <c r="J81" s="161">
        <f>-'5.  2015-2020 LRAM'!AE1131</f>
        <v>0</v>
      </c>
      <c r="K81" s="161">
        <f>-'5.  2015-2020 LRAM'!AF1131</f>
        <v>0</v>
      </c>
      <c r="L81" s="161">
        <f>-'5.  2015-2020 LRAM'!AG1131</f>
        <v>0</v>
      </c>
      <c r="M81" s="161">
        <f>-'5.  2015-2020 LRAM'!AH1131</f>
        <v>0</v>
      </c>
      <c r="N81" s="161">
        <f>-'5.  2015-2020 LRAM'!AI1131</f>
        <v>0</v>
      </c>
      <c r="O81" s="161">
        <f>-'5.  2015-2020 LRAM'!AJ1131</f>
        <v>0</v>
      </c>
      <c r="P81" s="161">
        <f>-'5.  2015-2020 LRAM'!AK1131</f>
        <v>0</v>
      </c>
      <c r="Q81" s="161">
        <f>-'5.  2015-2020 LRAM'!AL1131</f>
        <v>0</v>
      </c>
      <c r="R81" s="162">
        <f>SUM(D81:Q81)</f>
        <v>0</v>
      </c>
      <c r="S81" s="163"/>
      <c r="T81" s="158"/>
      <c r="U81" s="157"/>
      <c r="V81" s="158"/>
    </row>
    <row r="82" spans="2:22" s="139" customFormat="1">
      <c r="B82" s="673" t="s">
        <v>67</v>
      </c>
      <c r="C82" s="669"/>
      <c r="D82" s="165"/>
      <c r="E82" s="165"/>
      <c r="F82" s="165"/>
      <c r="G82" s="165"/>
      <c r="H82" s="165"/>
      <c r="I82" s="165"/>
      <c r="J82" s="165"/>
      <c r="K82" s="166"/>
      <c r="L82" s="166"/>
      <c r="M82" s="166"/>
      <c r="N82" s="166"/>
      <c r="O82" s="166"/>
      <c r="P82" s="166"/>
      <c r="Q82" s="166"/>
      <c r="R82" s="167"/>
      <c r="T82" s="158"/>
      <c r="U82" s="164"/>
      <c r="V82" s="158"/>
    </row>
    <row r="83" spans="2:22" s="17" customFormat="1" ht="20.25" customHeight="1">
      <c r="B83" s="670" t="s">
        <v>43</v>
      </c>
      <c r="C83" s="669"/>
      <c r="D83" s="170">
        <f>+'6.  Carrying Charges'!I132</f>
        <v>12830.608741959908</v>
      </c>
      <c r="E83" s="170">
        <f>+'6.  Carrying Charges'!J132</f>
        <v>10082.590437075116</v>
      </c>
      <c r="F83" s="170">
        <f>+'6.  Carrying Charges'!K132</f>
        <v>-2099.2592914029178</v>
      </c>
      <c r="G83" s="170">
        <f>+'6.  Carrying Charges'!L132</f>
        <v>288.68746637013254</v>
      </c>
      <c r="H83" s="170">
        <f>+'6.  Carrying Charges'!M132</f>
        <v>400.04976413654919</v>
      </c>
      <c r="I83" s="170">
        <f>+'6.  Carrying Charges'!N132</f>
        <v>4309.7849650890967</v>
      </c>
      <c r="J83" s="170">
        <f>'6.  Carrying Charges'!O102</f>
        <v>0</v>
      </c>
      <c r="K83" s="170">
        <f>'6.  Carrying Charges'!P102</f>
        <v>0</v>
      </c>
      <c r="L83" s="170">
        <f>'6.  Carrying Charges'!Q102</f>
        <v>0</v>
      </c>
      <c r="M83" s="170">
        <f>'6.  Carrying Charges'!R102</f>
        <v>0</v>
      </c>
      <c r="N83" s="170">
        <f>'6.  Carrying Charges'!S102</f>
        <v>0</v>
      </c>
      <c r="O83" s="170">
        <f>'6.  Carrying Charges'!T102</f>
        <v>0</v>
      </c>
      <c r="P83" s="170">
        <f>'6.  Carrying Charges'!U102</f>
        <v>0</v>
      </c>
      <c r="Q83" s="170">
        <f>'6.  Carrying Charges'!V102</f>
        <v>0</v>
      </c>
      <c r="R83" s="171">
        <f>SUM(D83:Q83)</f>
        <v>25812.462083227882</v>
      </c>
      <c r="S83" s="891"/>
      <c r="T83" s="158"/>
      <c r="U83" s="157"/>
      <c r="V83" s="158"/>
    </row>
    <row r="84" spans="2:22" s="168" customFormat="1" ht="21.75" customHeight="1">
      <c r="B84" s="671" t="s">
        <v>243</v>
      </c>
      <c r="C84" s="672"/>
      <c r="D84" s="665">
        <f>SUM(D53:D81)+D83</f>
        <v>379768.89497532236</v>
      </c>
      <c r="E84" s="665">
        <f t="shared" ref="E84:R84" si="3">SUM(E53:E81)+E83</f>
        <v>298431.22066801263</v>
      </c>
      <c r="F84" s="665">
        <f t="shared" si="3"/>
        <v>-62135.273344870548</v>
      </c>
      <c r="G84" s="665">
        <f t="shared" si="3"/>
        <v>8544.7637209973782</v>
      </c>
      <c r="H84" s="665">
        <f t="shared" si="3"/>
        <v>11840.939110272371</v>
      </c>
      <c r="I84" s="665">
        <f t="shared" si="3"/>
        <v>127563.88310872387</v>
      </c>
      <c r="J84" s="665">
        <f t="shared" si="3"/>
        <v>0</v>
      </c>
      <c r="K84" s="665">
        <f t="shared" si="3"/>
        <v>0</v>
      </c>
      <c r="L84" s="665">
        <f t="shared" si="3"/>
        <v>0</v>
      </c>
      <c r="M84" s="665">
        <f t="shared" si="3"/>
        <v>0</v>
      </c>
      <c r="N84" s="665">
        <f t="shared" si="3"/>
        <v>0</v>
      </c>
      <c r="O84" s="665">
        <f t="shared" si="3"/>
        <v>0</v>
      </c>
      <c r="P84" s="665">
        <f t="shared" si="3"/>
        <v>0</v>
      </c>
      <c r="Q84" s="665">
        <f t="shared" si="3"/>
        <v>0</v>
      </c>
      <c r="R84" s="665">
        <f t="shared" si="3"/>
        <v>764014.428238458</v>
      </c>
      <c r="S84" s="704"/>
      <c r="T84" s="886"/>
      <c r="U84" s="157"/>
      <c r="V84" s="158"/>
    </row>
    <row r="85" spans="2:22" ht="20.25" customHeight="1">
      <c r="B85" s="480" t="s">
        <v>605</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5">
      <c r="E87" s="9"/>
      <c r="S87" s="8"/>
      <c r="U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0</v>
      </c>
      <c r="D92" s="593">
        <f>SUM('4.  2011-2014 LRAM'!Y259:AL259)</f>
        <v>0</v>
      </c>
      <c r="E92" s="593">
        <f>SUM('4.  2011-2014 LRAM'!Y388:AL388)</f>
        <v>0</v>
      </c>
      <c r="F92" s="594">
        <f>SUM('4.  2011-2014 LRAM'!Y517:AL517)</f>
        <v>0</v>
      </c>
      <c r="G92" s="594">
        <f>SUM('5.  2015-2020 LRAM'!Y199:AL199)</f>
        <v>0</v>
      </c>
      <c r="H92" s="593">
        <f>SUM('5.  2015-2020 LRAM'!Y388:AL388)</f>
        <v>0</v>
      </c>
      <c r="I92" s="594">
        <f>SUM('5.  2015-2020 LRAM'!Y571:AL571)</f>
        <v>0</v>
      </c>
      <c r="J92" s="593">
        <f>SUM('5.  2015-2020 LRAM'!Y754:AL754)</f>
        <v>0</v>
      </c>
      <c r="K92" s="593">
        <f>SUM('5.  2015-2020 LRAM'!Y937:AL937)</f>
        <v>0</v>
      </c>
      <c r="L92" s="593">
        <f>SUM('5.  2015-2020 LRAM'!Y1120:AL1120)</f>
        <v>0</v>
      </c>
      <c r="M92" s="593">
        <f>SUM(C92:L92)</f>
        <v>0</v>
      </c>
      <c r="T92" s="214"/>
      <c r="U92" s="214"/>
    </row>
    <row r="93" spans="2:22" s="92" customFormat="1" ht="23.25" customHeight="1">
      <c r="B93" s="215">
        <v>2012</v>
      </c>
      <c r="C93" s="595"/>
      <c r="D93" s="594">
        <f>SUM('4.  2011-2014 LRAM'!Y260:AL260)</f>
        <v>0</v>
      </c>
      <c r="E93" s="593">
        <f>SUM('4.  2011-2014 LRAM'!Y389:AL389)</f>
        <v>0</v>
      </c>
      <c r="F93" s="594">
        <f>SUM('4.  2011-2014 LRAM'!Y518:AL518)</f>
        <v>0</v>
      </c>
      <c r="G93" s="594">
        <f>SUM('5.  2015-2020 LRAM'!Y200:AL200)</f>
        <v>0</v>
      </c>
      <c r="H93" s="593">
        <f>SUM('5.  2015-2020 LRAM'!Y389:AL389)</f>
        <v>0</v>
      </c>
      <c r="I93" s="594">
        <f>SUM('5.  2015-2020 LRAM'!Y572:AL572)</f>
        <v>0</v>
      </c>
      <c r="J93" s="593">
        <f>SUM('5.  2015-2020 LRAM'!Y755:AL755)</f>
        <v>0</v>
      </c>
      <c r="K93" s="593">
        <f>SUM('5.  2015-2020 LRAM'!Y938:AL938)</f>
        <v>0</v>
      </c>
      <c r="L93" s="593">
        <f>SUM('5.  2015-2020 LRAM'!Y1121:AL1121)</f>
        <v>0</v>
      </c>
      <c r="M93" s="593">
        <f>SUM(D93:L93)</f>
        <v>0</v>
      </c>
      <c r="T93" s="214"/>
      <c r="U93" s="214"/>
    </row>
    <row r="94" spans="2:22" s="92" customFormat="1" ht="23.25" customHeight="1">
      <c r="B94" s="215">
        <v>2013</v>
      </c>
      <c r="C94" s="596"/>
      <c r="D94" s="596"/>
      <c r="E94" s="594">
        <f>SUM('4.  2011-2014 LRAM'!Y390:AL390)</f>
        <v>0</v>
      </c>
      <c r="F94" s="594">
        <f>SUM('4.  2011-2014 LRAM'!Y519:AL519)</f>
        <v>0</v>
      </c>
      <c r="G94" s="594">
        <f>SUM('5.  2015-2020 LRAM'!Y201:AL201)</f>
        <v>0</v>
      </c>
      <c r="H94" s="593">
        <f>SUM('5.  2015-2020 LRAM'!Y390:AL390)</f>
        <v>0</v>
      </c>
      <c r="I94" s="594">
        <f>SUM('5.  2015-2020 LRAM'!Y573:AL573)</f>
        <v>0</v>
      </c>
      <c r="J94" s="593">
        <f>SUM('5.  2015-2020 LRAM'!Y756:AL756)</f>
        <v>0</v>
      </c>
      <c r="K94" s="593">
        <f>SUM('5.  2015-2020 LRAM'!Y939:AL939)</f>
        <v>0</v>
      </c>
      <c r="L94" s="593">
        <f>SUM('5.  2015-2020 LRAM'!Y1122:AL1122)</f>
        <v>0</v>
      </c>
      <c r="M94" s="593">
        <f>SUM(C94:L94)</f>
        <v>0</v>
      </c>
      <c r="T94" s="214"/>
      <c r="U94" s="214"/>
    </row>
    <row r="95" spans="2:22" s="92" customFormat="1" ht="23.25" customHeight="1">
      <c r="B95" s="215">
        <v>2014</v>
      </c>
      <c r="C95" s="596"/>
      <c r="D95" s="596"/>
      <c r="E95" s="596"/>
      <c r="F95" s="594">
        <f>SUM('4.  2011-2014 LRAM'!Y520:AL520)</f>
        <v>0</v>
      </c>
      <c r="G95" s="594">
        <f>SUM('5.  2015-2020 LRAM'!Y202:AL202)</f>
        <v>0</v>
      </c>
      <c r="H95" s="593">
        <f>SUM('5.  2015-2020 LRAM'!Y391:AL391)</f>
        <v>0</v>
      </c>
      <c r="I95" s="594">
        <f>SUM('5.  2015-2020 LRAM'!Y574:AL574)</f>
        <v>0</v>
      </c>
      <c r="J95" s="593">
        <f>SUM('5.  2015-2020 LRAM'!Y757:AL757)</f>
        <v>0</v>
      </c>
      <c r="K95" s="593">
        <f>SUM('5.  2015-2020 LRAM'!Y940:AL940)</f>
        <v>0</v>
      </c>
      <c r="L95" s="593">
        <f>SUM('5.  2015-2020 LRAM'!Y1123:AL1123)</f>
        <v>0</v>
      </c>
      <c r="M95" s="593">
        <f>SUM(F95:L95)</f>
        <v>0</v>
      </c>
      <c r="T95" s="214"/>
      <c r="U95" s="214"/>
    </row>
    <row r="96" spans="2:22" s="92" customFormat="1" ht="23.25" customHeight="1">
      <c r="B96" s="215">
        <v>2015</v>
      </c>
      <c r="C96" s="596"/>
      <c r="D96" s="596"/>
      <c r="E96" s="596"/>
      <c r="F96" s="596"/>
      <c r="G96" s="594">
        <f>SUM('5.  2015-2020 LRAM'!Y203:AL203)</f>
        <v>0</v>
      </c>
      <c r="H96" s="593">
        <f>SUM('5.  2015-2020 LRAM'!Y392:AL392)</f>
        <v>414465.03937416623</v>
      </c>
      <c r="I96" s="594">
        <f>SUM('5.  2015-2020 LRAM'!Y575:AL575)</f>
        <v>0</v>
      </c>
      <c r="J96" s="593">
        <f>SUM('5.  2015-2020 LRAM'!Y758:AL758)</f>
        <v>0</v>
      </c>
      <c r="K96" s="593">
        <f>SUM('5.  2015-2020 LRAM'!Y941:AL941)</f>
        <v>0</v>
      </c>
      <c r="L96" s="593">
        <f>SUM('5.  2015-2020 LRAM'!Y1124:AL1124)</f>
        <v>0</v>
      </c>
      <c r="M96" s="593">
        <f>SUM(G96:L96)</f>
        <v>414465.03937416623</v>
      </c>
      <c r="T96" s="214"/>
      <c r="U96" s="214"/>
    </row>
    <row r="97" spans="2:21" s="92" customFormat="1" ht="23.25" customHeight="1">
      <c r="B97" s="215">
        <v>2016</v>
      </c>
      <c r="C97" s="596"/>
      <c r="D97" s="596"/>
      <c r="E97" s="596"/>
      <c r="F97" s="596"/>
      <c r="G97" s="596"/>
      <c r="H97" s="593">
        <f>SUM('5.  2015-2020 LRAM'!Y393:AL393)</f>
        <v>597155.82148106396</v>
      </c>
      <c r="I97" s="594">
        <f>SUM('5.  2015-2020 LRAM'!Y576:AL576)</f>
        <v>0</v>
      </c>
      <c r="J97" s="593">
        <f>SUM('5.  2015-2020 LRAM'!Y759:AL759)</f>
        <v>0</v>
      </c>
      <c r="K97" s="593">
        <f>SUM('5.  2015-2020 LRAM'!Y942:AL942)</f>
        <v>0</v>
      </c>
      <c r="L97" s="593">
        <f>SUM('5.  2015-2020 LRAM'!Y1125:AL1125)</f>
        <v>0</v>
      </c>
      <c r="M97" s="593">
        <f>SUM(H97:L97)</f>
        <v>597155.82148106396</v>
      </c>
      <c r="T97" s="214"/>
      <c r="U97" s="214"/>
    </row>
    <row r="98" spans="2:21" s="92" customFormat="1" ht="23.25" customHeight="1">
      <c r="B98" s="215">
        <v>2017</v>
      </c>
      <c r="C98" s="596"/>
      <c r="D98" s="596"/>
      <c r="E98" s="596"/>
      <c r="F98" s="596"/>
      <c r="G98" s="596"/>
      <c r="H98" s="596"/>
      <c r="I98" s="593">
        <f>SUM('5.  2015-2020 LRAM'!Y577:AL577)</f>
        <v>0</v>
      </c>
      <c r="J98" s="593">
        <f>SUM('5.  2015-2020 LRAM'!Y760:AL760)</f>
        <v>0</v>
      </c>
      <c r="K98" s="593">
        <f>SUM('5.  2015-2020 LRAM'!Y943:AL943)</f>
        <v>0</v>
      </c>
      <c r="L98" s="593">
        <f>SUM('5.  2015-2020 LRAM'!Y1126:AL1126)</f>
        <v>0</v>
      </c>
      <c r="M98" s="593">
        <f>SUM(I98:L98)</f>
        <v>0</v>
      </c>
      <c r="T98" s="214"/>
      <c r="U98" s="214"/>
    </row>
    <row r="99" spans="2:21" s="92" customFormat="1" ht="23.25" customHeight="1">
      <c r="B99" s="215">
        <v>2018</v>
      </c>
      <c r="C99" s="596"/>
      <c r="D99" s="596"/>
      <c r="E99" s="596"/>
      <c r="F99" s="596"/>
      <c r="G99" s="596"/>
      <c r="H99" s="596"/>
      <c r="I99" s="596"/>
      <c r="J99" s="593">
        <f>SUM('5.  2015-2020 LRAM'!Y761:AL761)</f>
        <v>0</v>
      </c>
      <c r="K99" s="593">
        <f>SUM('5.  2015-2020 LRAM'!Y944:AL944)</f>
        <v>0</v>
      </c>
      <c r="L99" s="593">
        <f>SUM('5.  2015-2020 LRAM'!Y1127:AL1127)</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LRAM'!Y945:AL945)</f>
        <v>0</v>
      </c>
      <c r="L100" s="593">
        <f>SUM('5.  2015-2020 LRAM'!Y1128:AL1128)</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LRAM'!Y1129:AL1129)</f>
        <v>0</v>
      </c>
      <c r="M101" s="595">
        <f>L101</f>
        <v>0</v>
      </c>
      <c r="T101" s="214"/>
      <c r="U101" s="214"/>
    </row>
    <row r="102" spans="2:21" s="213" customFormat="1" ht="24" customHeight="1">
      <c r="B102" s="608" t="s">
        <v>558</v>
      </c>
      <c r="C102" s="592">
        <f>C92</f>
        <v>0</v>
      </c>
      <c r="D102" s="593">
        <f>D92+D93</f>
        <v>0</v>
      </c>
      <c r="E102" s="593">
        <f>E92+E93+E94</f>
        <v>0</v>
      </c>
      <c r="F102" s="593">
        <f>F92+F93+F94+F95</f>
        <v>0</v>
      </c>
      <c r="G102" s="593">
        <f>G92+G93+G94+G95+G96</f>
        <v>0</v>
      </c>
      <c r="H102" s="593">
        <f>H92+H93+H94+H95+H96+H97</f>
        <v>1011620.8608552301</v>
      </c>
      <c r="I102" s="593">
        <f>I92+I93+I94+I95+I96+I97+I98</f>
        <v>0</v>
      </c>
      <c r="J102" s="593">
        <f>J92+J93+J94+J95+J96+J97+J98+J99</f>
        <v>0</v>
      </c>
      <c r="K102" s="593">
        <f>K92+K93+K94+K95+K96+K97+K98+K99+K100</f>
        <v>0</v>
      </c>
      <c r="L102" s="593">
        <f>SUM(L92:L101)</f>
        <v>0</v>
      </c>
      <c r="M102" s="593">
        <f>SUM(M92:M101)</f>
        <v>1011620.8608552301</v>
      </c>
      <c r="T102" s="216"/>
      <c r="U102" s="216"/>
    </row>
    <row r="103" spans="2:21" s="27" customFormat="1" ht="24.75" customHeight="1">
      <c r="B103" s="609" t="s">
        <v>557</v>
      </c>
      <c r="C103" s="591">
        <f>'4.  2011-2014 LRAM'!AM132</f>
        <v>0</v>
      </c>
      <c r="D103" s="591">
        <f>'4.  2011-2014 LRAM'!AM262</f>
        <v>0</v>
      </c>
      <c r="E103" s="591">
        <f>'4.  2011-2014 LRAM'!AM392</f>
        <v>0</v>
      </c>
      <c r="F103" s="591">
        <f>'4.  2011-2014 LRAM'!AM522</f>
        <v>0</v>
      </c>
      <c r="G103" s="591">
        <f>'5.  2015-2020 LRAM'!AM205</f>
        <v>0</v>
      </c>
      <c r="H103" s="591">
        <f>'5.  2015-2020 LRAM'!AM395</f>
        <v>273418.8947</v>
      </c>
      <c r="I103" s="591">
        <f>'5.  2015-2020 LRAM'!AM579</f>
        <v>0</v>
      </c>
      <c r="J103" s="591">
        <f>'5.  2015-2020 LRAM'!AM763</f>
        <v>0</v>
      </c>
      <c r="K103" s="591">
        <f>'5.  2015-2020 LRAM'!AM947</f>
        <v>0</v>
      </c>
      <c r="L103" s="591">
        <f>'5.  2015-2020 LRAM'!AM1131</f>
        <v>0</v>
      </c>
      <c r="M103" s="593">
        <f>SUM(C103:L103)</f>
        <v>273418.8947</v>
      </c>
      <c r="T103" s="91"/>
      <c r="U103" s="91"/>
    </row>
    <row r="104" spans="2:21" ht="24.75" customHeight="1">
      <c r="B104" s="609" t="s">
        <v>43</v>
      </c>
      <c r="C104" s="591">
        <f>'6.  Carrying Charges'!W27</f>
        <v>0</v>
      </c>
      <c r="D104" s="591">
        <f>'6.  Carrying Charges'!W42</f>
        <v>0</v>
      </c>
      <c r="E104" s="591">
        <f>'6.  Carrying Charges'!W57</f>
        <v>0</v>
      </c>
      <c r="F104" s="591">
        <f>'6.  Carrying Charges'!W72</f>
        <v>0</v>
      </c>
      <c r="G104" s="591">
        <f>'6.  Carrying Charges'!W87</f>
        <v>0</v>
      </c>
      <c r="H104" s="591">
        <f>'6.  Carrying Charges'!W102</f>
        <v>3721.7682460326187</v>
      </c>
      <c r="I104" s="591">
        <f>'6.  Carrying Charges'!W117</f>
        <v>12580.191839895379</v>
      </c>
      <c r="J104" s="591">
        <f>'6.  Carrying Charges'!W132</f>
        <v>25812.462083227882</v>
      </c>
      <c r="K104" s="591">
        <f>'6.  Carrying Charges'!W147</f>
        <v>25812.462083227882</v>
      </c>
      <c r="L104" s="591">
        <f>'6.  Carrying Charges'!W162</f>
        <v>25812.462083227882</v>
      </c>
      <c r="M104" s="593">
        <f>SUM(C104:L104)</f>
        <v>93739.346335611626</v>
      </c>
    </row>
    <row r="105" spans="2:21" ht="23.25" customHeight="1">
      <c r="B105" s="608" t="s">
        <v>26</v>
      </c>
      <c r="C105" s="591">
        <f>C102-C103+C104</f>
        <v>0</v>
      </c>
      <c r="D105" s="591">
        <f t="shared" ref="D105:J105" si="4">D102-D103+D104</f>
        <v>0</v>
      </c>
      <c r="E105" s="591">
        <f t="shared" si="4"/>
        <v>0</v>
      </c>
      <c r="F105" s="591">
        <f t="shared" si="4"/>
        <v>0</v>
      </c>
      <c r="G105" s="591">
        <f t="shared" si="4"/>
        <v>0</v>
      </c>
      <c r="H105" s="591">
        <f>H102-H103+H104</f>
        <v>741923.73440126271</v>
      </c>
      <c r="I105" s="591">
        <f t="shared" si="4"/>
        <v>12580.191839895379</v>
      </c>
      <c r="J105" s="591">
        <f t="shared" si="4"/>
        <v>25812.462083227882</v>
      </c>
      <c r="K105" s="591">
        <f>K102-K103+K104</f>
        <v>25812.462083227882</v>
      </c>
      <c r="L105" s="591">
        <f>L102-L103+L104</f>
        <v>25812.462083227882</v>
      </c>
      <c r="M105" s="591">
        <f>M102-M103+M104</f>
        <v>831941.31249084172</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4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19050</xdr:rowOff>
                  </from>
                  <to>
                    <xdr:col>2</xdr:col>
                    <xdr:colOff>1381125</xdr:colOff>
                    <xdr:row>53</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19050</xdr:rowOff>
                  </from>
                  <to>
                    <xdr:col>2</xdr:col>
                    <xdr:colOff>1381125</xdr:colOff>
                    <xdr:row>56</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19050</xdr:rowOff>
                  </from>
                  <to>
                    <xdr:col>2</xdr:col>
                    <xdr:colOff>1381125</xdr:colOff>
                    <xdr:row>59</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19050</xdr:rowOff>
                  </from>
                  <to>
                    <xdr:col>2</xdr:col>
                    <xdr:colOff>1381125</xdr:colOff>
                    <xdr:row>62</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19050</xdr:rowOff>
                  </from>
                  <to>
                    <xdr:col>2</xdr:col>
                    <xdr:colOff>1381125</xdr:colOff>
                    <xdr:row>65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B22" workbookViewId="0">
      <selection activeCell="G50" sqref="G50:H5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3" t="s">
        <v>172</v>
      </c>
      <c r="C14" s="129" t="s">
        <v>176</v>
      </c>
    </row>
    <row r="15" spans="2:3" ht="26.25" customHeight="1" thickBot="1">
      <c r="C15" s="131" t="s">
        <v>410</v>
      </c>
    </row>
    <row r="16" spans="2:3" ht="27" customHeight="1" thickBot="1">
      <c r="C16" s="606" t="s">
        <v>624</v>
      </c>
    </row>
    <row r="19" spans="2:8" ht="15.75">
      <c r="B19" s="573" t="s">
        <v>661</v>
      </c>
    </row>
    <row r="20" spans="2:8" ht="13.5" customHeight="1"/>
    <row r="21" spans="2:8" ht="50.25" customHeight="1">
      <c r="B21" s="952" t="s">
        <v>641</v>
      </c>
      <c r="C21" s="952"/>
      <c r="D21" s="952"/>
      <c r="E21" s="952"/>
      <c r="F21" s="952"/>
      <c r="G21" s="952"/>
      <c r="H21" s="952"/>
    </row>
    <row r="23" spans="2:8" s="655" customFormat="1" ht="15.75">
      <c r="B23" s="667" t="s">
        <v>619</v>
      </c>
      <c r="C23" s="667" t="s">
        <v>643</v>
      </c>
      <c r="D23" s="667" t="s">
        <v>618</v>
      </c>
      <c r="E23" s="959" t="s">
        <v>34</v>
      </c>
      <c r="F23" s="960"/>
      <c r="G23" s="959" t="s">
        <v>617</v>
      </c>
      <c r="H23" s="960"/>
    </row>
    <row r="24" spans="2:8">
      <c r="B24" s="654">
        <v>1</v>
      </c>
      <c r="C24" s="652" t="s">
        <v>171</v>
      </c>
      <c r="D24" s="653" t="s">
        <v>840</v>
      </c>
      <c r="E24" s="957" t="s">
        <v>841</v>
      </c>
      <c r="F24" s="958"/>
      <c r="G24" s="961" t="s">
        <v>842</v>
      </c>
      <c r="H24" s="962"/>
    </row>
    <row r="25" spans="2:8">
      <c r="B25" s="654">
        <v>2</v>
      </c>
      <c r="C25" s="652"/>
      <c r="D25" s="653"/>
      <c r="E25" s="957"/>
      <c r="F25" s="958"/>
      <c r="G25" s="961"/>
      <c r="H25" s="962"/>
    </row>
    <row r="26" spans="2:8">
      <c r="B26" s="654">
        <v>3</v>
      </c>
      <c r="C26" s="652"/>
      <c r="D26" s="653"/>
      <c r="E26" s="957"/>
      <c r="F26" s="958"/>
      <c r="G26" s="961"/>
      <c r="H26" s="962"/>
    </row>
    <row r="27" spans="2:8">
      <c r="B27" s="654">
        <v>4</v>
      </c>
      <c r="C27" s="652"/>
      <c r="D27" s="653"/>
      <c r="E27" s="957"/>
      <c r="F27" s="958"/>
      <c r="G27" s="961"/>
      <c r="H27" s="962"/>
    </row>
    <row r="28" spans="2:8">
      <c r="B28" s="654">
        <v>5</v>
      </c>
      <c r="C28" s="652"/>
      <c r="D28" s="653"/>
      <c r="E28" s="957"/>
      <c r="F28" s="958"/>
      <c r="G28" s="961"/>
      <c r="H28" s="962"/>
    </row>
    <row r="29" spans="2:8">
      <c r="B29" s="654">
        <v>6</v>
      </c>
      <c r="C29" s="652"/>
      <c r="D29" s="653"/>
      <c r="E29" s="957"/>
      <c r="F29" s="958"/>
      <c r="G29" s="961"/>
      <c r="H29" s="962"/>
    </row>
    <row r="30" spans="2:8">
      <c r="B30" s="654">
        <v>7</v>
      </c>
      <c r="C30" s="652"/>
      <c r="D30" s="653"/>
      <c r="E30" s="957"/>
      <c r="F30" s="958"/>
      <c r="G30" s="961"/>
      <c r="H30" s="962"/>
    </row>
    <row r="31" spans="2:8">
      <c r="B31" s="654">
        <v>8</v>
      </c>
      <c r="C31" s="652"/>
      <c r="D31" s="653"/>
      <c r="E31" s="957"/>
      <c r="F31" s="958"/>
      <c r="G31" s="961"/>
      <c r="H31" s="962"/>
    </row>
    <row r="32" spans="2:8">
      <c r="B32" s="654">
        <v>9</v>
      </c>
      <c r="C32" s="652"/>
      <c r="D32" s="653"/>
      <c r="E32" s="957"/>
      <c r="F32" s="958"/>
      <c r="G32" s="961"/>
      <c r="H32" s="962"/>
    </row>
    <row r="33" spans="2:8">
      <c r="B33" s="654">
        <v>10</v>
      </c>
      <c r="C33" s="652"/>
      <c r="D33" s="653"/>
      <c r="E33" s="957"/>
      <c r="F33" s="958"/>
      <c r="G33" s="961"/>
      <c r="H33" s="962"/>
    </row>
    <row r="34" spans="2:8">
      <c r="B34" s="654">
        <v>11</v>
      </c>
      <c r="C34" s="652"/>
      <c r="D34" s="653"/>
      <c r="E34" s="957"/>
      <c r="F34" s="958"/>
      <c r="G34" s="961"/>
      <c r="H34" s="962"/>
    </row>
    <row r="35" spans="2:8">
      <c r="B35" s="654">
        <v>12</v>
      </c>
      <c r="C35" s="652"/>
      <c r="D35" s="653"/>
      <c r="E35" s="957"/>
      <c r="F35" s="958"/>
      <c r="G35" s="961"/>
      <c r="H35" s="962"/>
    </row>
    <row r="36" spans="2:8">
      <c r="B36" s="654">
        <v>13</v>
      </c>
      <c r="C36" s="652"/>
      <c r="D36" s="653"/>
      <c r="E36" s="957"/>
      <c r="F36" s="958"/>
      <c r="G36" s="961"/>
      <c r="H36" s="962"/>
    </row>
    <row r="37" spans="2:8">
      <c r="B37" s="654">
        <v>14</v>
      </c>
      <c r="C37" s="652"/>
      <c r="D37" s="653"/>
      <c r="E37" s="957"/>
      <c r="F37" s="958"/>
      <c r="G37" s="961"/>
      <c r="H37" s="962"/>
    </row>
    <row r="38" spans="2:8">
      <c r="B38" s="654" t="s">
        <v>493</v>
      </c>
      <c r="C38" s="652"/>
      <c r="D38" s="653"/>
      <c r="E38" s="957"/>
      <c r="F38" s="958"/>
      <c r="G38" s="961"/>
      <c r="H38" s="962"/>
    </row>
    <row r="40" spans="2:8" ht="30.75" customHeight="1">
      <c r="B40" s="573" t="s">
        <v>642</v>
      </c>
    </row>
    <row r="41" spans="2:8" ht="23.25" customHeight="1">
      <c r="B41" s="605" t="s">
        <v>640</v>
      </c>
      <c r="C41" s="650"/>
      <c r="D41" s="650"/>
      <c r="E41" s="650"/>
      <c r="F41" s="650"/>
      <c r="G41" s="650"/>
      <c r="H41" s="650"/>
    </row>
    <row r="43" spans="2:8" s="92" customFormat="1" ht="15.75">
      <c r="B43" s="667" t="s">
        <v>619</v>
      </c>
      <c r="C43" s="667" t="s">
        <v>643</v>
      </c>
      <c r="D43" s="667" t="s">
        <v>618</v>
      </c>
      <c r="E43" s="959" t="s">
        <v>34</v>
      </c>
      <c r="F43" s="960"/>
      <c r="G43" s="959" t="s">
        <v>617</v>
      </c>
      <c r="H43" s="960"/>
    </row>
    <row r="44" spans="2:8">
      <c r="B44" s="654">
        <v>1</v>
      </c>
      <c r="C44" s="652" t="s">
        <v>171</v>
      </c>
      <c r="D44" s="653" t="s">
        <v>840</v>
      </c>
      <c r="E44" s="957" t="s">
        <v>841</v>
      </c>
      <c r="F44" s="958"/>
      <c r="G44" s="961" t="s">
        <v>842</v>
      </c>
      <c r="H44" s="962"/>
    </row>
    <row r="45" spans="2:8" ht="15" customHeight="1">
      <c r="B45" s="654">
        <v>2</v>
      </c>
      <c r="C45" s="652" t="s">
        <v>373</v>
      </c>
      <c r="D45" s="653" t="s">
        <v>834</v>
      </c>
      <c r="E45" s="957" t="s">
        <v>835</v>
      </c>
      <c r="F45" s="958"/>
      <c r="G45" s="961" t="s">
        <v>836</v>
      </c>
      <c r="H45" s="962"/>
    </row>
    <row r="46" spans="2:8">
      <c r="B46" s="654">
        <v>3</v>
      </c>
      <c r="C46" s="652" t="s">
        <v>373</v>
      </c>
      <c r="D46" s="653" t="s">
        <v>837</v>
      </c>
      <c r="E46" s="957" t="s">
        <v>838</v>
      </c>
      <c r="F46" s="958"/>
      <c r="G46" s="961" t="s">
        <v>839</v>
      </c>
      <c r="H46" s="962"/>
    </row>
    <row r="47" spans="2:8">
      <c r="B47" s="654">
        <v>4</v>
      </c>
      <c r="C47" s="652" t="s">
        <v>171</v>
      </c>
      <c r="D47" s="653" t="s">
        <v>843</v>
      </c>
      <c r="E47" s="957" t="s">
        <v>844</v>
      </c>
      <c r="F47" s="958"/>
      <c r="G47" s="961" t="s">
        <v>845</v>
      </c>
      <c r="H47" s="962"/>
    </row>
    <row r="48" spans="2:8">
      <c r="B48" s="654">
        <v>5</v>
      </c>
      <c r="C48" s="652"/>
      <c r="D48" s="653"/>
      <c r="E48" s="957"/>
      <c r="F48" s="958"/>
      <c r="G48" s="961"/>
      <c r="H48" s="962"/>
    </row>
    <row r="49" spans="2:8">
      <c r="B49" s="654">
        <v>6</v>
      </c>
      <c r="C49" s="652"/>
      <c r="D49" s="653"/>
      <c r="E49" s="957"/>
      <c r="F49" s="958"/>
      <c r="G49" s="961"/>
      <c r="H49" s="962"/>
    </row>
    <row r="50" spans="2:8">
      <c r="B50" s="654">
        <v>7</v>
      </c>
      <c r="C50" s="652"/>
      <c r="D50" s="653"/>
      <c r="E50" s="957"/>
      <c r="F50" s="958"/>
      <c r="G50" s="961"/>
      <c r="H50" s="962"/>
    </row>
    <row r="51" spans="2:8">
      <c r="B51" s="654">
        <v>8</v>
      </c>
      <c r="C51" s="652"/>
      <c r="D51" s="653"/>
      <c r="E51" s="957"/>
      <c r="F51" s="958"/>
      <c r="G51" s="961"/>
      <c r="H51" s="962"/>
    </row>
    <row r="52" spans="2:8">
      <c r="B52" s="654">
        <v>9</v>
      </c>
      <c r="C52" s="652"/>
      <c r="D52" s="653"/>
      <c r="E52" s="957"/>
      <c r="F52" s="958"/>
      <c r="G52" s="961"/>
      <c r="H52" s="962"/>
    </row>
    <row r="53" spans="2:8">
      <c r="B53" s="654">
        <v>10</v>
      </c>
      <c r="C53" s="652"/>
      <c r="D53" s="653"/>
      <c r="E53" s="957"/>
      <c r="F53" s="958"/>
      <c r="G53" s="961"/>
      <c r="H53" s="962"/>
    </row>
    <row r="54" spans="2:8">
      <c r="B54" s="654">
        <v>11</v>
      </c>
      <c r="C54" s="652"/>
      <c r="D54" s="653"/>
      <c r="E54" s="957"/>
      <c r="F54" s="958"/>
      <c r="G54" s="961"/>
      <c r="H54" s="962"/>
    </row>
    <row r="55" spans="2:8">
      <c r="B55" s="654">
        <v>12</v>
      </c>
      <c r="C55" s="652"/>
      <c r="D55" s="653"/>
      <c r="E55" s="957"/>
      <c r="F55" s="958"/>
      <c r="G55" s="961"/>
      <c r="H55" s="962"/>
    </row>
    <row r="56" spans="2:8">
      <c r="B56" s="654">
        <v>13</v>
      </c>
      <c r="C56" s="652"/>
      <c r="D56" s="653"/>
      <c r="E56" s="957"/>
      <c r="F56" s="958"/>
      <c r="G56" s="961"/>
      <c r="H56" s="962"/>
    </row>
    <row r="57" spans="2:8">
      <c r="B57" s="654">
        <v>14</v>
      </c>
      <c r="C57" s="652"/>
      <c r="D57" s="653"/>
      <c r="E57" s="957"/>
      <c r="F57" s="958"/>
      <c r="G57" s="961"/>
      <c r="H57" s="962"/>
    </row>
    <row r="58" spans="2:8">
      <c r="B58" s="654" t="s">
        <v>493</v>
      </c>
      <c r="C58" s="652"/>
      <c r="D58" s="653"/>
      <c r="E58" s="957"/>
      <c r="F58" s="958"/>
      <c r="G58" s="961"/>
      <c r="H58" s="962"/>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verticalDpi="9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4"/>
  <sheetViews>
    <sheetView topLeftCell="B62" zoomScale="90" zoomScaleNormal="90" workbookViewId="0">
      <selection activeCell="F90" sqref="F9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963" t="s">
        <v>645</v>
      </c>
      <c r="C11" s="963"/>
      <c r="D11" s="963"/>
      <c r="E11" s="963"/>
      <c r="F11" s="963"/>
      <c r="G11" s="963"/>
      <c r="H11" s="963"/>
      <c r="I11" s="963"/>
      <c r="J11" s="963"/>
      <c r="K11" s="963"/>
      <c r="L11" s="963"/>
      <c r="M11" s="963"/>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4,999 kW</v>
      </c>
      <c r="G13" s="263" t="str">
        <f>'1.  LRAMVA Summary'!G51</f>
        <v>Large Use</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456</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c r="F20" s="888"/>
    </row>
    <row r="21" spans="2:17" s="465" customFormat="1" ht="21" customHeight="1">
      <c r="B21" s="487" t="s">
        <v>370</v>
      </c>
      <c r="C21" s="480" t="s">
        <v>818</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963" t="s">
        <v>644</v>
      </c>
      <c r="C26" s="963"/>
      <c r="D26" s="963"/>
      <c r="E26" s="963"/>
      <c r="F26" s="963"/>
      <c r="G26" s="963"/>
      <c r="H26" s="963"/>
      <c r="I26" s="963"/>
      <c r="J26" s="963"/>
      <c r="K26" s="963"/>
      <c r="L26" s="963"/>
      <c r="M26" s="963"/>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4,999 kW</v>
      </c>
      <c r="G28" s="263" t="str">
        <f>'1.  LRAMVA Summary'!G51</f>
        <v>Large Use</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18" s="25" customFormat="1" ht="15.75" customHeight="1">
      <c r="B33" s="206" t="s">
        <v>456</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18" s="20" customFormat="1" ht="15.75" customHeight="1">
      <c r="B34" s="95"/>
      <c r="C34" s="95"/>
      <c r="D34" s="95"/>
      <c r="E34" s="95"/>
      <c r="F34" s="95"/>
      <c r="G34" s="95"/>
      <c r="H34" s="95"/>
      <c r="I34" s="95"/>
      <c r="J34" s="95"/>
      <c r="K34" s="95"/>
      <c r="L34" s="95"/>
      <c r="M34" s="95"/>
      <c r="N34" s="95"/>
      <c r="O34" s="95"/>
      <c r="P34" s="95"/>
      <c r="Q34" s="95"/>
    </row>
    <row r="35" spans="2:18" s="20" customFormat="1" ht="15.75" customHeight="1">
      <c r="B35" s="487" t="s">
        <v>369</v>
      </c>
      <c r="C35" s="480" t="s">
        <v>518</v>
      </c>
      <c r="D35" s="481"/>
      <c r="E35" s="95"/>
      <c r="F35" s="888"/>
      <c r="G35" s="95"/>
      <c r="H35" s="95"/>
      <c r="I35" s="95"/>
      <c r="J35" s="95"/>
      <c r="K35" s="95"/>
      <c r="L35" s="95"/>
      <c r="M35" s="95"/>
      <c r="N35" s="95"/>
      <c r="O35" s="95"/>
      <c r="P35" s="95"/>
      <c r="Q35" s="95"/>
    </row>
    <row r="36" spans="2:18" s="465" customFormat="1" ht="21" customHeight="1">
      <c r="B36" s="487" t="s">
        <v>370</v>
      </c>
      <c r="C36" s="480" t="s">
        <v>817</v>
      </c>
      <c r="D36" s="481"/>
    </row>
    <row r="37" spans="2:18" s="17" customFormat="1" ht="15" customHeight="1">
      <c r="B37" s="173"/>
      <c r="C37" s="174"/>
      <c r="D37" s="168"/>
      <c r="R37" s="168"/>
    </row>
    <row r="38" spans="2:18" s="17" customFormat="1" ht="22.5" customHeight="1">
      <c r="B38" s="120" t="s">
        <v>417</v>
      </c>
      <c r="C38" s="120"/>
      <c r="D38" s="482">
        <v>2016</v>
      </c>
    </row>
    <row r="39" spans="2:18" s="2" customFormat="1" ht="15.75" customHeight="1">
      <c r="D39" s="20"/>
    </row>
    <row r="40" spans="2:18" s="2" customFormat="1" ht="42" customHeight="1">
      <c r="B40" s="963" t="s">
        <v>644</v>
      </c>
      <c r="C40" s="963"/>
      <c r="D40" s="963"/>
      <c r="E40" s="963"/>
      <c r="F40" s="963"/>
      <c r="G40" s="963"/>
      <c r="H40" s="963"/>
      <c r="I40" s="963"/>
      <c r="J40" s="963"/>
      <c r="K40" s="963"/>
      <c r="L40" s="963"/>
      <c r="M40" s="963"/>
      <c r="N40" s="660"/>
      <c r="O40" s="660"/>
      <c r="P40" s="660"/>
      <c r="Q40" s="660"/>
    </row>
    <row r="41" spans="2:18" s="2" customFormat="1" ht="15.75" customHeight="1">
      <c r="D41" s="20"/>
    </row>
    <row r="42" spans="2:18" s="17" customFormat="1" ht="44.25" customHeight="1">
      <c r="C42" s="263" t="str">
        <f>+'1.  LRAMVA Summary'!R51</f>
        <v>Total</v>
      </c>
      <c r="D42" s="263" t="str">
        <f>+'1.  LRAMVA Summary'!D51</f>
        <v>Residential</v>
      </c>
      <c r="E42" s="263" t="str">
        <f>+'1.  LRAMVA Summary'!E51</f>
        <v>GS&lt;50 kW</v>
      </c>
      <c r="F42" s="263" t="str">
        <f>+'1.  LRAMVA Summary'!F51</f>
        <v>General Service 50 to 4,999 kW</v>
      </c>
      <c r="G42" s="263" t="str">
        <f>+'1.  LRAMVA Summary'!G51</f>
        <v>Large Use</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row>
    <row r="43" spans="2:18" s="2" customFormat="1" ht="15.75" customHeight="1">
      <c r="B43" s="84"/>
      <c r="C43" s="615"/>
      <c r="D43" s="616" t="str">
        <f>+'1.  LRAMVA Summary'!D52</f>
        <v>kWh</v>
      </c>
      <c r="E43" s="616" t="str">
        <f>+'1.  LRAMVA Summary'!E52</f>
        <v>kWh</v>
      </c>
      <c r="F43" s="616" t="str">
        <f>+'1.  LRAMVA Summary'!F52</f>
        <v>kW</v>
      </c>
      <c r="G43" s="616" t="str">
        <f>+'1.  LRAMVA Summary'!G52</f>
        <v>kW</v>
      </c>
      <c r="H43" s="616" t="str">
        <f>+'1.  LRAMVA Summary'!H52</f>
        <v>kW</v>
      </c>
      <c r="I43" s="616" t="str">
        <f>+'1.  LRAMVA Summary'!I52</f>
        <v>kW</v>
      </c>
      <c r="J43" s="616" t="str">
        <f>+'1.  LRAMVA Summary'!J52</f>
        <v/>
      </c>
      <c r="K43" s="616" t="str">
        <f>+'1.  LRAMVA Summary'!K52</f>
        <v/>
      </c>
      <c r="L43" s="616" t="str">
        <f>+'1.  LRAMVA Summary'!L52</f>
        <v/>
      </c>
      <c r="M43" s="616" t="str">
        <f>+'1.  LRAMVA Summary'!M52</f>
        <v/>
      </c>
      <c r="N43" s="616" t="str">
        <f>+'1.  LRAMVA Summary'!N52</f>
        <v/>
      </c>
      <c r="O43" s="616" t="str">
        <f>+'1.  LRAMVA Summary'!O52</f>
        <v/>
      </c>
      <c r="P43" s="616" t="str">
        <f>+'1.  LRAMVA Summary'!P52</f>
        <v/>
      </c>
      <c r="Q43" s="616" t="str">
        <f>+'1.  LRAMVA Summary'!Q52</f>
        <v/>
      </c>
    </row>
    <row r="44" spans="2:18" s="483" customFormat="1" ht="15.75" customHeight="1">
      <c r="B44" s="488" t="s">
        <v>27</v>
      </c>
      <c r="C44" s="674">
        <f>SUM(D44:Q44)</f>
        <v>38739251</v>
      </c>
      <c r="D44" s="489">
        <f>3350520+3103523</f>
        <v>6454043</v>
      </c>
      <c r="E44" s="489">
        <f>928649+846487</f>
        <v>1775136</v>
      </c>
      <c r="F44" s="489">
        <f>15255036*2</f>
        <v>30510072</v>
      </c>
      <c r="G44" s="489"/>
      <c r="H44" s="489"/>
      <c r="I44" s="489"/>
      <c r="J44" s="489"/>
      <c r="K44" s="489"/>
      <c r="L44" s="489"/>
      <c r="M44" s="489"/>
      <c r="N44" s="489"/>
      <c r="O44" s="489"/>
      <c r="P44" s="489"/>
      <c r="Q44" s="479"/>
    </row>
    <row r="45" spans="2:18" s="490" customFormat="1" ht="15" customHeight="1">
      <c r="B45" s="488" t="s">
        <v>28</v>
      </c>
      <c r="C45" s="674">
        <f>SUM(D45:Q45)</f>
        <v>69456</v>
      </c>
      <c r="D45" s="477"/>
      <c r="E45" s="477"/>
      <c r="F45" s="489">
        <f>2894*12*2</f>
        <v>69456</v>
      </c>
      <c r="G45" s="477"/>
      <c r="H45" s="477"/>
      <c r="I45" s="477"/>
      <c r="J45" s="477"/>
      <c r="K45" s="479"/>
      <c r="L45" s="479"/>
      <c r="M45" s="479"/>
      <c r="N45" s="479"/>
      <c r="O45" s="479"/>
      <c r="P45" s="479"/>
      <c r="Q45" s="479"/>
    </row>
    <row r="46" spans="2:18" s="17" customFormat="1" ht="15.75" customHeight="1"/>
    <row r="47" spans="2:18" s="25" customFormat="1" ht="15.75" customHeight="1">
      <c r="B47" s="206" t="s">
        <v>456</v>
      </c>
      <c r="C47" s="207"/>
      <c r="D47" s="674">
        <f>IF(D43="kw",HLOOKUP(D43,D43:D45,3,FALSE),HLOOKUP(D43,D43:D45,2,FALSE))</f>
        <v>6454043</v>
      </c>
      <c r="E47" s="674">
        <f>IF(E43="kw",HLOOKUP(E43,E43:E45,3,FALSE),HLOOKUP(E43,E43:E45,2,FALSE))</f>
        <v>1775136</v>
      </c>
      <c r="F47" s="674">
        <f>IF(F43="kw",HLOOKUP(F43,F43:F45,3,FALSE),HLOOKUP(F43,F43:F45,2,FALSE))</f>
        <v>69456</v>
      </c>
      <c r="G47" s="207">
        <f>IF(G43="kw",HLOOKUP(G43,G43:G45,3,FALSE),HLOOKUP(G43,G43:G45,2,FALSE))</f>
        <v>0</v>
      </c>
      <c r="H47" s="207">
        <f t="shared" ref="H47:Q47" si="3">IF(H43="kw",HLOOKUP(H43,H43:H45,3,FALSE),HLOOKUP(H43,H43:H45,2,FALSE))</f>
        <v>0</v>
      </c>
      <c r="I47" s="207">
        <f t="shared" si="3"/>
        <v>0</v>
      </c>
      <c r="J47" s="207">
        <f t="shared" si="3"/>
        <v>0</v>
      </c>
      <c r="K47" s="207">
        <f t="shared" si="3"/>
        <v>0</v>
      </c>
      <c r="L47" s="207">
        <f t="shared" si="3"/>
        <v>0</v>
      </c>
      <c r="M47" s="207">
        <f t="shared" si="3"/>
        <v>0</v>
      </c>
      <c r="N47" s="207">
        <f t="shared" si="3"/>
        <v>0</v>
      </c>
      <c r="O47" s="207">
        <f t="shared" si="3"/>
        <v>0</v>
      </c>
      <c r="P47" s="207">
        <f t="shared" si="3"/>
        <v>0</v>
      </c>
      <c r="Q47" s="207">
        <f t="shared" si="3"/>
        <v>0</v>
      </c>
    </row>
    <row r="48" spans="2:18" s="20" customFormat="1" ht="15.75" customHeight="1">
      <c r="B48" s="95"/>
      <c r="C48" s="95"/>
      <c r="D48" s="95"/>
      <c r="E48" s="95"/>
      <c r="F48" s="95"/>
      <c r="G48" s="95"/>
      <c r="H48" s="95"/>
      <c r="I48" s="95"/>
      <c r="J48" s="95"/>
      <c r="K48" s="95"/>
      <c r="L48" s="95"/>
      <c r="M48" s="95"/>
      <c r="N48" s="95"/>
      <c r="O48" s="95"/>
      <c r="P48" s="95"/>
      <c r="Q48" s="95"/>
    </row>
    <row r="49" spans="2:17" s="20" customFormat="1" ht="15.75" customHeight="1">
      <c r="B49" s="487" t="s">
        <v>369</v>
      </c>
      <c r="C49" s="480" t="s">
        <v>518</v>
      </c>
      <c r="D49" s="481"/>
      <c r="E49" s="95"/>
      <c r="F49" s="888"/>
      <c r="G49" s="95"/>
      <c r="H49" s="95"/>
      <c r="I49" s="95"/>
      <c r="J49" s="95"/>
      <c r="K49" s="95"/>
      <c r="L49" s="95"/>
      <c r="M49" s="95"/>
      <c r="N49" s="95"/>
      <c r="O49" s="95"/>
      <c r="P49" s="95"/>
      <c r="Q49" s="95"/>
    </row>
    <row r="50" spans="2:17" s="465" customFormat="1" ht="21" customHeight="1">
      <c r="B50" s="487" t="s">
        <v>370</v>
      </c>
      <c r="C50" s="480" t="s">
        <v>817</v>
      </c>
      <c r="D50" s="481"/>
    </row>
    <row r="51" spans="2:17" s="465" customFormat="1" ht="21" customHeight="1">
      <c r="B51" s="487"/>
      <c r="C51" s="480"/>
      <c r="D51" s="481"/>
    </row>
    <row r="52" spans="2:17" s="17" customFormat="1" ht="22.5" customHeight="1">
      <c r="B52" s="120" t="s">
        <v>417</v>
      </c>
      <c r="C52" s="120"/>
      <c r="D52" s="482">
        <v>2017</v>
      </c>
    </row>
    <row r="53" spans="2:17" s="2" customFormat="1" ht="15.75" customHeight="1">
      <c r="D53" s="20"/>
    </row>
    <row r="54" spans="2:17" s="2" customFormat="1" ht="42" customHeight="1">
      <c r="B54" s="963" t="s">
        <v>644</v>
      </c>
      <c r="C54" s="963"/>
      <c r="D54" s="963"/>
      <c r="E54" s="963"/>
      <c r="F54" s="963"/>
      <c r="G54" s="963"/>
      <c r="H54" s="963"/>
      <c r="I54" s="963"/>
      <c r="J54" s="963"/>
      <c r="K54" s="963"/>
      <c r="L54" s="963"/>
      <c r="M54" s="963"/>
      <c r="N54" s="660"/>
      <c r="O54" s="660"/>
      <c r="P54" s="660"/>
      <c r="Q54" s="660"/>
    </row>
    <row r="55" spans="2:17" s="2" customFormat="1" ht="15.75" customHeight="1">
      <c r="D55" s="20"/>
    </row>
    <row r="56" spans="2:17" s="17" customFormat="1" ht="44.25" customHeight="1">
      <c r="C56" s="263" t="str">
        <f>+'1.  LRAMVA Summary'!R51</f>
        <v>Total</v>
      </c>
      <c r="D56" s="263" t="str">
        <f>+'1.  LRAMVA Summary'!D51</f>
        <v>Residential</v>
      </c>
      <c r="E56" s="263" t="str">
        <f>+'1.  LRAMVA Summary'!E51</f>
        <v>GS&lt;50 kW</v>
      </c>
      <c r="F56" s="263" t="str">
        <f>+'1.  LRAMVA Summary'!F51</f>
        <v>General Service 50 to 4,999 kW</v>
      </c>
      <c r="G56" s="263" t="str">
        <f>+'1.  LRAMVA Summary'!G51</f>
        <v>Large Use</v>
      </c>
      <c r="H56" s="263" t="str">
        <f>+'1.  LRAMVA Summary'!H51</f>
        <v>Large Use</v>
      </c>
      <c r="I56" s="263" t="str">
        <f>+'1.  LRAMVA Summary'!I51</f>
        <v>Street Lighting</v>
      </c>
      <c r="J56" s="263" t="str">
        <f>+'1.  LRAMVA Summary'!J51</f>
        <v/>
      </c>
      <c r="K56" s="263" t="str">
        <f>+'1.  LRAMVA Summary'!K51</f>
        <v/>
      </c>
      <c r="L56" s="263" t="str">
        <f>+'1.  LRAMVA Summary'!L51</f>
        <v/>
      </c>
      <c r="M56" s="263" t="str">
        <f>+'1.  LRAMVA Summary'!M51</f>
        <v/>
      </c>
      <c r="N56" s="263" t="str">
        <f>+'1.  LRAMVA Summary'!N51</f>
        <v/>
      </c>
      <c r="O56" s="263" t="str">
        <f>+'1.  LRAMVA Summary'!O51</f>
        <v/>
      </c>
      <c r="P56" s="263" t="str">
        <f>+'1.  LRAMVA Summary'!P51</f>
        <v/>
      </c>
      <c r="Q56" s="263" t="str">
        <f>+'1.  LRAMVA Summary'!Q51</f>
        <v/>
      </c>
    </row>
    <row r="57" spans="2:17" s="2" customFormat="1" ht="15.75" customHeight="1">
      <c r="B57" s="84"/>
      <c r="C57" s="615"/>
      <c r="D57" s="616" t="str">
        <f>+'1.  LRAMVA Summary'!D52</f>
        <v>kWh</v>
      </c>
      <c r="E57" s="616" t="str">
        <f>+'1.  LRAMVA Summary'!E52</f>
        <v>kWh</v>
      </c>
      <c r="F57" s="616" t="str">
        <f>+'1.  LRAMVA Summary'!F52</f>
        <v>kW</v>
      </c>
      <c r="G57" s="616" t="str">
        <f>+'1.  LRAMVA Summary'!G52</f>
        <v>kW</v>
      </c>
      <c r="H57" s="616" t="str">
        <f>+'1.  LRAMVA Summary'!H52</f>
        <v>kW</v>
      </c>
      <c r="I57" s="616" t="str">
        <f>+'1.  LRAMVA Summary'!I52</f>
        <v>kW</v>
      </c>
      <c r="J57" s="616" t="str">
        <f>+'1.  LRAMVA Summary'!J52</f>
        <v/>
      </c>
      <c r="K57" s="616" t="str">
        <f>+'1.  LRAMVA Summary'!K52</f>
        <v/>
      </c>
      <c r="L57" s="616" t="str">
        <f>+'1.  LRAMVA Summary'!L52</f>
        <v/>
      </c>
      <c r="M57" s="616" t="str">
        <f>+'1.  LRAMVA Summary'!M52</f>
        <v/>
      </c>
      <c r="N57" s="616" t="str">
        <f>+'1.  LRAMVA Summary'!N52</f>
        <v/>
      </c>
      <c r="O57" s="616" t="str">
        <f>+'1.  LRAMVA Summary'!O52</f>
        <v/>
      </c>
      <c r="P57" s="616" t="str">
        <f>+'1.  LRAMVA Summary'!P52</f>
        <v/>
      </c>
      <c r="Q57" s="616" t="str">
        <f>+'1.  LRAMVA Summary'!Q52</f>
        <v/>
      </c>
    </row>
    <row r="58" spans="2:17" s="483" customFormat="1" ht="15.75" customHeight="1">
      <c r="B58" s="488" t="s">
        <v>27</v>
      </c>
      <c r="C58" s="674">
        <f>SUM(D58:Q58)</f>
        <v>0</v>
      </c>
      <c r="D58" s="489"/>
      <c r="E58" s="489"/>
      <c r="F58" s="489"/>
      <c r="G58" s="489"/>
      <c r="H58" s="489"/>
      <c r="I58" s="489"/>
      <c r="J58" s="489"/>
      <c r="K58" s="489"/>
      <c r="L58" s="489"/>
      <c r="M58" s="489"/>
      <c r="N58" s="489"/>
      <c r="O58" s="489"/>
      <c r="P58" s="489"/>
      <c r="Q58" s="479"/>
    </row>
    <row r="59" spans="2:17" s="490" customFormat="1" ht="15" customHeight="1">
      <c r="B59" s="488" t="s">
        <v>28</v>
      </c>
      <c r="C59" s="674">
        <f>SUM(D59:Q59)</f>
        <v>0</v>
      </c>
      <c r="D59" s="477"/>
      <c r="E59" s="477"/>
      <c r="F59" s="489"/>
      <c r="G59" s="477"/>
      <c r="H59" s="477"/>
      <c r="I59" s="477"/>
      <c r="J59" s="477"/>
      <c r="K59" s="479"/>
      <c r="L59" s="479"/>
      <c r="M59" s="479"/>
      <c r="N59" s="479"/>
      <c r="O59" s="479"/>
      <c r="P59" s="479"/>
      <c r="Q59" s="479"/>
    </row>
    <row r="60" spans="2:17" s="17" customFormat="1" ht="15.75" customHeight="1"/>
    <row r="61" spans="2:17" s="25" customFormat="1" ht="15.75" customHeight="1">
      <c r="B61" s="206" t="s">
        <v>456</v>
      </c>
      <c r="C61" s="207"/>
      <c r="D61" s="674">
        <f>IF(D57="kw",HLOOKUP(D57,D57:D59,3,FALSE),HLOOKUP(D57,D57:D59,2,FALSE))</f>
        <v>0</v>
      </c>
      <c r="E61" s="674">
        <f>IF(E57="kw",HLOOKUP(E57,E57:E59,3,FALSE),HLOOKUP(E57,E57:E59,2,FALSE))</f>
        <v>0</v>
      </c>
      <c r="F61" s="674">
        <f>IF(F57="kw",HLOOKUP(F57,F57:F59,3,FALSE),HLOOKUP(F57,F57:F59,2,FALSE))</f>
        <v>0</v>
      </c>
      <c r="G61" s="207">
        <f>IF(G57="kw",HLOOKUP(G57,G57:G59,3,FALSE),HLOOKUP(G57,G57:G59,2,FALSE))</f>
        <v>0</v>
      </c>
      <c r="H61" s="207">
        <f t="shared" ref="H61:Q61" si="4">IF(H57="kw",HLOOKUP(H57,H57:H59,3,FALSE),HLOOKUP(H57,H57:H59,2,FALSE))</f>
        <v>0</v>
      </c>
      <c r="I61" s="207">
        <f t="shared" si="4"/>
        <v>0</v>
      </c>
      <c r="J61" s="207">
        <f t="shared" si="4"/>
        <v>0</v>
      </c>
      <c r="K61" s="207">
        <f t="shared" si="4"/>
        <v>0</v>
      </c>
      <c r="L61" s="207">
        <f t="shared" si="4"/>
        <v>0</v>
      </c>
      <c r="M61" s="207">
        <f t="shared" si="4"/>
        <v>0</v>
      </c>
      <c r="N61" s="207">
        <f t="shared" si="4"/>
        <v>0</v>
      </c>
      <c r="O61" s="207">
        <f t="shared" si="4"/>
        <v>0</v>
      </c>
      <c r="P61" s="207">
        <f t="shared" si="4"/>
        <v>0</v>
      </c>
      <c r="Q61" s="207">
        <f t="shared" si="4"/>
        <v>0</v>
      </c>
    </row>
    <row r="62" spans="2:17" s="20" customFormat="1" ht="15.75" customHeight="1">
      <c r="B62" s="95"/>
      <c r="C62" s="95"/>
      <c r="D62" s="95"/>
      <c r="E62" s="95"/>
      <c r="F62" s="95"/>
      <c r="G62" s="95"/>
      <c r="H62" s="95"/>
      <c r="I62" s="95"/>
      <c r="J62" s="95"/>
      <c r="K62" s="95"/>
      <c r="L62" s="95"/>
      <c r="M62" s="95"/>
      <c r="N62" s="95"/>
      <c r="O62" s="95"/>
      <c r="P62" s="95"/>
      <c r="Q62" s="95"/>
    </row>
    <row r="63" spans="2:17" s="20" customFormat="1" ht="15.75" customHeight="1">
      <c r="B63" s="487" t="s">
        <v>369</v>
      </c>
      <c r="C63" s="480" t="s">
        <v>518</v>
      </c>
      <c r="D63" s="481"/>
      <c r="E63" s="95"/>
      <c r="F63" s="888"/>
      <c r="G63" s="95"/>
      <c r="H63" s="95"/>
      <c r="I63" s="95"/>
      <c r="J63" s="95"/>
      <c r="K63" s="95"/>
      <c r="L63" s="95"/>
      <c r="M63" s="95"/>
      <c r="N63" s="95"/>
      <c r="O63" s="95"/>
      <c r="P63" s="95"/>
      <c r="Q63" s="95"/>
    </row>
    <row r="64" spans="2:17" s="465" customFormat="1" ht="21" customHeight="1">
      <c r="B64" s="487" t="s">
        <v>370</v>
      </c>
      <c r="C64" s="480" t="s">
        <v>817</v>
      </c>
      <c r="D64" s="481"/>
    </row>
    <row r="65" spans="2:32" s="465" customFormat="1" ht="21" customHeight="1">
      <c r="B65" s="487"/>
      <c r="C65" s="480"/>
      <c r="D65" s="481"/>
    </row>
    <row r="66" spans="2:32" s="17" customFormat="1" ht="15.75" customHeight="1">
      <c r="B66" s="173"/>
      <c r="C66" s="173"/>
      <c r="D66" s="168"/>
      <c r="R66" s="168"/>
    </row>
    <row r="67" spans="2:32" s="20" customFormat="1" ht="15.75">
      <c r="B67" s="120" t="s">
        <v>458</v>
      </c>
      <c r="C67" s="35"/>
      <c r="D67" s="34"/>
      <c r="E67" s="39"/>
      <c r="F67" s="40"/>
    </row>
    <row r="68" spans="2:32" s="72" customFormat="1" ht="39" customHeight="1">
      <c r="B68" s="963" t="s">
        <v>646</v>
      </c>
      <c r="C68" s="963"/>
      <c r="D68" s="963"/>
      <c r="E68" s="963"/>
      <c r="F68" s="963"/>
      <c r="G68" s="963"/>
      <c r="H68" s="963"/>
      <c r="I68" s="963"/>
      <c r="J68" s="963"/>
      <c r="K68" s="963"/>
      <c r="L68" s="963"/>
      <c r="M68" s="963"/>
      <c r="N68" s="660"/>
      <c r="O68" s="660"/>
      <c r="P68" s="660"/>
      <c r="Q68" s="660"/>
    </row>
    <row r="69" spans="2:32" s="2" customFormat="1" ht="16.5" customHeight="1">
      <c r="B69" s="10"/>
      <c r="C69" s="10"/>
      <c r="D69" s="22"/>
      <c r="E69" s="20"/>
      <c r="F69" s="20"/>
      <c r="G69" s="20"/>
      <c r="R69" s="20"/>
    </row>
    <row r="70" spans="2:32" s="17" customFormat="1" ht="56.25" customHeight="1">
      <c r="B70" s="263" t="s">
        <v>237</v>
      </c>
      <c r="C70" s="263" t="s">
        <v>545</v>
      </c>
      <c r="D70" s="263" t="str">
        <f>'1.  LRAMVA Summary'!D51</f>
        <v>Residential</v>
      </c>
      <c r="E70" s="263" t="str">
        <f>'1.  LRAMVA Summary'!E51</f>
        <v>GS&lt;50 kW</v>
      </c>
      <c r="F70" s="263" t="str">
        <f>'1.  LRAMVA Summary'!F51</f>
        <v>General Service 50 to 4,999 kW</v>
      </c>
      <c r="G70" s="263" t="str">
        <f>'1.  LRAMVA Summary'!G51</f>
        <v>Large Use</v>
      </c>
      <c r="H70" s="263" t="str">
        <f>'1.  LRAMVA Summary'!H51</f>
        <v>Large Use</v>
      </c>
      <c r="I70" s="263" t="str">
        <f>'1.  LRAMVA Summary'!I51</f>
        <v>Street Lighting</v>
      </c>
      <c r="J70" s="263" t="str">
        <f>'1.  LRAMVA Summary'!J51</f>
        <v/>
      </c>
      <c r="K70" s="263" t="str">
        <f>'1.  LRAMVA Summary'!K51</f>
        <v/>
      </c>
      <c r="L70" s="263" t="str">
        <f>'1.  LRAMVA Summary'!L51</f>
        <v/>
      </c>
      <c r="M70" s="263" t="str">
        <f>'1.  LRAMVA Summary'!M51</f>
        <v/>
      </c>
      <c r="N70" s="263" t="str">
        <f>'1.  LRAMVA Summary'!N51</f>
        <v/>
      </c>
      <c r="O70" s="263" t="str">
        <f>'1.  LRAMVA Summary'!O51</f>
        <v/>
      </c>
      <c r="P70" s="263" t="str">
        <f>'1.  LRAMVA Summary'!P51</f>
        <v/>
      </c>
      <c r="Q70" s="263" t="str">
        <f>'1.  LRAMVA Summary'!Q51</f>
        <v/>
      </c>
      <c r="R70" s="208"/>
    </row>
    <row r="71" spans="2:32" s="151" customFormat="1" ht="18" customHeight="1">
      <c r="B71" s="618"/>
      <c r="C71" s="619"/>
      <c r="D71" s="620" t="str">
        <f>'1.  LRAMVA Summary'!D52</f>
        <v>kWh</v>
      </c>
      <c r="E71" s="620" t="str">
        <f>'1.  LRAMVA Summary'!E52</f>
        <v>kWh</v>
      </c>
      <c r="F71" s="620" t="str">
        <f>'1.  LRAMVA Summary'!F52</f>
        <v>kW</v>
      </c>
      <c r="G71" s="620" t="str">
        <f>'1.  LRAMVA Summary'!G52</f>
        <v>kW</v>
      </c>
      <c r="H71" s="620" t="str">
        <f>'1.  LRAMVA Summary'!H52</f>
        <v>kW</v>
      </c>
      <c r="I71" s="620" t="str">
        <f>'1.  LRAMVA Summary'!I52</f>
        <v>kW</v>
      </c>
      <c r="J71" s="620" t="str">
        <f>'1.  LRAMVA Summary'!J52</f>
        <v/>
      </c>
      <c r="K71" s="620" t="str">
        <f>'1.  LRAMVA Summary'!K52</f>
        <v/>
      </c>
      <c r="L71" s="620" t="str">
        <f>'1.  LRAMVA Summary'!L52</f>
        <v/>
      </c>
      <c r="M71" s="620" t="str">
        <f>'1.  LRAMVA Summary'!M52</f>
        <v/>
      </c>
      <c r="N71" s="620" t="str">
        <f>'1.  LRAMVA Summary'!N52</f>
        <v/>
      </c>
      <c r="O71" s="620" t="str">
        <f>'1.  LRAMVA Summary'!O52</f>
        <v/>
      </c>
      <c r="P71" s="620" t="str">
        <f>'1.  LRAMVA Summary'!P52</f>
        <v/>
      </c>
      <c r="Q71" s="621" t="str">
        <f>'1.  LRAMVA Summary'!Q52</f>
        <v/>
      </c>
      <c r="R71" s="176"/>
    </row>
    <row r="72" spans="2:32" s="17" customFormat="1" ht="15.75">
      <c r="B72" s="177">
        <v>2011</v>
      </c>
      <c r="C72" s="570"/>
      <c r="D72" s="205">
        <v>0</v>
      </c>
      <c r="E72" s="205">
        <v>0</v>
      </c>
      <c r="F72" s="205">
        <v>0</v>
      </c>
      <c r="G72" s="205">
        <f t="shared" ref="G72:Q72" si="5">IF(ISBLANK($C$72),0,IF($C72=$D$9,HLOOKUP(G71,G14:G18,5,FALSE),HLOOKUP(G71,G29:G33,5,FALSE)))</f>
        <v>0</v>
      </c>
      <c r="H72" s="205">
        <f t="shared" si="5"/>
        <v>0</v>
      </c>
      <c r="I72" s="205">
        <f t="shared" si="5"/>
        <v>0</v>
      </c>
      <c r="J72" s="205">
        <f t="shared" si="5"/>
        <v>0</v>
      </c>
      <c r="K72" s="205">
        <f t="shared" si="5"/>
        <v>0</v>
      </c>
      <c r="L72" s="205">
        <f t="shared" si="5"/>
        <v>0</v>
      </c>
      <c r="M72" s="205">
        <f t="shared" si="5"/>
        <v>0</v>
      </c>
      <c r="N72" s="205">
        <f t="shared" si="5"/>
        <v>0</v>
      </c>
      <c r="O72" s="205">
        <f t="shared" si="5"/>
        <v>0</v>
      </c>
      <c r="P72" s="205">
        <f t="shared" si="5"/>
        <v>0</v>
      </c>
      <c r="Q72" s="205">
        <f t="shared" si="5"/>
        <v>0</v>
      </c>
      <c r="R72" s="209"/>
    </row>
    <row r="73" spans="2:32" s="17" customFormat="1" ht="15.75">
      <c r="B73" s="177">
        <v>2012</v>
      </c>
      <c r="C73" s="570"/>
      <c r="D73" s="205">
        <f t="shared" ref="D73:Q73" si="6">IF(ISBLANK($C$73),0,IF($C$73=$D$9,HLOOKUP(D71,D14:D18,5,FALSE),HLOOKUP(D71,D29:D33,5,FALSE)))</f>
        <v>0</v>
      </c>
      <c r="E73" s="205">
        <f t="shared" si="6"/>
        <v>0</v>
      </c>
      <c r="F73" s="205">
        <f t="shared" si="6"/>
        <v>0</v>
      </c>
      <c r="G73" s="205">
        <f t="shared" si="6"/>
        <v>0</v>
      </c>
      <c r="H73" s="205">
        <f t="shared" si="6"/>
        <v>0</v>
      </c>
      <c r="I73" s="205">
        <f t="shared" si="6"/>
        <v>0</v>
      </c>
      <c r="J73" s="205">
        <f t="shared" si="6"/>
        <v>0</v>
      </c>
      <c r="K73" s="205">
        <f t="shared" si="6"/>
        <v>0</v>
      </c>
      <c r="L73" s="205">
        <f t="shared" si="6"/>
        <v>0</v>
      </c>
      <c r="M73" s="205">
        <f t="shared" si="6"/>
        <v>0</v>
      </c>
      <c r="N73" s="205">
        <f t="shared" si="6"/>
        <v>0</v>
      </c>
      <c r="O73" s="205">
        <f t="shared" si="6"/>
        <v>0</v>
      </c>
      <c r="P73" s="205">
        <f t="shared" si="6"/>
        <v>0</v>
      </c>
      <c r="Q73" s="205">
        <f t="shared" si="6"/>
        <v>0</v>
      </c>
      <c r="R73" s="168"/>
    </row>
    <row r="74" spans="2:32" s="17" customFormat="1" ht="15.75">
      <c r="B74" s="178">
        <v>2013</v>
      </c>
      <c r="C74" s="570">
        <v>2011</v>
      </c>
      <c r="D74" s="205">
        <f t="shared" ref="D74:Q74" si="7">IF(ISBLANK($C$74),0,IF($C$74=$D$9,HLOOKUP(D71,D14:D18,5,FALSE),HLOOKUP(D72,D29:D33,5,FALSE)))</f>
        <v>12575666</v>
      </c>
      <c r="E74" s="205">
        <f t="shared" si="7"/>
        <v>4393315</v>
      </c>
      <c r="F74" s="205">
        <f t="shared" si="7"/>
        <v>30468</v>
      </c>
      <c r="G74" s="205">
        <f t="shared" si="7"/>
        <v>0</v>
      </c>
      <c r="H74" s="205">
        <f t="shared" si="7"/>
        <v>0</v>
      </c>
      <c r="I74" s="205">
        <f t="shared" si="7"/>
        <v>0</v>
      </c>
      <c r="J74" s="205">
        <f t="shared" si="7"/>
        <v>0</v>
      </c>
      <c r="K74" s="205">
        <f t="shared" si="7"/>
        <v>0</v>
      </c>
      <c r="L74" s="205">
        <f t="shared" si="7"/>
        <v>0</v>
      </c>
      <c r="M74" s="205">
        <f t="shared" si="7"/>
        <v>0</v>
      </c>
      <c r="N74" s="205">
        <f t="shared" si="7"/>
        <v>0</v>
      </c>
      <c r="O74" s="205">
        <f t="shared" si="7"/>
        <v>0</v>
      </c>
      <c r="P74" s="205">
        <f t="shared" si="7"/>
        <v>0</v>
      </c>
      <c r="Q74" s="205">
        <f t="shared" si="7"/>
        <v>0</v>
      </c>
      <c r="R74" s="168"/>
    </row>
    <row r="75" spans="2:32" s="17" customFormat="1" ht="15.75">
      <c r="B75" s="178">
        <v>2014</v>
      </c>
      <c r="C75" s="570">
        <v>2011</v>
      </c>
      <c r="D75" s="205">
        <f t="shared" ref="D75:Q75" si="8">IF(ISBLANK($C$75),0,IF($C$75=$D$9,HLOOKUP(D71,D14:D18,5,FALSE),HLOOKUP(D71,D29:D33,5,FALSE)))</f>
        <v>12575666</v>
      </c>
      <c r="E75" s="205">
        <f t="shared" si="8"/>
        <v>4393315</v>
      </c>
      <c r="F75" s="205">
        <f t="shared" si="8"/>
        <v>30468</v>
      </c>
      <c r="G75" s="205">
        <f t="shared" si="8"/>
        <v>0</v>
      </c>
      <c r="H75" s="205">
        <f t="shared" si="8"/>
        <v>0</v>
      </c>
      <c r="I75" s="205">
        <f t="shared" si="8"/>
        <v>0</v>
      </c>
      <c r="J75" s="205">
        <f t="shared" si="8"/>
        <v>0</v>
      </c>
      <c r="K75" s="205">
        <f t="shared" si="8"/>
        <v>0</v>
      </c>
      <c r="L75" s="205">
        <f t="shared" si="8"/>
        <v>0</v>
      </c>
      <c r="M75" s="205">
        <f t="shared" si="8"/>
        <v>0</v>
      </c>
      <c r="N75" s="205">
        <f t="shared" si="8"/>
        <v>0</v>
      </c>
      <c r="O75" s="205">
        <f t="shared" si="8"/>
        <v>0</v>
      </c>
      <c r="P75" s="205">
        <f t="shared" si="8"/>
        <v>0</v>
      </c>
      <c r="Q75" s="205">
        <f t="shared" si="8"/>
        <v>0</v>
      </c>
      <c r="R75" s="168"/>
    </row>
    <row r="76" spans="2:32" s="17" customFormat="1" ht="15.75">
      <c r="B76" s="178">
        <v>2015</v>
      </c>
      <c r="C76" s="570">
        <v>2015</v>
      </c>
      <c r="D76" s="205">
        <f t="shared" ref="D76:Q76" si="9">IF(ISBLANK($C$76),0,IF($C$76=$D$9,HLOOKUP(D71,D14:D18,5,FALSE),HLOOKUP(D71,D29:D33,5,FALSE)))</f>
        <v>3350520</v>
      </c>
      <c r="E76" s="205">
        <f t="shared" si="9"/>
        <v>928649</v>
      </c>
      <c r="F76" s="205">
        <f t="shared" si="9"/>
        <v>34728</v>
      </c>
      <c r="G76" s="205">
        <f t="shared" si="9"/>
        <v>0</v>
      </c>
      <c r="H76" s="205">
        <f t="shared" si="9"/>
        <v>0</v>
      </c>
      <c r="I76" s="205">
        <f t="shared" si="9"/>
        <v>0</v>
      </c>
      <c r="J76" s="205">
        <f t="shared" si="9"/>
        <v>0</v>
      </c>
      <c r="K76" s="205">
        <f t="shared" si="9"/>
        <v>0</v>
      </c>
      <c r="L76" s="205">
        <f t="shared" si="9"/>
        <v>0</v>
      </c>
      <c r="M76" s="205">
        <f t="shared" si="9"/>
        <v>0</v>
      </c>
      <c r="N76" s="205">
        <f t="shared" si="9"/>
        <v>0</v>
      </c>
      <c r="O76" s="205">
        <f t="shared" si="9"/>
        <v>0</v>
      </c>
      <c r="P76" s="205">
        <f t="shared" si="9"/>
        <v>0</v>
      </c>
      <c r="Q76" s="205">
        <f t="shared" si="9"/>
        <v>0</v>
      </c>
      <c r="R76" s="168"/>
      <c r="AF76" s="168"/>
    </row>
    <row r="77" spans="2:32" s="17" customFormat="1" ht="15.75">
      <c r="B77" s="178">
        <v>2016</v>
      </c>
      <c r="C77" s="570">
        <v>2015</v>
      </c>
      <c r="D77" s="205">
        <f>+D44</f>
        <v>6454043</v>
      </c>
      <c r="E77" s="205">
        <f>+E44</f>
        <v>1775136</v>
      </c>
      <c r="F77" s="205">
        <f>+F45</f>
        <v>69456</v>
      </c>
      <c r="G77" s="205">
        <f t="shared" ref="G77:Q77" si="10">IF(ISBLANK($C$77),0,IF($C$77=$D$9,HLOOKUP(G71,G14:G18,5,FALSE),HLOOKUP(G71,G29:G33,5,FALSE)))</f>
        <v>0</v>
      </c>
      <c r="H77" s="205">
        <f t="shared" si="10"/>
        <v>0</v>
      </c>
      <c r="I77" s="205">
        <f t="shared" si="10"/>
        <v>0</v>
      </c>
      <c r="J77" s="205">
        <f t="shared" si="10"/>
        <v>0</v>
      </c>
      <c r="K77" s="205">
        <f t="shared" si="10"/>
        <v>0</v>
      </c>
      <c r="L77" s="205">
        <f t="shared" si="10"/>
        <v>0</v>
      </c>
      <c r="M77" s="205">
        <f t="shared" si="10"/>
        <v>0</v>
      </c>
      <c r="N77" s="205">
        <f t="shared" si="10"/>
        <v>0</v>
      </c>
      <c r="O77" s="205">
        <f t="shared" si="10"/>
        <v>0</v>
      </c>
      <c r="P77" s="205">
        <f t="shared" si="10"/>
        <v>0</v>
      </c>
      <c r="Q77" s="205">
        <f t="shared" si="10"/>
        <v>0</v>
      </c>
      <c r="R77" s="168"/>
      <c r="AF77" s="168"/>
    </row>
    <row r="78" spans="2:32" s="17" customFormat="1" ht="15.75">
      <c r="B78" s="178">
        <v>2017</v>
      </c>
      <c r="C78" s="570">
        <v>2015</v>
      </c>
      <c r="D78" s="205">
        <f>+D58</f>
        <v>0</v>
      </c>
      <c r="E78" s="205">
        <f>+E58</f>
        <v>0</v>
      </c>
      <c r="F78" s="205">
        <f>+F59</f>
        <v>0</v>
      </c>
      <c r="G78" s="205">
        <f t="shared" ref="G78:Q78" si="11">IF(ISBLANK($C$78),0,IF($C$78=$D$9,HLOOKUP(G71,G14:G18,5,FALSE),HLOOKUP(G71,G29:G33,5,FALSE)))</f>
        <v>0</v>
      </c>
      <c r="H78" s="205">
        <f t="shared" si="11"/>
        <v>0</v>
      </c>
      <c r="I78" s="205">
        <f t="shared" si="11"/>
        <v>0</v>
      </c>
      <c r="J78" s="205">
        <f t="shared" si="11"/>
        <v>0</v>
      </c>
      <c r="K78" s="205">
        <f t="shared" si="11"/>
        <v>0</v>
      </c>
      <c r="L78" s="205">
        <f t="shared" si="11"/>
        <v>0</v>
      </c>
      <c r="M78" s="205">
        <f t="shared" si="11"/>
        <v>0</v>
      </c>
      <c r="N78" s="205">
        <f t="shared" si="11"/>
        <v>0</v>
      </c>
      <c r="O78" s="205">
        <f t="shared" si="11"/>
        <v>0</v>
      </c>
      <c r="P78" s="205">
        <f t="shared" si="11"/>
        <v>0</v>
      </c>
      <c r="Q78" s="205">
        <f t="shared" si="11"/>
        <v>0</v>
      </c>
      <c r="R78" s="168"/>
      <c r="AF78" s="168"/>
    </row>
    <row r="79" spans="2:32" s="17" customFormat="1" ht="15.75">
      <c r="B79" s="178">
        <v>2018</v>
      </c>
      <c r="C79" s="570"/>
      <c r="D79" s="205">
        <f t="shared" ref="D79:Q79" si="12">IF(ISBLANK($C$79),0,IF($C$79=$D$9,HLOOKUP(D71,D14:D18,5,FALSE),HLOOKUP(D71,D29:D33,5,FALSE)))</f>
        <v>0</v>
      </c>
      <c r="E79" s="205">
        <f t="shared" si="12"/>
        <v>0</v>
      </c>
      <c r="F79" s="205">
        <f t="shared" si="12"/>
        <v>0</v>
      </c>
      <c r="G79" s="205">
        <f t="shared" si="12"/>
        <v>0</v>
      </c>
      <c r="H79" s="205">
        <f t="shared" si="12"/>
        <v>0</v>
      </c>
      <c r="I79" s="205">
        <f t="shared" si="12"/>
        <v>0</v>
      </c>
      <c r="J79" s="205">
        <f t="shared" si="12"/>
        <v>0</v>
      </c>
      <c r="K79" s="205">
        <f t="shared" si="12"/>
        <v>0</v>
      </c>
      <c r="L79" s="205">
        <f t="shared" si="12"/>
        <v>0</v>
      </c>
      <c r="M79" s="205">
        <f t="shared" si="12"/>
        <v>0</v>
      </c>
      <c r="N79" s="205">
        <f t="shared" si="12"/>
        <v>0</v>
      </c>
      <c r="O79" s="205">
        <f t="shared" si="12"/>
        <v>0</v>
      </c>
      <c r="P79" s="205">
        <f t="shared" si="12"/>
        <v>0</v>
      </c>
      <c r="Q79" s="205">
        <f t="shared" si="12"/>
        <v>0</v>
      </c>
      <c r="R79" s="168"/>
      <c r="AF79" s="168"/>
    </row>
    <row r="80" spans="2:32" s="17" customFormat="1" ht="15.75">
      <c r="B80" s="178">
        <v>2019</v>
      </c>
      <c r="C80" s="570"/>
      <c r="D80" s="205">
        <f t="shared" ref="D80:Q80" si="13">IF(ISBLANK($C$80),0,IF($C$80=$D$9,HLOOKUP(D71,D14:D18,5,FALSE),HLOOKUP(D71,D29:D33,5,FALSE)))</f>
        <v>0</v>
      </c>
      <c r="E80" s="205">
        <f t="shared" si="13"/>
        <v>0</v>
      </c>
      <c r="F80" s="205">
        <f t="shared" si="13"/>
        <v>0</v>
      </c>
      <c r="G80" s="205">
        <f t="shared" si="13"/>
        <v>0</v>
      </c>
      <c r="H80" s="205">
        <f t="shared" si="13"/>
        <v>0</v>
      </c>
      <c r="I80" s="205">
        <f t="shared" si="13"/>
        <v>0</v>
      </c>
      <c r="J80" s="205">
        <f t="shared" si="13"/>
        <v>0</v>
      </c>
      <c r="K80" s="205">
        <f t="shared" si="13"/>
        <v>0</v>
      </c>
      <c r="L80" s="205">
        <f t="shared" si="13"/>
        <v>0</v>
      </c>
      <c r="M80" s="205">
        <f t="shared" si="13"/>
        <v>0</v>
      </c>
      <c r="N80" s="205">
        <f t="shared" si="13"/>
        <v>0</v>
      </c>
      <c r="O80" s="205">
        <f t="shared" si="13"/>
        <v>0</v>
      </c>
      <c r="P80" s="205">
        <f t="shared" si="13"/>
        <v>0</v>
      </c>
      <c r="Q80" s="205">
        <f t="shared" si="13"/>
        <v>0</v>
      </c>
      <c r="R80" s="168"/>
      <c r="AF80" s="168"/>
    </row>
    <row r="81" spans="2:32" s="17" customFormat="1" ht="15.75">
      <c r="B81" s="178">
        <v>2020</v>
      </c>
      <c r="C81" s="570"/>
      <c r="D81" s="205">
        <f t="shared" ref="D81:Q81" si="14">IF(ISBLANK($C$81),0,IF($C$81=$D$9,HLOOKUP(D71,D14:D18,5,FALSE),HLOOKUP(D71,D29:D33,5,FALSE)))</f>
        <v>0</v>
      </c>
      <c r="E81" s="205">
        <f t="shared" si="14"/>
        <v>0</v>
      </c>
      <c r="F81" s="205">
        <f t="shared" si="14"/>
        <v>0</v>
      </c>
      <c r="G81" s="205">
        <f t="shared" si="14"/>
        <v>0</v>
      </c>
      <c r="H81" s="205">
        <f t="shared" si="14"/>
        <v>0</v>
      </c>
      <c r="I81" s="205">
        <f t="shared" si="14"/>
        <v>0</v>
      </c>
      <c r="J81" s="205">
        <f t="shared" si="14"/>
        <v>0</v>
      </c>
      <c r="K81" s="205">
        <f t="shared" si="14"/>
        <v>0</v>
      </c>
      <c r="L81" s="205">
        <f t="shared" si="14"/>
        <v>0</v>
      </c>
      <c r="M81" s="205">
        <f t="shared" si="14"/>
        <v>0</v>
      </c>
      <c r="N81" s="205">
        <f t="shared" si="14"/>
        <v>0</v>
      </c>
      <c r="O81" s="205">
        <f t="shared" si="14"/>
        <v>0</v>
      </c>
      <c r="P81" s="205">
        <f t="shared" si="14"/>
        <v>0</v>
      </c>
      <c r="Q81" s="205">
        <f t="shared" si="14"/>
        <v>0</v>
      </c>
      <c r="R81" s="168"/>
      <c r="AF81" s="168"/>
    </row>
    <row r="82" spans="2:32" s="465" customFormat="1" ht="21" customHeight="1">
      <c r="B82" s="480" t="s">
        <v>605</v>
      </c>
      <c r="C82" s="491"/>
      <c r="D82" s="492"/>
      <c r="E82" s="493"/>
      <c r="F82" s="493"/>
      <c r="G82" s="493"/>
      <c r="H82" s="493"/>
      <c r="I82" s="493"/>
      <c r="J82" s="493"/>
      <c r="K82" s="493"/>
      <c r="L82" s="493"/>
      <c r="M82" s="493"/>
      <c r="N82" s="493"/>
      <c r="O82" s="493"/>
      <c r="P82" s="493"/>
      <c r="Q82" s="492"/>
      <c r="R82" s="484"/>
    </row>
    <row r="83" spans="2:32" s="17" customFormat="1" ht="15.75" customHeight="1">
      <c r="B83" s="175"/>
      <c r="C83" s="175"/>
      <c r="D83" s="168"/>
    </row>
    <row r="84" spans="2:32" s="17" customFormat="1" ht="15.75" customHeight="1">
      <c r="B84" s="175"/>
      <c r="C84" s="175"/>
      <c r="D84" s="168"/>
    </row>
    <row r="85" spans="2:32" s="2" customFormat="1" ht="15.75" customHeight="1">
      <c r="B85" s="84"/>
      <c r="C85" s="84"/>
      <c r="D85" s="20"/>
    </row>
    <row r="86" spans="2:32" s="2" customFormat="1" ht="15.75" customHeight="1">
      <c r="B86" s="84"/>
      <c r="C86" s="84"/>
      <c r="D86" s="20"/>
    </row>
    <row r="87" spans="2:32" s="2" customFormat="1" ht="15.75" customHeight="1">
      <c r="B87" s="84"/>
      <c r="C87" s="84"/>
      <c r="D87" s="20"/>
    </row>
    <row r="88" spans="2:32" s="2" customFormat="1" ht="15.75" customHeight="1">
      <c r="B88" s="84"/>
      <c r="C88" s="84"/>
      <c r="D88" s="20"/>
    </row>
    <row r="89" spans="2:32" s="2" customFormat="1" ht="15.75" customHeight="1">
      <c r="B89" s="84"/>
      <c r="C89" s="84"/>
      <c r="D89" s="20"/>
    </row>
    <row r="90" spans="2:32" s="2" customFormat="1" ht="15.75" customHeight="1">
      <c r="B90" s="84"/>
      <c r="C90" s="84"/>
      <c r="D90" s="20"/>
    </row>
    <row r="91" spans="2:32" s="9" customFormat="1">
      <c r="B91" s="26"/>
      <c r="C91" s="26"/>
    </row>
    <row r="92" spans="2:32" s="9" customFormat="1">
      <c r="B92" s="26"/>
      <c r="C92" s="26"/>
    </row>
    <row r="93" spans="2:32" s="9" customFormat="1">
      <c r="B93" s="26"/>
      <c r="C93" s="26"/>
    </row>
    <row r="94" spans="2:32" s="9" customFormat="1">
      <c r="B94" s="26"/>
      <c r="C94" s="26"/>
    </row>
    <row r="95" spans="2:32" s="9" customFormat="1">
      <c r="B95" s="26"/>
      <c r="C95" s="26"/>
    </row>
    <row r="96" spans="2:32"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row r="104" spans="2:3" s="9" customFormat="1">
      <c r="B104" s="26"/>
      <c r="C104" s="26"/>
    </row>
    <row r="105" spans="2:3" s="9" customFormat="1">
      <c r="B105" s="26"/>
      <c r="C105" s="26"/>
    </row>
    <row r="106" spans="2:3" s="9" customFormat="1">
      <c r="B106" s="26"/>
      <c r="C106" s="26"/>
    </row>
    <row r="107" spans="2:3" s="9" customFormat="1">
      <c r="B107" s="26"/>
      <c r="C107" s="26"/>
    </row>
    <row r="108" spans="2:3" s="9" customFormat="1">
      <c r="B108" s="26"/>
      <c r="C108" s="26"/>
    </row>
    <row r="109" spans="2:3" s="9" customFormat="1">
      <c r="B109" s="26"/>
      <c r="C109" s="26"/>
    </row>
    <row r="110" spans="2:3" s="9" customFormat="1">
      <c r="B110" s="26"/>
      <c r="C110" s="26"/>
    </row>
    <row r="111" spans="2:3" s="9" customFormat="1">
      <c r="B111" s="26"/>
      <c r="C111" s="26"/>
    </row>
    <row r="112" spans="2:3" s="9" customFormat="1">
      <c r="B112" s="26"/>
      <c r="C112" s="26"/>
    </row>
    <row r="113" spans="2:3" s="9" customFormat="1">
      <c r="B113" s="26"/>
      <c r="C113" s="26"/>
    </row>
    <row r="114" spans="2:3" s="9" customFormat="1">
      <c r="B114" s="26"/>
      <c r="C114" s="26"/>
    </row>
    <row r="115" spans="2:3" s="9" customFormat="1">
      <c r="B115" s="26"/>
      <c r="C115" s="26"/>
    </row>
    <row r="116" spans="2:3" s="9" customFormat="1">
      <c r="B116" s="26"/>
      <c r="C116" s="26"/>
    </row>
    <row r="117" spans="2:3" s="9" customFormat="1">
      <c r="B117" s="26"/>
      <c r="C117" s="26"/>
    </row>
    <row r="118" spans="2:3" s="9" customFormat="1">
      <c r="B118" s="26"/>
      <c r="C118" s="26"/>
    </row>
    <row r="119" spans="2:3" s="9" customFormat="1">
      <c r="B119" s="26"/>
      <c r="C119" s="26"/>
    </row>
    <row r="120" spans="2:3" s="9" customFormat="1">
      <c r="B120" s="26"/>
      <c r="C120" s="26"/>
    </row>
    <row r="121" spans="2:3" s="9" customFormat="1">
      <c r="B121" s="26"/>
      <c r="C121" s="26"/>
    </row>
    <row r="122" spans="2:3" s="9" customFormat="1">
      <c r="B122" s="26"/>
      <c r="C122" s="26"/>
    </row>
    <row r="123" spans="2:3" s="9" customFormat="1">
      <c r="B123" s="26"/>
      <c r="C123" s="26"/>
    </row>
    <row r="124" spans="2:3" s="9" customFormat="1">
      <c r="B124" s="26"/>
      <c r="C124" s="26"/>
    </row>
  </sheetData>
  <sheetProtection formatCells="0" formatColumns="0" formatRows="0" insertColumns="0" insertRows="0" insertHyperlinks="0" deleteColumns="0" deleteRows="0" sort="0" autoFilter="0" pivotTables="0"/>
  <mergeCells count="5">
    <mergeCell ref="B11:M11"/>
    <mergeCell ref="B26:M26"/>
    <mergeCell ref="B68:M68"/>
    <mergeCell ref="B40:M40"/>
    <mergeCell ref="B54:M54"/>
  </mergeCells>
  <pageMargins left="0.70866141732283472" right="0.70866141732283472" top="0.74803149606299213" bottom="0.74803149606299213" header="0.31496062992125984" footer="0.31496062992125984"/>
  <pageSetup scale="2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 D38 D52</xm:sqref>
        </x14:dataValidation>
        <x14:dataValidation type="list" allowBlank="1" showInputMessage="1" showErrorMessage="1">
          <x14:formula1>
            <xm:f>DropDownList!$E$2:$E$4</xm:f>
          </x14:formula1>
          <xm:sqref>C72:C81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06" zoomScale="90" zoomScaleNormal="90" workbookViewId="0">
      <selection activeCell="G142" sqref="G142"/>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7.7109375" style="5" customWidth="1"/>
    <col min="9" max="9" width="17.28515625" style="5" customWidth="1"/>
    <col min="10" max="10" width="17.5703125" style="5" customWidth="1"/>
    <col min="11" max="11" width="17.140625" style="5" customWidth="1"/>
    <col min="12"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64" t="s">
        <v>172</v>
      </c>
      <c r="C4" s="87" t="s">
        <v>176</v>
      </c>
      <c r="D4" s="87"/>
      <c r="E4" s="50"/>
    </row>
    <row r="5" spans="1:26" s="18" customFormat="1" ht="26.25" customHeight="1" thickBot="1">
      <c r="A5" s="4"/>
      <c r="B5" s="964"/>
      <c r="C5" s="88" t="s">
        <v>173</v>
      </c>
      <c r="D5" s="88"/>
      <c r="E5" s="50"/>
    </row>
    <row r="6" spans="1:26" ht="26.25" customHeight="1" thickBot="1">
      <c r="B6" s="964"/>
      <c r="C6" s="970" t="s">
        <v>624</v>
      </c>
      <c r="D6" s="971"/>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972" t="s">
        <v>664</v>
      </c>
      <c r="C12" s="972"/>
      <c r="D12" s="972"/>
      <c r="E12" s="972"/>
      <c r="F12" s="972"/>
      <c r="G12" s="972"/>
      <c r="H12" s="972"/>
      <c r="I12" s="972"/>
      <c r="J12" s="972"/>
      <c r="K12" s="972"/>
      <c r="L12" s="972"/>
      <c r="M12" s="972"/>
      <c r="N12" s="972"/>
      <c r="O12" s="972"/>
    </row>
    <row r="13" spans="1:26" s="14" customFormat="1" ht="15.75" customHeight="1">
      <c r="A13" s="41"/>
      <c r="O13" s="18"/>
      <c r="P13" s="7"/>
      <c r="Q13" s="41"/>
      <c r="R13" s="41"/>
      <c r="S13" s="41"/>
      <c r="T13" s="41"/>
      <c r="U13" s="41"/>
      <c r="V13" s="41"/>
      <c r="W13" s="41"/>
      <c r="X13" s="41"/>
      <c r="Y13" s="41"/>
      <c r="Z13" s="41"/>
    </row>
    <row r="14" spans="1:26" s="56" customFormat="1" ht="60">
      <c r="A14" s="55"/>
      <c r="B14" s="590"/>
      <c r="C14" s="498" t="s">
        <v>41</v>
      </c>
      <c r="D14" s="499" t="s">
        <v>812</v>
      </c>
      <c r="E14" s="499" t="s">
        <v>813</v>
      </c>
      <c r="F14" s="499" t="s">
        <v>814</v>
      </c>
      <c r="G14" s="499" t="s">
        <v>815</v>
      </c>
      <c r="H14" s="499" t="s">
        <v>816</v>
      </c>
      <c r="I14" s="499" t="s">
        <v>811</v>
      </c>
      <c r="J14" s="499" t="s">
        <v>828</v>
      </c>
      <c r="K14" s="499" t="s">
        <v>829</v>
      </c>
      <c r="L14" s="499" t="s">
        <v>208</v>
      </c>
      <c r="M14" s="499" t="s">
        <v>208</v>
      </c>
      <c r="N14" s="499" t="s">
        <v>208</v>
      </c>
      <c r="O14" s="499" t="s">
        <v>208</v>
      </c>
      <c r="P14" s="7"/>
    </row>
    <row r="15" spans="1:26" s="7" customFormat="1" ht="18.75" customHeight="1">
      <c r="B15" s="500" t="s">
        <v>189</v>
      </c>
      <c r="C15" s="965"/>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966"/>
      <c r="D16" s="504">
        <v>8</v>
      </c>
      <c r="E16" s="504">
        <v>4</v>
      </c>
      <c r="F16" s="504">
        <v>0</v>
      </c>
      <c r="G16" s="504">
        <v>0</v>
      </c>
      <c r="H16" s="504">
        <v>0</v>
      </c>
      <c r="I16" s="504">
        <v>0</v>
      </c>
      <c r="J16" s="504">
        <v>0</v>
      </c>
      <c r="K16" s="504">
        <v>0</v>
      </c>
      <c r="L16" s="504"/>
      <c r="M16" s="504"/>
      <c r="N16" s="504"/>
      <c r="O16" s="505"/>
    </row>
    <row r="17" spans="1:15" s="113" customFormat="1" ht="17.25" customHeight="1">
      <c r="B17" s="506" t="s">
        <v>634</v>
      </c>
      <c r="C17" s="967"/>
      <c r="D17" s="114">
        <f>12-D16</f>
        <v>4</v>
      </c>
      <c r="E17" s="114">
        <f>12-E16</f>
        <v>8</v>
      </c>
      <c r="F17" s="114">
        <f t="shared" ref="F17:J17" si="0">12-F16</f>
        <v>12</v>
      </c>
      <c r="G17" s="114">
        <f t="shared" si="0"/>
        <v>12</v>
      </c>
      <c r="H17" s="114">
        <f t="shared" si="0"/>
        <v>12</v>
      </c>
      <c r="I17" s="114">
        <f t="shared" si="0"/>
        <v>12</v>
      </c>
      <c r="J17" s="114">
        <f t="shared" si="0"/>
        <v>12</v>
      </c>
      <c r="K17" s="114">
        <v>12</v>
      </c>
      <c r="L17" s="114">
        <f t="shared" ref="L17:O17" si="1">12-L16</f>
        <v>12</v>
      </c>
      <c r="M17" s="114">
        <f t="shared" si="1"/>
        <v>12</v>
      </c>
      <c r="N17" s="114">
        <f t="shared" si="1"/>
        <v>12</v>
      </c>
      <c r="O17" s="115">
        <f t="shared" si="1"/>
        <v>12</v>
      </c>
    </row>
    <row r="18" spans="1:15" s="7" customFormat="1" ht="17.25" customHeight="1">
      <c r="B18" s="507" t="str">
        <f>'1.  LRAMVA Summary'!B28</f>
        <v>Residential</v>
      </c>
      <c r="C18" s="968" t="str">
        <f>'2. LRAMVA Threshold'!D71</f>
        <v>kWh</v>
      </c>
      <c r="D18" s="47"/>
      <c r="E18" s="47"/>
      <c r="F18" s="47"/>
      <c r="G18" s="47"/>
      <c r="H18" s="47"/>
      <c r="I18" s="47"/>
      <c r="J18" s="47">
        <v>1.21E-2</v>
      </c>
      <c r="K18" s="47"/>
      <c r="L18" s="47"/>
      <c r="M18" s="47"/>
      <c r="N18" s="47"/>
      <c r="O18" s="71"/>
    </row>
    <row r="19" spans="1:15" s="7" customFormat="1" ht="15" customHeight="1" outlineLevel="1">
      <c r="B19" s="572" t="s">
        <v>548</v>
      </c>
      <c r="C19" s="966"/>
      <c r="D19" s="47"/>
      <c r="E19" s="47"/>
      <c r="F19" s="47"/>
      <c r="G19" s="47"/>
      <c r="H19" s="47"/>
      <c r="I19" s="47"/>
      <c r="J19" s="47"/>
      <c r="K19" s="47"/>
      <c r="L19" s="47"/>
      <c r="M19" s="47"/>
      <c r="N19" s="47"/>
      <c r="O19" s="71"/>
    </row>
    <row r="20" spans="1:15" s="7" customFormat="1" ht="15" customHeight="1" outlineLevel="1">
      <c r="B20" s="572" t="s">
        <v>549</v>
      </c>
      <c r="C20" s="966"/>
      <c r="D20" s="47"/>
      <c r="E20" s="47"/>
      <c r="F20" s="47"/>
      <c r="G20" s="47"/>
      <c r="H20" s="47"/>
      <c r="I20" s="47"/>
      <c r="J20" s="47"/>
      <c r="K20" s="47"/>
      <c r="L20" s="47"/>
      <c r="M20" s="47"/>
      <c r="N20" s="47"/>
      <c r="O20" s="71"/>
    </row>
    <row r="21" spans="1:15" s="7" customFormat="1" ht="15" customHeight="1" outlineLevel="1">
      <c r="B21" s="572" t="s">
        <v>550</v>
      </c>
      <c r="C21" s="966"/>
      <c r="D21" s="47"/>
      <c r="E21" s="47"/>
      <c r="F21" s="47"/>
      <c r="G21" s="47"/>
      <c r="H21" s="47"/>
      <c r="I21" s="47"/>
      <c r="J21" s="47"/>
      <c r="K21" s="47"/>
      <c r="L21" s="47"/>
      <c r="M21" s="47"/>
      <c r="N21" s="47"/>
      <c r="O21" s="71"/>
    </row>
    <row r="22" spans="1:15" s="7" customFormat="1" ht="14.25" customHeight="1">
      <c r="B22" s="572" t="s">
        <v>551</v>
      </c>
      <c r="C22" s="969"/>
      <c r="D22" s="67"/>
      <c r="E22" s="67"/>
      <c r="F22" s="67"/>
      <c r="G22" s="67"/>
      <c r="H22" s="67"/>
      <c r="I22" s="67"/>
      <c r="J22" s="67">
        <f t="shared" ref="J22:N22" si="2">SUM(J18:J21)</f>
        <v>1.21E-2</v>
      </c>
      <c r="K22" s="67"/>
      <c r="L22" s="67">
        <f t="shared" si="2"/>
        <v>0</v>
      </c>
      <c r="M22" s="67">
        <f t="shared" si="2"/>
        <v>0</v>
      </c>
      <c r="N22" s="67">
        <f t="shared" si="2"/>
        <v>0</v>
      </c>
      <c r="O22" s="78"/>
    </row>
    <row r="23" spans="1:15" s="65" customFormat="1">
      <c r="A23" s="64"/>
      <c r="B23" s="519" t="s">
        <v>552</v>
      </c>
      <c r="C23" s="509"/>
      <c r="D23" s="510"/>
      <c r="E23" s="511"/>
      <c r="F23" s="511"/>
      <c r="G23" s="511"/>
      <c r="H23" s="511"/>
      <c r="I23" s="511"/>
      <c r="J23" s="511">
        <f>SUM(I18*$J$16+J18*$J$17)/12</f>
        <v>1.21E-2</v>
      </c>
      <c r="K23" s="511"/>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968" t="str">
        <f>'2. LRAMVA Threshold'!E71</f>
        <v>kWh</v>
      </c>
      <c r="D25" s="47"/>
      <c r="E25" s="47"/>
      <c r="F25" s="47"/>
      <c r="G25" s="47"/>
      <c r="H25" s="47"/>
      <c r="I25" s="47"/>
      <c r="J25" s="47">
        <v>1.06E-2</v>
      </c>
      <c r="K25" s="47"/>
      <c r="L25" s="47"/>
      <c r="M25" s="47"/>
      <c r="N25" s="47"/>
      <c r="O25" s="71"/>
    </row>
    <row r="26" spans="1:15" s="18" customFormat="1" outlineLevel="1">
      <c r="A26" s="4"/>
      <c r="B26" s="572" t="s">
        <v>548</v>
      </c>
      <c r="C26" s="966"/>
      <c r="D26" s="47"/>
      <c r="E26" s="47"/>
      <c r="F26" s="47"/>
      <c r="G26" s="47"/>
      <c r="H26" s="47"/>
      <c r="I26" s="47"/>
      <c r="J26" s="47"/>
      <c r="K26" s="47"/>
      <c r="L26" s="47"/>
      <c r="M26" s="47"/>
      <c r="N26" s="47"/>
      <c r="O26" s="71"/>
    </row>
    <row r="27" spans="1:15" s="18" customFormat="1" outlineLevel="1">
      <c r="A27" s="4"/>
      <c r="B27" s="572" t="s">
        <v>549</v>
      </c>
      <c r="C27" s="966"/>
      <c r="D27" s="47"/>
      <c r="E27" s="47"/>
      <c r="F27" s="47"/>
      <c r="G27" s="47"/>
      <c r="H27" s="47"/>
      <c r="I27" s="47"/>
      <c r="J27" s="47"/>
      <c r="K27" s="47"/>
      <c r="L27" s="47"/>
      <c r="M27" s="47"/>
      <c r="N27" s="47"/>
      <c r="O27" s="71"/>
    </row>
    <row r="28" spans="1:15" s="18" customFormat="1" outlineLevel="1">
      <c r="A28" s="4"/>
      <c r="B28" s="572" t="s">
        <v>550</v>
      </c>
      <c r="C28" s="966"/>
      <c r="D28" s="47"/>
      <c r="E28" s="47"/>
      <c r="F28" s="47"/>
      <c r="G28" s="47"/>
      <c r="H28" s="47"/>
      <c r="I28" s="47"/>
      <c r="J28" s="47"/>
      <c r="K28" s="47"/>
      <c r="L28" s="47"/>
      <c r="M28" s="47"/>
      <c r="N28" s="47"/>
      <c r="O28" s="71"/>
    </row>
    <row r="29" spans="1:15" s="18" customFormat="1">
      <c r="A29" s="4"/>
      <c r="B29" s="572" t="s">
        <v>551</v>
      </c>
      <c r="C29" s="969"/>
      <c r="D29" s="67"/>
      <c r="E29" s="67"/>
      <c r="F29" s="67"/>
      <c r="G29" s="67"/>
      <c r="H29" s="67"/>
      <c r="I29" s="67"/>
      <c r="J29" s="67">
        <f t="shared" ref="J29:N29" si="6">SUM(J25:J28)</f>
        <v>1.06E-2</v>
      </c>
      <c r="K29" s="67"/>
      <c r="L29" s="67">
        <f t="shared" si="6"/>
        <v>0</v>
      </c>
      <c r="M29" s="67">
        <f t="shared" si="6"/>
        <v>0</v>
      </c>
      <c r="N29" s="67">
        <f t="shared" si="6"/>
        <v>0</v>
      </c>
      <c r="O29" s="78"/>
    </row>
    <row r="30" spans="1:15" s="18" customFormat="1">
      <c r="A30" s="4"/>
      <c r="B30" s="519" t="s">
        <v>552</v>
      </c>
      <c r="C30" s="515"/>
      <c r="D30" s="73"/>
      <c r="E30" s="511"/>
      <c r="F30" s="511"/>
      <c r="G30" s="511"/>
      <c r="H30" s="511"/>
      <c r="I30" s="511"/>
      <c r="J30" s="511">
        <f>ROUND(SUM(I29*J16+J29*J17)/12,4)</f>
        <v>1.06E-2</v>
      </c>
      <c r="K30" s="511"/>
      <c r="L30" s="511">
        <f t="shared" ref="L30:N30" si="7">ROUND(SUM(K29*L16+L29*L17)/12,4)</f>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4,999 kW</v>
      </c>
      <c r="C32" s="968" t="str">
        <f>'2. LRAMVA Threshold'!F71</f>
        <v>kW</v>
      </c>
      <c r="D32" s="47"/>
      <c r="E32" s="47"/>
      <c r="F32" s="47"/>
      <c r="G32" s="47"/>
      <c r="H32" s="47"/>
      <c r="I32" s="47"/>
      <c r="J32" s="47">
        <v>2.5413000000000001</v>
      </c>
      <c r="K32" s="47"/>
      <c r="L32" s="47"/>
      <c r="M32" s="47"/>
      <c r="N32" s="47"/>
      <c r="O32" s="71"/>
    </row>
    <row r="33" spans="1:15" s="18" customFormat="1" outlineLevel="1">
      <c r="A33" s="4"/>
      <c r="B33" s="572" t="s">
        <v>548</v>
      </c>
      <c r="C33" s="966"/>
      <c r="D33" s="47"/>
      <c r="E33" s="47"/>
      <c r="F33" s="47"/>
      <c r="G33" s="47"/>
      <c r="H33" s="47"/>
      <c r="I33" s="47"/>
      <c r="J33" s="47"/>
      <c r="K33" s="47"/>
      <c r="L33" s="47"/>
      <c r="M33" s="47"/>
      <c r="N33" s="47"/>
      <c r="O33" s="71"/>
    </row>
    <row r="34" spans="1:15" s="18" customFormat="1" outlineLevel="1">
      <c r="A34" s="4"/>
      <c r="B34" s="572" t="s">
        <v>549</v>
      </c>
      <c r="C34" s="966"/>
      <c r="D34" s="47"/>
      <c r="E34" s="47"/>
      <c r="F34" s="47"/>
      <c r="G34" s="47"/>
      <c r="H34" s="47"/>
      <c r="I34" s="47"/>
      <c r="J34" s="47"/>
      <c r="K34" s="47"/>
      <c r="L34" s="47"/>
      <c r="M34" s="47"/>
      <c r="N34" s="47"/>
      <c r="O34" s="71"/>
    </row>
    <row r="35" spans="1:15" s="18" customFormat="1" outlineLevel="1">
      <c r="A35" s="4"/>
      <c r="B35" s="572" t="s">
        <v>550</v>
      </c>
      <c r="C35" s="966"/>
      <c r="D35" s="47"/>
      <c r="E35" s="47"/>
      <c r="F35" s="47"/>
      <c r="G35" s="47"/>
      <c r="H35" s="47"/>
      <c r="I35" s="47"/>
      <c r="J35" s="47"/>
      <c r="K35" s="47"/>
      <c r="L35" s="47"/>
      <c r="M35" s="47"/>
      <c r="N35" s="47"/>
      <c r="O35" s="71"/>
    </row>
    <row r="36" spans="1:15" s="18" customFormat="1">
      <c r="A36" s="4"/>
      <c r="B36" s="572" t="s">
        <v>551</v>
      </c>
      <c r="C36" s="969"/>
      <c r="D36" s="67"/>
      <c r="E36" s="67"/>
      <c r="F36" s="67"/>
      <c r="G36" s="67"/>
      <c r="H36" s="67"/>
      <c r="I36" s="67"/>
      <c r="J36" s="67">
        <f t="shared" ref="J36:M36" si="8">SUM(J32:J35)</f>
        <v>2.5413000000000001</v>
      </c>
      <c r="K36" s="67"/>
      <c r="L36" s="67">
        <f t="shared" si="8"/>
        <v>0</v>
      </c>
      <c r="M36" s="67">
        <f t="shared" si="8"/>
        <v>0</v>
      </c>
      <c r="N36" s="67">
        <f>SUM(N32:N35)</f>
        <v>0</v>
      </c>
      <c r="O36" s="78"/>
    </row>
    <row r="37" spans="1:15" s="18" customFormat="1">
      <c r="A37" s="4"/>
      <c r="B37" s="519" t="s">
        <v>552</v>
      </c>
      <c r="C37" s="515"/>
      <c r="D37" s="73"/>
      <c r="E37" s="511"/>
      <c r="F37" s="511"/>
      <c r="G37" s="511"/>
      <c r="H37" s="511"/>
      <c r="I37" s="511"/>
      <c r="J37" s="511">
        <f t="shared" ref="J37:N37" si="9">ROUND(SUM(I36*J16+J36*J17)/12,4)</f>
        <v>2.5413000000000001</v>
      </c>
      <c r="K37" s="511"/>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Large Use</v>
      </c>
      <c r="C39" s="968" t="str">
        <f>'2. LRAMVA Threshold'!G71</f>
        <v>kW</v>
      </c>
      <c r="D39" s="47"/>
      <c r="E39" s="47"/>
      <c r="F39" s="47"/>
      <c r="G39" s="47"/>
      <c r="H39" s="47"/>
      <c r="I39" s="47"/>
      <c r="J39" s="47">
        <v>1.3985000000000001</v>
      </c>
      <c r="K39" s="47"/>
      <c r="L39" s="47"/>
      <c r="M39" s="47"/>
      <c r="N39" s="47"/>
      <c r="O39" s="71"/>
    </row>
    <row r="40" spans="1:15" s="18" customFormat="1" outlineLevel="1">
      <c r="A40" s="4"/>
      <c r="B40" s="572" t="s">
        <v>548</v>
      </c>
      <c r="C40" s="966"/>
      <c r="D40" s="47"/>
      <c r="E40" s="47"/>
      <c r="F40" s="47"/>
      <c r="G40" s="47"/>
      <c r="H40" s="47"/>
      <c r="I40" s="47"/>
      <c r="J40" s="47"/>
      <c r="K40" s="47"/>
      <c r="L40" s="47"/>
      <c r="M40" s="47"/>
      <c r="N40" s="47"/>
      <c r="O40" s="71"/>
    </row>
    <row r="41" spans="1:15" s="18" customFormat="1" outlineLevel="1">
      <c r="A41" s="4"/>
      <c r="B41" s="572" t="s">
        <v>549</v>
      </c>
      <c r="C41" s="966"/>
      <c r="D41" s="47"/>
      <c r="E41" s="47"/>
      <c r="F41" s="47"/>
      <c r="G41" s="47"/>
      <c r="H41" s="47"/>
      <c r="I41" s="47"/>
      <c r="J41" s="47"/>
      <c r="K41" s="47"/>
      <c r="L41" s="47"/>
      <c r="M41" s="47"/>
      <c r="N41" s="47"/>
      <c r="O41" s="71"/>
    </row>
    <row r="42" spans="1:15" s="18" customFormat="1" outlineLevel="1">
      <c r="A42" s="4"/>
      <c r="B42" s="572" t="s">
        <v>550</v>
      </c>
      <c r="C42" s="966"/>
      <c r="D42" s="47"/>
      <c r="E42" s="47"/>
      <c r="F42" s="47"/>
      <c r="G42" s="47"/>
      <c r="H42" s="47"/>
      <c r="I42" s="47"/>
      <c r="J42" s="47"/>
      <c r="K42" s="47"/>
      <c r="L42" s="47"/>
      <c r="M42" s="47"/>
      <c r="N42" s="47"/>
      <c r="O42" s="71"/>
    </row>
    <row r="43" spans="1:15" s="18" customFormat="1">
      <c r="A43" s="4"/>
      <c r="B43" s="572" t="s">
        <v>551</v>
      </c>
      <c r="C43" s="969"/>
      <c r="D43" s="67"/>
      <c r="E43" s="67"/>
      <c r="F43" s="67"/>
      <c r="G43" s="67"/>
      <c r="H43" s="67"/>
      <c r="I43" s="67"/>
      <c r="J43" s="67">
        <f t="shared" ref="J43:N43" si="10">SUM(J39:J42)</f>
        <v>1.3985000000000001</v>
      </c>
      <c r="K43" s="67"/>
      <c r="L43" s="67">
        <f t="shared" si="10"/>
        <v>0</v>
      </c>
      <c r="M43" s="67">
        <f t="shared" si="10"/>
        <v>0</v>
      </c>
      <c r="N43" s="67">
        <f t="shared" si="10"/>
        <v>0</v>
      </c>
      <c r="O43" s="78"/>
    </row>
    <row r="44" spans="1:15" s="14" customFormat="1">
      <c r="A44" s="74"/>
      <c r="B44" s="519" t="s">
        <v>552</v>
      </c>
      <c r="C44" s="515"/>
      <c r="D44" s="73"/>
      <c r="E44" s="511"/>
      <c r="F44" s="511"/>
      <c r="G44" s="511"/>
      <c r="H44" s="511"/>
      <c r="I44" s="511"/>
      <c r="J44" s="511">
        <f t="shared" ref="J44:N44" si="11">ROUND(SUM(I43*J16+J43*J17)/12,4)</f>
        <v>1.3985000000000001</v>
      </c>
      <c r="K44" s="511"/>
      <c r="L44" s="511">
        <f t="shared" si="11"/>
        <v>0</v>
      </c>
      <c r="M44" s="511">
        <f t="shared" si="11"/>
        <v>0</v>
      </c>
      <c r="N44" s="511">
        <f t="shared" si="11"/>
        <v>0</v>
      </c>
      <c r="O44" s="516"/>
    </row>
    <row r="45" spans="1:15" s="72" customFormat="1" ht="14.25">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968" t="str">
        <f>'2. LRAMVA Threshold'!H71</f>
        <v>kW</v>
      </c>
      <c r="D46" s="47"/>
      <c r="E46" s="47"/>
      <c r="F46" s="47"/>
      <c r="G46" s="47"/>
      <c r="H46" s="47"/>
      <c r="I46" s="47"/>
      <c r="J46" s="47">
        <v>0.26090000000000002</v>
      </c>
      <c r="K46" s="47"/>
      <c r="L46" s="47"/>
      <c r="M46" s="47"/>
      <c r="N46" s="47"/>
      <c r="O46" s="71"/>
    </row>
    <row r="47" spans="1:15" s="18" customFormat="1" outlineLevel="1">
      <c r="A47" s="4"/>
      <c r="B47" s="572" t="s">
        <v>548</v>
      </c>
      <c r="C47" s="966"/>
      <c r="D47" s="47"/>
      <c r="E47" s="47"/>
      <c r="F47" s="47"/>
      <c r="G47" s="47"/>
      <c r="H47" s="47"/>
      <c r="I47" s="47"/>
      <c r="J47" s="47"/>
      <c r="K47" s="47"/>
      <c r="L47" s="47"/>
      <c r="M47" s="47"/>
      <c r="N47" s="47"/>
      <c r="O47" s="71"/>
    </row>
    <row r="48" spans="1:15" s="18" customFormat="1" outlineLevel="1">
      <c r="A48" s="4"/>
      <c r="B48" s="572" t="s">
        <v>549</v>
      </c>
      <c r="C48" s="966"/>
      <c r="D48" s="47"/>
      <c r="E48" s="47"/>
      <c r="F48" s="47"/>
      <c r="G48" s="47"/>
      <c r="H48" s="47"/>
      <c r="I48" s="47"/>
      <c r="J48" s="47"/>
      <c r="K48" s="47"/>
      <c r="L48" s="47"/>
      <c r="M48" s="47"/>
      <c r="N48" s="47"/>
      <c r="O48" s="71"/>
    </row>
    <row r="49" spans="1:15" s="18" customFormat="1" outlineLevel="1">
      <c r="A49" s="4"/>
      <c r="B49" s="572" t="s">
        <v>550</v>
      </c>
      <c r="C49" s="966"/>
      <c r="D49" s="47"/>
      <c r="E49" s="47"/>
      <c r="F49" s="47"/>
      <c r="G49" s="47"/>
      <c r="H49" s="47"/>
      <c r="I49" s="47"/>
      <c r="J49" s="47"/>
      <c r="K49" s="47"/>
      <c r="L49" s="47"/>
      <c r="M49" s="47"/>
      <c r="N49" s="47"/>
      <c r="O49" s="71"/>
    </row>
    <row r="50" spans="1:15" s="18" customFormat="1">
      <c r="A50" s="4"/>
      <c r="B50" s="572" t="s">
        <v>551</v>
      </c>
      <c r="C50" s="969"/>
      <c r="D50" s="67"/>
      <c r="E50" s="67"/>
      <c r="F50" s="67"/>
      <c r="G50" s="67"/>
      <c r="H50" s="67"/>
      <c r="I50" s="67"/>
      <c r="J50" s="67">
        <f t="shared" ref="J50:N50" si="12">SUM(J46:J49)</f>
        <v>0.26090000000000002</v>
      </c>
      <c r="K50" s="67"/>
      <c r="L50" s="67">
        <f t="shared" si="12"/>
        <v>0</v>
      </c>
      <c r="M50" s="67">
        <f t="shared" si="12"/>
        <v>0</v>
      </c>
      <c r="N50" s="67">
        <f t="shared" si="12"/>
        <v>0</v>
      </c>
      <c r="O50" s="78"/>
    </row>
    <row r="51" spans="1:15" s="14" customFormat="1">
      <c r="A51" s="74"/>
      <c r="B51" s="519" t="s">
        <v>552</v>
      </c>
      <c r="C51" s="515"/>
      <c r="D51" s="73"/>
      <c r="E51" s="511"/>
      <c r="F51" s="511"/>
      <c r="G51" s="511"/>
      <c r="H51" s="511"/>
      <c r="I51" s="511"/>
      <c r="J51" s="511">
        <f t="shared" ref="J51:N51" si="13">ROUND(SUM(I50*J16+J50*J17)/12,4)</f>
        <v>0.26090000000000002</v>
      </c>
      <c r="K51" s="511"/>
      <c r="L51" s="511">
        <f t="shared" si="13"/>
        <v>0</v>
      </c>
      <c r="M51" s="511">
        <f t="shared" si="13"/>
        <v>0</v>
      </c>
      <c r="N51" s="511">
        <f t="shared" si="13"/>
        <v>0</v>
      </c>
      <c r="O51" s="516"/>
    </row>
    <row r="52" spans="1:15" s="72" customFormat="1" ht="14.25">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968" t="str">
        <f>'2. LRAMVA Threshold'!I71</f>
        <v>kW</v>
      </c>
      <c r="D53" s="47"/>
      <c r="E53" s="47"/>
      <c r="F53" s="47"/>
      <c r="G53" s="47"/>
      <c r="H53" s="47"/>
      <c r="I53" s="47"/>
      <c r="J53" s="47">
        <v>6.0732999999999997</v>
      </c>
      <c r="K53" s="47"/>
      <c r="L53" s="47"/>
      <c r="M53" s="47"/>
      <c r="N53" s="47"/>
      <c r="O53" s="71"/>
    </row>
    <row r="54" spans="1:15" s="18" customFormat="1" outlineLevel="1">
      <c r="A54" s="4"/>
      <c r="B54" s="572" t="s">
        <v>548</v>
      </c>
      <c r="C54" s="966"/>
      <c r="D54" s="47"/>
      <c r="E54" s="47"/>
      <c r="F54" s="47"/>
      <c r="G54" s="47"/>
      <c r="H54" s="47"/>
      <c r="I54" s="47"/>
      <c r="J54" s="47"/>
      <c r="K54" s="47"/>
      <c r="L54" s="47"/>
      <c r="M54" s="47"/>
      <c r="N54" s="47"/>
      <c r="O54" s="71"/>
    </row>
    <row r="55" spans="1:15" s="18" customFormat="1" outlineLevel="1">
      <c r="A55" s="4"/>
      <c r="B55" s="572" t="s">
        <v>549</v>
      </c>
      <c r="C55" s="966"/>
      <c r="D55" s="47"/>
      <c r="E55" s="47"/>
      <c r="F55" s="47"/>
      <c r="G55" s="47"/>
      <c r="H55" s="47"/>
      <c r="I55" s="47"/>
      <c r="J55" s="47"/>
      <c r="K55" s="47"/>
      <c r="L55" s="47"/>
      <c r="M55" s="47"/>
      <c r="N55" s="47"/>
      <c r="O55" s="71"/>
    </row>
    <row r="56" spans="1:15" s="18" customFormat="1" outlineLevel="1">
      <c r="A56" s="4"/>
      <c r="B56" s="572" t="s">
        <v>550</v>
      </c>
      <c r="C56" s="966"/>
      <c r="D56" s="47"/>
      <c r="E56" s="47"/>
      <c r="F56" s="47"/>
      <c r="G56" s="47"/>
      <c r="H56" s="47"/>
      <c r="I56" s="47"/>
      <c r="J56" s="47"/>
      <c r="K56" s="47"/>
      <c r="L56" s="47"/>
      <c r="M56" s="47"/>
      <c r="N56" s="47"/>
      <c r="O56" s="71"/>
    </row>
    <row r="57" spans="1:15" s="18" customFormat="1">
      <c r="A57" s="4"/>
      <c r="B57" s="572" t="s">
        <v>551</v>
      </c>
      <c r="C57" s="969"/>
      <c r="D57" s="67"/>
      <c r="E57" s="67"/>
      <c r="F57" s="67"/>
      <c r="G57" s="67"/>
      <c r="H57" s="67"/>
      <c r="I57" s="67"/>
      <c r="J57" s="67">
        <f t="shared" ref="J57:N57" si="14">SUM(J53:J56)</f>
        <v>6.0732999999999997</v>
      </c>
      <c r="K57" s="67"/>
      <c r="L57" s="67">
        <f t="shared" si="14"/>
        <v>0</v>
      </c>
      <c r="M57" s="67">
        <f t="shared" si="14"/>
        <v>0</v>
      </c>
      <c r="N57" s="67">
        <f t="shared" si="14"/>
        <v>0</v>
      </c>
      <c r="O57" s="79"/>
    </row>
    <row r="58" spans="1:15" s="14" customFormat="1">
      <c r="A58" s="74"/>
      <c r="B58" s="519" t="s">
        <v>552</v>
      </c>
      <c r="C58" s="515"/>
      <c r="D58" s="73"/>
      <c r="E58" s="511"/>
      <c r="F58" s="511"/>
      <c r="G58" s="511"/>
      <c r="H58" s="511"/>
      <c r="I58" s="511"/>
      <c r="J58" s="511">
        <f t="shared" ref="J58:N58" si="15">ROUND(SUM(I57*J16+J57*J17)/12,4)</f>
        <v>6.0732999999999997</v>
      </c>
      <c r="K58" s="511"/>
      <c r="L58" s="511">
        <f t="shared" si="15"/>
        <v>0</v>
      </c>
      <c r="M58" s="511">
        <f t="shared" si="15"/>
        <v>0</v>
      </c>
      <c r="N58" s="511">
        <f t="shared" si="15"/>
        <v>0</v>
      </c>
      <c r="O58" s="516"/>
    </row>
    <row r="59" spans="1:15" s="72" customFormat="1" ht="14.25">
      <c r="A59" s="74"/>
      <c r="B59" s="519"/>
      <c r="C59" s="515"/>
      <c r="D59" s="73"/>
      <c r="E59" s="73"/>
      <c r="F59" s="73"/>
      <c r="G59" s="73"/>
      <c r="H59" s="73"/>
      <c r="I59" s="73"/>
      <c r="J59" s="73"/>
      <c r="K59" s="73"/>
      <c r="L59" s="521"/>
      <c r="M59" s="521"/>
      <c r="N59" s="521"/>
      <c r="O59" s="520"/>
    </row>
    <row r="60" spans="1:15" s="66" customFormat="1">
      <c r="A60" s="64"/>
      <c r="B60" s="649">
        <f>'1.  LRAMVA Summary'!B34</f>
        <v>0</v>
      </c>
      <c r="C60" s="968" t="str">
        <f>'2. LRAMVA Threshold'!J71</f>
        <v/>
      </c>
      <c r="D60" s="47"/>
      <c r="E60" s="47"/>
      <c r="F60" s="47"/>
      <c r="G60" s="47"/>
      <c r="H60" s="47"/>
      <c r="I60" s="47"/>
      <c r="J60" s="47"/>
      <c r="K60" s="47"/>
      <c r="L60" s="47"/>
      <c r="M60" s="47"/>
      <c r="N60" s="47"/>
      <c r="O60" s="71"/>
    </row>
    <row r="61" spans="1:15" s="18" customFormat="1" hidden="1" outlineLevel="1">
      <c r="A61" s="4"/>
      <c r="B61" s="572" t="s">
        <v>548</v>
      </c>
      <c r="C61" s="966"/>
      <c r="D61" s="47"/>
      <c r="E61" s="47"/>
      <c r="F61" s="47"/>
      <c r="G61" s="47"/>
      <c r="H61" s="47"/>
      <c r="I61" s="47"/>
      <c r="J61" s="47"/>
      <c r="K61" s="47"/>
      <c r="L61" s="47"/>
      <c r="M61" s="47"/>
      <c r="N61" s="47"/>
      <c r="O61" s="71"/>
    </row>
    <row r="62" spans="1:15" s="18" customFormat="1" hidden="1" outlineLevel="1">
      <c r="A62" s="4"/>
      <c r="B62" s="572" t="s">
        <v>549</v>
      </c>
      <c r="C62" s="966"/>
      <c r="D62" s="47"/>
      <c r="E62" s="47"/>
      <c r="F62" s="47"/>
      <c r="G62" s="47"/>
      <c r="H62" s="47"/>
      <c r="I62" s="47"/>
      <c r="J62" s="47"/>
      <c r="K62" s="47"/>
      <c r="L62" s="47"/>
      <c r="M62" s="47"/>
      <c r="N62" s="47"/>
      <c r="O62" s="71"/>
    </row>
    <row r="63" spans="1:15" s="18" customFormat="1" hidden="1" outlineLevel="1">
      <c r="A63" s="4"/>
      <c r="B63" s="572" t="s">
        <v>550</v>
      </c>
      <c r="C63" s="966"/>
      <c r="D63" s="47"/>
      <c r="E63" s="47"/>
      <c r="F63" s="47"/>
      <c r="G63" s="47"/>
      <c r="H63" s="47"/>
      <c r="I63" s="47"/>
      <c r="J63" s="47"/>
      <c r="K63" s="47"/>
      <c r="L63" s="47"/>
      <c r="M63" s="47"/>
      <c r="N63" s="47"/>
      <c r="O63" s="71"/>
    </row>
    <row r="64" spans="1:15" s="18" customFormat="1" collapsed="1">
      <c r="A64" s="4"/>
      <c r="B64" s="572" t="s">
        <v>551</v>
      </c>
      <c r="C64" s="969"/>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968" t="str">
        <f>'2. LRAMVA Threshold'!K71</f>
        <v/>
      </c>
      <c r="D67" s="47"/>
      <c r="E67" s="47"/>
      <c r="F67" s="47"/>
      <c r="G67" s="47"/>
      <c r="H67" s="47"/>
      <c r="I67" s="47"/>
      <c r="J67" s="47"/>
      <c r="K67" s="47"/>
      <c r="L67" s="47"/>
      <c r="M67" s="47"/>
      <c r="N67" s="47"/>
      <c r="O67" s="71"/>
    </row>
    <row r="68" spans="1:15" s="18" customFormat="1" hidden="1" outlineLevel="1">
      <c r="A68" s="4"/>
      <c r="B68" s="572" t="s">
        <v>548</v>
      </c>
      <c r="C68" s="966"/>
      <c r="D68" s="47"/>
      <c r="E68" s="47"/>
      <c r="F68" s="47"/>
      <c r="G68" s="47"/>
      <c r="H68" s="47"/>
      <c r="I68" s="47"/>
      <c r="J68" s="47"/>
      <c r="K68" s="47"/>
      <c r="L68" s="47"/>
      <c r="M68" s="47"/>
      <c r="N68" s="47"/>
      <c r="O68" s="71"/>
    </row>
    <row r="69" spans="1:15" s="18" customFormat="1" hidden="1" outlineLevel="1">
      <c r="A69" s="4"/>
      <c r="B69" s="572" t="s">
        <v>549</v>
      </c>
      <c r="C69" s="966"/>
      <c r="D69" s="47"/>
      <c r="E69" s="47"/>
      <c r="F69" s="47"/>
      <c r="G69" s="47"/>
      <c r="H69" s="47"/>
      <c r="I69" s="47"/>
      <c r="J69" s="47"/>
      <c r="K69" s="47"/>
      <c r="L69" s="47"/>
      <c r="M69" s="47"/>
      <c r="N69" s="47"/>
      <c r="O69" s="71"/>
    </row>
    <row r="70" spans="1:15" s="18" customFormat="1" hidden="1" outlineLevel="1">
      <c r="A70" s="4"/>
      <c r="B70" s="572" t="s">
        <v>550</v>
      </c>
      <c r="C70" s="966"/>
      <c r="D70" s="47"/>
      <c r="E70" s="47"/>
      <c r="F70" s="47"/>
      <c r="G70" s="47"/>
      <c r="H70" s="47"/>
      <c r="I70" s="47"/>
      <c r="J70" s="47"/>
      <c r="K70" s="47"/>
      <c r="L70" s="47"/>
      <c r="M70" s="47"/>
      <c r="N70" s="47"/>
      <c r="O70" s="71"/>
    </row>
    <row r="71" spans="1:15" s="18" customFormat="1" collapsed="1">
      <c r="A71" s="4"/>
      <c r="B71" s="572" t="s">
        <v>551</v>
      </c>
      <c r="C71" s="969"/>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968" t="str">
        <f>'2. LRAMVA Threshold'!L71</f>
        <v/>
      </c>
      <c r="D74" s="47"/>
      <c r="E74" s="47"/>
      <c r="F74" s="47"/>
      <c r="G74" s="47"/>
      <c r="H74" s="47"/>
      <c r="I74" s="47"/>
      <c r="J74" s="47"/>
      <c r="K74" s="47"/>
      <c r="L74" s="47"/>
      <c r="M74" s="47"/>
      <c r="N74" s="47"/>
      <c r="O74" s="71"/>
    </row>
    <row r="75" spans="1:15" s="18" customFormat="1" hidden="1" outlineLevel="1">
      <c r="A75" s="4"/>
      <c r="B75" s="572" t="s">
        <v>548</v>
      </c>
      <c r="C75" s="966"/>
      <c r="D75" s="47"/>
      <c r="E75" s="47"/>
      <c r="F75" s="47"/>
      <c r="G75" s="47"/>
      <c r="H75" s="47"/>
      <c r="I75" s="47"/>
      <c r="J75" s="47"/>
      <c r="K75" s="47"/>
      <c r="L75" s="47"/>
      <c r="M75" s="47"/>
      <c r="N75" s="47"/>
      <c r="O75" s="71"/>
    </row>
    <row r="76" spans="1:15" s="18" customFormat="1" hidden="1" outlineLevel="1">
      <c r="A76" s="4"/>
      <c r="B76" s="572" t="s">
        <v>549</v>
      </c>
      <c r="C76" s="966"/>
      <c r="D76" s="47"/>
      <c r="E76" s="47"/>
      <c r="F76" s="47"/>
      <c r="G76" s="47"/>
      <c r="H76" s="47"/>
      <c r="I76" s="47"/>
      <c r="J76" s="47"/>
      <c r="K76" s="47"/>
      <c r="L76" s="47"/>
      <c r="M76" s="47"/>
      <c r="N76" s="47"/>
      <c r="O76" s="71"/>
    </row>
    <row r="77" spans="1:15" s="18" customFormat="1" hidden="1" outlineLevel="1">
      <c r="A77" s="4"/>
      <c r="B77" s="572" t="s">
        <v>550</v>
      </c>
      <c r="C77" s="966"/>
      <c r="D77" s="47"/>
      <c r="E77" s="47"/>
      <c r="F77" s="47"/>
      <c r="G77" s="47"/>
      <c r="H77" s="47"/>
      <c r="I77" s="47"/>
      <c r="J77" s="47"/>
      <c r="K77" s="47"/>
      <c r="L77" s="47"/>
      <c r="M77" s="47"/>
      <c r="N77" s="47"/>
      <c r="O77" s="71"/>
    </row>
    <row r="78" spans="1:15" s="18" customFormat="1" collapsed="1">
      <c r="A78" s="4"/>
      <c r="B78" s="572" t="s">
        <v>551</v>
      </c>
      <c r="C78" s="969"/>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968" t="str">
        <f>'2. LRAMVA Threshold'!M71</f>
        <v/>
      </c>
      <c r="D81" s="47"/>
      <c r="E81" s="47"/>
      <c r="F81" s="47"/>
      <c r="G81" s="47"/>
      <c r="H81" s="47"/>
      <c r="I81" s="47"/>
      <c r="J81" s="47"/>
      <c r="K81" s="47"/>
      <c r="L81" s="47"/>
      <c r="M81" s="47"/>
      <c r="N81" s="47"/>
      <c r="O81" s="71"/>
    </row>
    <row r="82" spans="1:15" s="18" customFormat="1" hidden="1" outlineLevel="1">
      <c r="A82" s="4"/>
      <c r="B82" s="572" t="s">
        <v>548</v>
      </c>
      <c r="C82" s="966"/>
      <c r="D82" s="47"/>
      <c r="E82" s="47"/>
      <c r="F82" s="47"/>
      <c r="G82" s="47"/>
      <c r="H82" s="47"/>
      <c r="I82" s="47"/>
      <c r="J82" s="47"/>
      <c r="K82" s="47"/>
      <c r="L82" s="47"/>
      <c r="M82" s="47"/>
      <c r="N82" s="47"/>
      <c r="O82" s="71"/>
    </row>
    <row r="83" spans="1:15" s="18" customFormat="1" hidden="1" outlineLevel="1">
      <c r="A83" s="4"/>
      <c r="B83" s="572" t="s">
        <v>549</v>
      </c>
      <c r="C83" s="966"/>
      <c r="D83" s="47"/>
      <c r="E83" s="47"/>
      <c r="F83" s="47"/>
      <c r="G83" s="47"/>
      <c r="H83" s="47"/>
      <c r="I83" s="47"/>
      <c r="J83" s="47"/>
      <c r="K83" s="47"/>
      <c r="L83" s="47"/>
      <c r="M83" s="47"/>
      <c r="N83" s="47"/>
      <c r="O83" s="71"/>
    </row>
    <row r="84" spans="1:15" s="18" customFormat="1" hidden="1" outlineLevel="1">
      <c r="A84" s="4"/>
      <c r="B84" s="572" t="s">
        <v>550</v>
      </c>
      <c r="C84" s="966"/>
      <c r="D84" s="47"/>
      <c r="E84" s="47"/>
      <c r="F84" s="47"/>
      <c r="G84" s="47"/>
      <c r="H84" s="47"/>
      <c r="I84" s="47"/>
      <c r="J84" s="47"/>
      <c r="K84" s="47"/>
      <c r="L84" s="47"/>
      <c r="M84" s="47"/>
      <c r="N84" s="47"/>
      <c r="O84" s="71"/>
    </row>
    <row r="85" spans="1:15" s="18" customFormat="1" collapsed="1">
      <c r="A85" s="4"/>
      <c r="B85" s="572" t="s">
        <v>551</v>
      </c>
      <c r="C85" s="969"/>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968" t="str">
        <f>'2. LRAMVA Threshold'!N71</f>
        <v/>
      </c>
      <c r="D88" s="47"/>
      <c r="E88" s="47"/>
      <c r="F88" s="47"/>
      <c r="G88" s="47"/>
      <c r="H88" s="47"/>
      <c r="I88" s="47"/>
      <c r="J88" s="47"/>
      <c r="K88" s="47"/>
      <c r="L88" s="47"/>
      <c r="M88" s="47"/>
      <c r="N88" s="47"/>
      <c r="O88" s="71"/>
    </row>
    <row r="89" spans="1:15" s="18" customFormat="1" hidden="1" outlineLevel="1">
      <c r="A89" s="4"/>
      <c r="B89" s="572" t="s">
        <v>548</v>
      </c>
      <c r="C89" s="966"/>
      <c r="D89" s="47"/>
      <c r="E89" s="47"/>
      <c r="F89" s="47"/>
      <c r="G89" s="47"/>
      <c r="H89" s="47"/>
      <c r="I89" s="47"/>
      <c r="J89" s="47"/>
      <c r="K89" s="47"/>
      <c r="L89" s="47"/>
      <c r="M89" s="47"/>
      <c r="N89" s="47"/>
      <c r="O89" s="71"/>
    </row>
    <row r="90" spans="1:15" s="18" customFormat="1" hidden="1" outlineLevel="1">
      <c r="A90" s="4"/>
      <c r="B90" s="572" t="s">
        <v>549</v>
      </c>
      <c r="C90" s="966"/>
      <c r="D90" s="47"/>
      <c r="E90" s="47"/>
      <c r="F90" s="47"/>
      <c r="G90" s="47"/>
      <c r="H90" s="47"/>
      <c r="I90" s="47"/>
      <c r="J90" s="47"/>
      <c r="K90" s="47"/>
      <c r="L90" s="47"/>
      <c r="M90" s="47"/>
      <c r="N90" s="47"/>
      <c r="O90" s="71"/>
    </row>
    <row r="91" spans="1:15" s="18" customFormat="1" hidden="1" outlineLevel="1">
      <c r="A91" s="4"/>
      <c r="B91" s="572" t="s">
        <v>550</v>
      </c>
      <c r="C91" s="966"/>
      <c r="D91" s="47"/>
      <c r="E91" s="47"/>
      <c r="F91" s="47"/>
      <c r="G91" s="47"/>
      <c r="H91" s="47"/>
      <c r="I91" s="47"/>
      <c r="J91" s="47"/>
      <c r="K91" s="47"/>
      <c r="L91" s="47"/>
      <c r="M91" s="47"/>
      <c r="N91" s="47"/>
      <c r="O91" s="71"/>
    </row>
    <row r="92" spans="1:15" s="18" customFormat="1" collapsed="1">
      <c r="A92" s="4"/>
      <c r="B92" s="572" t="s">
        <v>551</v>
      </c>
      <c r="C92" s="969"/>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968" t="str">
        <f>'2. LRAMVA Threshold'!O71</f>
        <v/>
      </c>
      <c r="D95" s="47"/>
      <c r="E95" s="47"/>
      <c r="F95" s="47"/>
      <c r="G95" s="47"/>
      <c r="H95" s="47"/>
      <c r="I95" s="47"/>
      <c r="J95" s="47"/>
      <c r="K95" s="47"/>
      <c r="L95" s="47"/>
      <c r="M95" s="47"/>
      <c r="N95" s="47"/>
      <c r="O95" s="71"/>
    </row>
    <row r="96" spans="1:15" s="18" customFormat="1" hidden="1" outlineLevel="1">
      <c r="A96" s="4"/>
      <c r="B96" s="572" t="s">
        <v>548</v>
      </c>
      <c r="C96" s="966"/>
      <c r="D96" s="47"/>
      <c r="E96" s="47"/>
      <c r="F96" s="47"/>
      <c r="G96" s="47"/>
      <c r="H96" s="47"/>
      <c r="I96" s="47"/>
      <c r="J96" s="47"/>
      <c r="K96" s="47"/>
      <c r="L96" s="47"/>
      <c r="M96" s="47"/>
      <c r="N96" s="47"/>
      <c r="O96" s="71"/>
    </row>
    <row r="97" spans="1:15" s="18" customFormat="1" hidden="1" outlineLevel="1">
      <c r="A97" s="4"/>
      <c r="B97" s="572" t="s">
        <v>549</v>
      </c>
      <c r="C97" s="966"/>
      <c r="D97" s="47"/>
      <c r="E97" s="47"/>
      <c r="F97" s="47"/>
      <c r="G97" s="47"/>
      <c r="H97" s="47"/>
      <c r="I97" s="47"/>
      <c r="J97" s="47"/>
      <c r="K97" s="47"/>
      <c r="L97" s="47"/>
      <c r="M97" s="47"/>
      <c r="N97" s="47"/>
      <c r="O97" s="71"/>
    </row>
    <row r="98" spans="1:15" s="18" customFormat="1" hidden="1" outlineLevel="1">
      <c r="A98" s="4"/>
      <c r="B98" s="572" t="s">
        <v>550</v>
      </c>
      <c r="C98" s="966"/>
      <c r="D98" s="47"/>
      <c r="E98" s="47"/>
      <c r="F98" s="47"/>
      <c r="G98" s="47"/>
      <c r="H98" s="47"/>
      <c r="I98" s="47"/>
      <c r="J98" s="47"/>
      <c r="K98" s="47"/>
      <c r="L98" s="47"/>
      <c r="M98" s="47"/>
      <c r="N98" s="47"/>
      <c r="O98" s="71"/>
    </row>
    <row r="99" spans="1:15" s="18" customFormat="1" collapsed="1">
      <c r="A99" s="4"/>
      <c r="B99" s="572" t="s">
        <v>551</v>
      </c>
      <c r="C99" s="969"/>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968" t="str">
        <f>'2. LRAMVA Threshold'!P71</f>
        <v/>
      </c>
      <c r="D102" s="47"/>
      <c r="E102" s="47"/>
      <c r="F102" s="47"/>
      <c r="G102" s="47"/>
      <c r="H102" s="47"/>
      <c r="I102" s="47"/>
      <c r="J102" s="47"/>
      <c r="K102" s="47"/>
      <c r="L102" s="47"/>
      <c r="M102" s="47"/>
      <c r="N102" s="47"/>
      <c r="O102" s="71"/>
    </row>
    <row r="103" spans="1:15" s="18" customFormat="1" hidden="1" outlineLevel="1">
      <c r="A103" s="4"/>
      <c r="B103" s="572" t="s">
        <v>548</v>
      </c>
      <c r="C103" s="966"/>
      <c r="D103" s="47"/>
      <c r="E103" s="47"/>
      <c r="F103" s="47"/>
      <c r="G103" s="47"/>
      <c r="H103" s="47"/>
      <c r="I103" s="47"/>
      <c r="J103" s="47"/>
      <c r="K103" s="47"/>
      <c r="L103" s="47"/>
      <c r="M103" s="47"/>
      <c r="N103" s="47"/>
      <c r="O103" s="71"/>
    </row>
    <row r="104" spans="1:15" s="18" customFormat="1" hidden="1" outlineLevel="1">
      <c r="A104" s="4"/>
      <c r="B104" s="572" t="s">
        <v>549</v>
      </c>
      <c r="C104" s="966"/>
      <c r="D104" s="47"/>
      <c r="E104" s="47"/>
      <c r="F104" s="47"/>
      <c r="G104" s="47"/>
      <c r="H104" s="47"/>
      <c r="I104" s="47"/>
      <c r="J104" s="47"/>
      <c r="K104" s="47"/>
      <c r="L104" s="47"/>
      <c r="M104" s="47"/>
      <c r="N104" s="47"/>
      <c r="O104" s="71"/>
    </row>
    <row r="105" spans="1:15" s="18" customFormat="1" hidden="1" outlineLevel="1">
      <c r="A105" s="4"/>
      <c r="B105" s="572" t="s">
        <v>550</v>
      </c>
      <c r="C105" s="966"/>
      <c r="D105" s="47"/>
      <c r="E105" s="47"/>
      <c r="F105" s="47"/>
      <c r="G105" s="47"/>
      <c r="H105" s="47"/>
      <c r="I105" s="47"/>
      <c r="J105" s="47"/>
      <c r="K105" s="47"/>
      <c r="L105" s="47"/>
      <c r="M105" s="47"/>
      <c r="N105" s="47"/>
      <c r="O105" s="71"/>
    </row>
    <row r="106" spans="1:15" s="18" customFormat="1" collapsed="1">
      <c r="A106" s="4"/>
      <c r="B106" s="572" t="s">
        <v>551</v>
      </c>
      <c r="C106" s="969"/>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968" t="str">
        <f>'2. LRAMVA Threshold'!Q71</f>
        <v/>
      </c>
      <c r="D109" s="47"/>
      <c r="E109" s="47"/>
      <c r="F109" s="47"/>
      <c r="G109" s="47"/>
      <c r="H109" s="47"/>
      <c r="I109" s="47"/>
      <c r="J109" s="47"/>
      <c r="K109" s="47"/>
      <c r="L109" s="47"/>
      <c r="M109" s="47"/>
      <c r="N109" s="47"/>
      <c r="O109" s="71"/>
    </row>
    <row r="110" spans="1:15" s="18" customFormat="1" hidden="1" outlineLevel="1">
      <c r="A110" s="4"/>
      <c r="B110" s="572" t="s">
        <v>548</v>
      </c>
      <c r="C110" s="966"/>
      <c r="D110" s="47"/>
      <c r="E110" s="47"/>
      <c r="F110" s="47"/>
      <c r="G110" s="47"/>
      <c r="H110" s="47"/>
      <c r="I110" s="47"/>
      <c r="J110" s="47"/>
      <c r="K110" s="47"/>
      <c r="L110" s="47"/>
      <c r="M110" s="47"/>
      <c r="N110" s="47"/>
      <c r="O110" s="71"/>
    </row>
    <row r="111" spans="1:15" s="18" customFormat="1" hidden="1" outlineLevel="1">
      <c r="A111" s="4"/>
      <c r="B111" s="572" t="s">
        <v>549</v>
      </c>
      <c r="C111" s="966"/>
      <c r="D111" s="47"/>
      <c r="E111" s="47"/>
      <c r="F111" s="47"/>
      <c r="G111" s="47"/>
      <c r="H111" s="47"/>
      <c r="I111" s="47"/>
      <c r="J111" s="47"/>
      <c r="K111" s="47"/>
      <c r="L111" s="47"/>
      <c r="M111" s="47"/>
      <c r="N111" s="47"/>
      <c r="O111" s="71"/>
    </row>
    <row r="112" spans="1:15" s="18" customFormat="1" hidden="1" outlineLevel="1">
      <c r="A112" s="4"/>
      <c r="B112" s="572" t="s">
        <v>550</v>
      </c>
      <c r="C112" s="966"/>
      <c r="D112" s="47"/>
      <c r="E112" s="47"/>
      <c r="F112" s="47"/>
      <c r="G112" s="47"/>
      <c r="H112" s="47"/>
      <c r="I112" s="47"/>
      <c r="J112" s="47"/>
      <c r="K112" s="47"/>
      <c r="L112" s="47"/>
      <c r="M112" s="47"/>
      <c r="N112" s="47"/>
      <c r="O112" s="71"/>
    </row>
    <row r="113" spans="1:17" s="18" customFormat="1" collapsed="1">
      <c r="A113" s="4"/>
      <c r="B113" s="572" t="s">
        <v>551</v>
      </c>
      <c r="C113" s="969"/>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ht="14.25">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75">
      <c r="B119" s="120" t="s">
        <v>497</v>
      </c>
      <c r="J119" s="18"/>
    </row>
    <row r="120" spans="1:17" s="14" customFormat="1" ht="42.75" customHeight="1">
      <c r="A120" s="74"/>
      <c r="B120" s="973" t="s">
        <v>647</v>
      </c>
      <c r="C120" s="973"/>
      <c r="D120" s="973"/>
      <c r="E120" s="973"/>
      <c r="F120" s="973"/>
      <c r="G120" s="973"/>
      <c r="H120" s="973"/>
      <c r="I120" s="973"/>
      <c r="J120" s="973"/>
      <c r="K120" s="973"/>
      <c r="L120" s="973"/>
      <c r="M120" s="973"/>
      <c r="N120" s="973"/>
      <c r="O120" s="973"/>
      <c r="P120" s="973"/>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4,999 kW</v>
      </c>
      <c r="F122" s="264" t="str">
        <f>'1.  LRAMVA Summary'!G51</f>
        <v>Large Use</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HLOOKUP(B124,$E$15:$O$114,9,FALSE)</f>
        <v>0</v>
      </c>
      <c r="D124" s="528">
        <f>HLOOKUP(B124,$E$15:$O$114,16,FALSE)</f>
        <v>0</v>
      </c>
      <c r="E124" s="529">
        <f>HLOOKUP(B124,$E$15:$O$114,23,FALSE)</f>
        <v>0</v>
      </c>
      <c r="F124" s="528">
        <f>HLOOKUP(B124,$E$15:$O$114,30,FALSE)</f>
        <v>0</v>
      </c>
      <c r="G124" s="529">
        <f>HLOOKUP(B124,$E$15:$O$114,37,FALSE)</f>
        <v>0</v>
      </c>
      <c r="H124" s="528">
        <f>HLOOKUP(B124,$E$15:$O$114,44,FALSE)</f>
        <v>0</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0</v>
      </c>
      <c r="D125" s="531">
        <f>HLOOKUP(B125,$E$15:$O$114,16,FALSE)</f>
        <v>0</v>
      </c>
      <c r="E125" s="532">
        <f>HLOOKUP(B125,$E$15:$O$114,23,FALSE)</f>
        <v>0</v>
      </c>
      <c r="F125" s="531">
        <f>HLOOKUP(B125,$E$15:$O$114,30,FALSE)</f>
        <v>0</v>
      </c>
      <c r="G125" s="532">
        <f>HLOOKUP(B125,$E$15:$O$114,37,FALSE)</f>
        <v>0</v>
      </c>
      <c r="H125" s="531">
        <f>HLOOKUP(B125,$E$15:$O$114,44,FALSE)</f>
        <v>0</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0</v>
      </c>
      <c r="D126" s="531">
        <f t="shared" ref="D126:D133" si="34">HLOOKUP(B126,$E$15:$O$114,16,FALSE)</f>
        <v>0</v>
      </c>
      <c r="E126" s="532">
        <f t="shared" ref="E126:E133" si="35">HLOOKUP(B126,$E$15:$O$114,23,FALSE)</f>
        <v>0</v>
      </c>
      <c r="F126" s="531">
        <f t="shared" ref="F126:F133" si="36">HLOOKUP(B126,$E$15:$O$114,30,FALSE)</f>
        <v>0</v>
      </c>
      <c r="G126" s="532">
        <f t="shared" ref="G126:G132" si="37">HLOOKUP(B126,$E$15:$O$114,37,FALSE)</f>
        <v>0</v>
      </c>
      <c r="H126" s="531">
        <f t="shared" ref="H126:H133" si="38">HLOOKUP(B126,$E$15:$O$114,44,FALSE)</f>
        <v>0</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0</v>
      </c>
      <c r="D127" s="531">
        <f>HLOOKUP(B127,$E$15:$O$114,16,FALSE)</f>
        <v>0</v>
      </c>
      <c r="E127" s="532">
        <f>HLOOKUP(B127,$E$15:$O$114,23,FALSE)</f>
        <v>0</v>
      </c>
      <c r="F127" s="531">
        <f>HLOOKUP(B127,$E$15:$O$114,30,FALSE)</f>
        <v>0</v>
      </c>
      <c r="G127" s="532">
        <f>HLOOKUP(B127,$E$15:$O$114,37,FALSE)</f>
        <v>0</v>
      </c>
      <c r="H127" s="531">
        <f>HLOOKUP(B127,$E$15:$O$114,44,FALSE)</f>
        <v>0</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0</v>
      </c>
      <c r="D128" s="531">
        <f t="shared" si="34"/>
        <v>0</v>
      </c>
      <c r="E128" s="532">
        <f t="shared" si="35"/>
        <v>0</v>
      </c>
      <c r="F128" s="531">
        <f t="shared" si="36"/>
        <v>0</v>
      </c>
      <c r="G128" s="532">
        <f t="shared" si="37"/>
        <v>0</v>
      </c>
      <c r="H128" s="531">
        <f t="shared" si="38"/>
        <v>0</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1.21E-2</v>
      </c>
      <c r="D129" s="531">
        <f t="shared" si="34"/>
        <v>1.06E-2</v>
      </c>
      <c r="E129" s="532">
        <f t="shared" si="35"/>
        <v>2.5413000000000001</v>
      </c>
      <c r="F129" s="531">
        <f t="shared" si="36"/>
        <v>1.3985000000000001</v>
      </c>
      <c r="G129" s="532">
        <f t="shared" si="37"/>
        <v>0.26090000000000002</v>
      </c>
      <c r="H129" s="531">
        <f t="shared" si="38"/>
        <v>6.0732999999999997</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82" zoomScale="90" zoomScaleNormal="90" zoomScaleSheetLayoutView="80" zoomScalePageLayoutView="85" workbookViewId="0">
      <pane xSplit="2" topLeftCell="M1" activePane="topRight" state="frozen"/>
      <selection pane="topRight" activeCell="W413" sqref="W413"/>
    </sheetView>
  </sheetViews>
  <sheetFormatPr defaultColWidth="9.140625" defaultRowHeight="14.25" outlineLevelRow="1" outlineLevelCol="1"/>
  <cols>
    <col min="1" max="1" width="4.7109375" style="545" customWidth="1"/>
    <col min="2" max="2" width="43.7109375" style="281" customWidth="1"/>
    <col min="3" max="3" width="14" style="281" customWidth="1"/>
    <col min="4" max="4" width="18.140625" style="280" customWidth="1"/>
    <col min="5" max="5" width="15" style="280" customWidth="1" outlineLevel="1"/>
    <col min="6" max="6" width="14.28515625" style="280" customWidth="1" outlineLevel="1"/>
    <col min="7" max="8" width="12.7109375" style="280" customWidth="1" outlineLevel="1"/>
    <col min="9" max="9" width="14.28515625" style="280" customWidth="1" outlineLevel="1"/>
    <col min="10" max="13" width="15.7109375" style="280" customWidth="1" outlineLevel="1"/>
    <col min="14" max="14" width="12.42578125" style="280" customWidth="1" outlineLevel="1"/>
    <col min="15" max="15" width="17.5703125" style="280" customWidth="1"/>
    <col min="16" max="24" width="9.42578125" style="280" customWidth="1" outlineLevel="1"/>
    <col min="25" max="25" width="14.140625" style="282" customWidth="1"/>
    <col min="26" max="26" width="14.5703125" style="282" customWidth="1"/>
    <col min="27" max="27" width="16.85546875" style="282" customWidth="1"/>
    <col min="28" max="28" width="17.5703125" style="282" customWidth="1"/>
    <col min="29" max="35" width="14.5703125" style="282" customWidth="1"/>
    <col min="36" max="38" width="15" style="282" customWidth="1"/>
    <col min="39" max="39" width="14.28515625" style="283" customWidth="1"/>
    <col min="40" max="40" width="14.5703125" style="280" customWidth="1"/>
    <col min="41" max="41" width="14.85546875" style="280" customWidth="1"/>
    <col min="42" max="42" width="14" style="280" customWidth="1"/>
    <col min="43" max="43" width="9.7109375" style="280" customWidth="1"/>
    <col min="44" max="44" width="11.140625" style="280" customWidth="1"/>
    <col min="45" max="45" width="12.140625" style="280" customWidth="1"/>
    <col min="46" max="46" width="6.42578125" style="280" bestFit="1" customWidth="1"/>
    <col min="47" max="51" width="9.140625" style="280"/>
    <col min="52" max="52" width="6.42578125" style="280" bestFit="1" customWidth="1"/>
    <col min="53" max="16384" width="9.140625" style="280"/>
  </cols>
  <sheetData>
    <row r="1" spans="1:39" ht="164.25" customHeight="1"/>
    <row r="2" spans="1:39" ht="23.25" customHeight="1" thickBot="1"/>
    <row r="3" spans="1:39" ht="25.5" customHeight="1" thickBot="1">
      <c r="B3" s="987"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987"/>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970" t="s">
        <v>624</v>
      </c>
      <c r="D5" s="971"/>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987" t="s">
        <v>519</v>
      </c>
      <c r="C7" s="986" t="s">
        <v>654</v>
      </c>
      <c r="D7" s="986"/>
      <c r="E7" s="986"/>
      <c r="F7" s="986"/>
      <c r="G7" s="986"/>
      <c r="H7" s="986"/>
      <c r="I7" s="986"/>
      <c r="J7" s="986"/>
      <c r="K7" s="986"/>
      <c r="L7" s="986"/>
      <c r="M7" s="986"/>
      <c r="N7" s="986"/>
      <c r="O7" s="986"/>
      <c r="P7" s="986"/>
      <c r="Q7" s="986"/>
      <c r="R7" s="986"/>
      <c r="S7" s="986"/>
      <c r="T7" s="986"/>
      <c r="U7" s="986"/>
      <c r="V7" s="986"/>
      <c r="W7" s="986"/>
      <c r="X7" s="986"/>
      <c r="Y7" s="651"/>
      <c r="Z7" s="651"/>
      <c r="AA7" s="651"/>
      <c r="AB7" s="651"/>
      <c r="AC7" s="651"/>
      <c r="AD7" s="651"/>
      <c r="AE7" s="297"/>
      <c r="AF7" s="297"/>
      <c r="AG7" s="297"/>
      <c r="AH7" s="297"/>
      <c r="AI7" s="297"/>
      <c r="AJ7" s="297"/>
      <c r="AK7" s="297"/>
      <c r="AL7" s="297"/>
    </row>
    <row r="8" spans="1:39" s="298" customFormat="1" ht="58.5" customHeight="1">
      <c r="A8" s="545"/>
      <c r="B8" s="987"/>
      <c r="C8" s="986" t="s">
        <v>649</v>
      </c>
      <c r="D8" s="986"/>
      <c r="E8" s="986"/>
      <c r="F8" s="986"/>
      <c r="G8" s="986"/>
      <c r="H8" s="986"/>
      <c r="I8" s="986"/>
      <c r="J8" s="986"/>
      <c r="K8" s="986"/>
      <c r="L8" s="986"/>
      <c r="M8" s="986"/>
      <c r="N8" s="986"/>
      <c r="O8" s="986"/>
      <c r="P8" s="986"/>
      <c r="Q8" s="986"/>
      <c r="R8" s="986"/>
      <c r="S8" s="986"/>
      <c r="T8" s="986"/>
      <c r="U8" s="986"/>
      <c r="V8" s="986"/>
      <c r="W8" s="986"/>
      <c r="X8" s="986"/>
      <c r="Y8" s="651"/>
      <c r="Z8" s="651"/>
      <c r="AA8" s="651"/>
      <c r="AB8" s="651"/>
      <c r="AC8" s="651"/>
      <c r="AD8" s="651"/>
      <c r="AE8" s="299"/>
      <c r="AF8" s="282"/>
      <c r="AG8" s="282"/>
      <c r="AH8" s="282"/>
      <c r="AI8" s="282"/>
      <c r="AJ8" s="282"/>
      <c r="AK8" s="282"/>
      <c r="AL8" s="282"/>
      <c r="AM8" s="283"/>
    </row>
    <row r="9" spans="1:39" s="298" customFormat="1" ht="57.75" customHeight="1">
      <c r="A9" s="545"/>
      <c r="B9" s="300"/>
      <c r="C9" s="986" t="s">
        <v>652</v>
      </c>
      <c r="D9" s="986"/>
      <c r="E9" s="986"/>
      <c r="F9" s="986"/>
      <c r="G9" s="986"/>
      <c r="H9" s="986"/>
      <c r="I9" s="986"/>
      <c r="J9" s="986"/>
      <c r="K9" s="986"/>
      <c r="L9" s="986"/>
      <c r="M9" s="986"/>
      <c r="N9" s="986"/>
      <c r="O9" s="986"/>
      <c r="P9" s="986"/>
      <c r="Q9" s="986"/>
      <c r="R9" s="986"/>
      <c r="S9" s="986"/>
      <c r="T9" s="986"/>
      <c r="U9" s="986"/>
      <c r="V9" s="986"/>
      <c r="W9" s="986"/>
      <c r="X9" s="986"/>
      <c r="Y9" s="651"/>
      <c r="Z9" s="651"/>
      <c r="AA9" s="651"/>
      <c r="AB9" s="651"/>
      <c r="AC9" s="651"/>
      <c r="AD9" s="651"/>
      <c r="AE9" s="299"/>
      <c r="AF9" s="282"/>
      <c r="AG9" s="282"/>
      <c r="AH9" s="282"/>
      <c r="AI9" s="282"/>
      <c r="AJ9" s="282"/>
      <c r="AK9" s="282"/>
      <c r="AL9" s="282"/>
      <c r="AM9" s="283"/>
    </row>
    <row r="10" spans="1:39" ht="48.75" customHeight="1">
      <c r="B10" s="302"/>
      <c r="C10" s="986" t="s">
        <v>653</v>
      </c>
      <c r="D10" s="986"/>
      <c r="E10" s="986"/>
      <c r="F10" s="986"/>
      <c r="G10" s="986"/>
      <c r="H10" s="986"/>
      <c r="I10" s="986"/>
      <c r="J10" s="986"/>
      <c r="K10" s="986"/>
      <c r="L10" s="986"/>
      <c r="M10" s="986"/>
      <c r="N10" s="986"/>
      <c r="O10" s="986"/>
      <c r="P10" s="986"/>
      <c r="Q10" s="986"/>
      <c r="R10" s="986"/>
      <c r="S10" s="986"/>
      <c r="T10" s="986"/>
      <c r="U10" s="986"/>
      <c r="V10" s="986"/>
      <c r="W10" s="986"/>
      <c r="X10" s="986"/>
      <c r="Y10" s="651"/>
      <c r="Z10" s="651"/>
      <c r="AA10" s="651"/>
      <c r="AB10" s="651"/>
      <c r="AC10" s="651"/>
      <c r="AD10" s="651"/>
      <c r="AE10" s="299"/>
      <c r="AF10" s="303"/>
      <c r="AG10" s="303"/>
      <c r="AH10" s="303"/>
      <c r="AI10" s="303"/>
      <c r="AJ10" s="303"/>
      <c r="AK10" s="303"/>
      <c r="AL10" s="303"/>
    </row>
    <row r="11" spans="1:39" ht="72" customHeight="1">
      <c r="C11" s="986" t="s">
        <v>665</v>
      </c>
      <c r="D11" s="986"/>
      <c r="E11" s="986"/>
      <c r="F11" s="986"/>
      <c r="G11" s="986"/>
      <c r="H11" s="986"/>
      <c r="I11" s="986"/>
      <c r="J11" s="986"/>
      <c r="K11" s="986"/>
      <c r="L11" s="986"/>
      <c r="M11" s="986"/>
      <c r="N11" s="986"/>
      <c r="O11" s="986"/>
      <c r="P11" s="986"/>
      <c r="Q11" s="986"/>
      <c r="R11" s="986"/>
      <c r="S11" s="986"/>
      <c r="T11" s="986"/>
      <c r="U11" s="986"/>
      <c r="V11" s="986"/>
      <c r="W11" s="986"/>
      <c r="X11" s="986"/>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987"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987"/>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75">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977" t="s">
        <v>213</v>
      </c>
      <c r="C19" s="979" t="s">
        <v>33</v>
      </c>
      <c r="D19" s="311" t="s">
        <v>426</v>
      </c>
      <c r="E19" s="981" t="s">
        <v>211</v>
      </c>
      <c r="F19" s="982"/>
      <c r="G19" s="982"/>
      <c r="H19" s="982"/>
      <c r="I19" s="982"/>
      <c r="J19" s="982"/>
      <c r="K19" s="982"/>
      <c r="L19" s="982"/>
      <c r="M19" s="983"/>
      <c r="N19" s="984" t="s">
        <v>215</v>
      </c>
      <c r="O19" s="311" t="s">
        <v>427</v>
      </c>
      <c r="P19" s="981" t="s">
        <v>214</v>
      </c>
      <c r="Q19" s="982"/>
      <c r="R19" s="982"/>
      <c r="S19" s="982"/>
      <c r="T19" s="982"/>
      <c r="U19" s="982"/>
      <c r="V19" s="982"/>
      <c r="W19" s="982"/>
      <c r="X19" s="983"/>
      <c r="Y19" s="974" t="s">
        <v>246</v>
      </c>
      <c r="Z19" s="975"/>
      <c r="AA19" s="975"/>
      <c r="AB19" s="975"/>
      <c r="AC19" s="975"/>
      <c r="AD19" s="975"/>
      <c r="AE19" s="975"/>
      <c r="AF19" s="975"/>
      <c r="AG19" s="975"/>
      <c r="AH19" s="975"/>
      <c r="AI19" s="975"/>
      <c r="AJ19" s="975"/>
      <c r="AK19" s="975"/>
      <c r="AL19" s="975"/>
      <c r="AM19" s="976"/>
    </row>
    <row r="20" spans="1:39" s="310" customFormat="1" ht="59.25" customHeight="1">
      <c r="A20" s="545"/>
      <c r="B20" s="978"/>
      <c r="C20" s="980"/>
      <c r="D20" s="312">
        <v>2011</v>
      </c>
      <c r="E20" s="312">
        <v>2012</v>
      </c>
      <c r="F20" s="312">
        <v>2013</v>
      </c>
      <c r="G20" s="312">
        <v>2014</v>
      </c>
      <c r="H20" s="312">
        <v>2015</v>
      </c>
      <c r="I20" s="312">
        <v>2016</v>
      </c>
      <c r="J20" s="312">
        <v>2017</v>
      </c>
      <c r="K20" s="312">
        <v>2018</v>
      </c>
      <c r="L20" s="312">
        <v>2019</v>
      </c>
      <c r="M20" s="312">
        <v>2020</v>
      </c>
      <c r="N20" s="985"/>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4,999 kW</v>
      </c>
      <c r="AB20" s="313" t="str">
        <f>'1.  LRAMVA Summary'!G51</f>
        <v>Large Use</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75"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75"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75"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75"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75"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75"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75"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02">
        <f>+'7-a.  2011'!AX39</f>
        <v>17700218.579999998</v>
      </c>
      <c r="F102" s="702">
        <f>+'7-a.  2011'!AY39</f>
        <v>17700218.579999998</v>
      </c>
      <c r="G102" s="702">
        <f>+'7-a.  2011'!AZ39</f>
        <v>17700218.579999998</v>
      </c>
      <c r="H102" s="702">
        <f>+'7-a.  2011'!BA39</f>
        <v>17700218.579999998</v>
      </c>
      <c r="I102" s="702">
        <f>+'7-a.  2011'!BB39</f>
        <v>17700218.579999998</v>
      </c>
      <c r="J102" s="702">
        <f>+'7-a.  2011'!BC39</f>
        <v>17700218.579999998</v>
      </c>
      <c r="K102" s="702">
        <f>+'7-a.  2011'!BD39</f>
        <v>17700218.579999998</v>
      </c>
      <c r="L102" s="702">
        <f>+'7-a.  2011'!BE39</f>
        <v>17700218.579999998</v>
      </c>
      <c r="M102" s="702">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75"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75"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75">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75">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Threshold'!$B$70:$Q$81,3,FALSE)</f>
        <v>0</v>
      </c>
      <c r="Z128" s="355">
        <f>HLOOKUP(Z20,'2. LRAMVA Threshold'!$B$70:$Q$81,3,FALSE)</f>
        <v>0</v>
      </c>
      <c r="AA128" s="355">
        <f>HLOOKUP(AA20,'2. LRAMVA Threshold'!$B$70:$Q$81,3,FALSE)</f>
        <v>0</v>
      </c>
      <c r="AB128" s="355">
        <f>HLOOKUP(AB20,'2. LRAMVA Threshold'!$B$70:$Q$81,3,FALSE)</f>
        <v>0</v>
      </c>
      <c r="AC128" s="355">
        <f>HLOOKUP(AC20,'2. LRAMVA Threshold'!$B$70:$Q$81,3,FALSE)</f>
        <v>0</v>
      </c>
      <c r="AD128" s="355">
        <f>HLOOKUP(AD20,'2. LRAMVA Threshold'!$B$70:$Q$81,3,FALSE)</f>
        <v>0</v>
      </c>
      <c r="AE128" s="355">
        <f>HLOOKUP(AE20,'2. LRAMVA Threshold'!$B$70:$Q$81,3,FALSE)</f>
        <v>0</v>
      </c>
      <c r="AF128" s="355">
        <f>HLOOKUP(AF20,'2. LRAMVA Threshold'!$B$70:$Q$81,3,FALSE)</f>
        <v>0</v>
      </c>
      <c r="AG128" s="355">
        <f>HLOOKUP(AG20,'2. LRAMVA Threshold'!$B$70:$Q$81,3,FALSE)</f>
        <v>0</v>
      </c>
      <c r="AH128" s="355">
        <f>HLOOKUP(AH20,'2. LRAMVA Threshold'!$B$70:$Q$81,3,FALSE)</f>
        <v>0</v>
      </c>
      <c r="AI128" s="355">
        <f>HLOOKUP(AI20,'2. LRAMVA Threshold'!$B$70:$Q$81,3,FALSE)</f>
        <v>0</v>
      </c>
      <c r="AJ128" s="355">
        <f>HLOOKUP(AJ20,'2. LRAMVA Threshold'!$B$70:$Q$81,3,FALSE)</f>
        <v>0</v>
      </c>
      <c r="AK128" s="355">
        <f>HLOOKUP(AK20,'2. LRAMVA Threshold'!$B$70:$Q$81,3,FALSE)</f>
        <v>0</v>
      </c>
      <c r="AL128" s="355">
        <f>HLOOKUP(AL20,'2. LRAMVA Threshold'!$B$70:$Q$81,3,FALSE)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0</v>
      </c>
      <c r="Z130" s="368">
        <f>HLOOKUP(Z$20,'3.  Distribution Rates'!$C$122:$P$133,3,FALSE)</f>
        <v>0</v>
      </c>
      <c r="AA130" s="368">
        <f>HLOOKUP(AA$20,'3.  Distribution Rates'!$C$122:$P$133,3,FALSE)</f>
        <v>0</v>
      </c>
      <c r="AB130" s="368">
        <f>HLOOKUP(AB$20,'3.  Distribution Rates'!$C$122:$P$133,3,FALSE)</f>
        <v>0</v>
      </c>
      <c r="AC130" s="368">
        <f>HLOOKUP(AC$20,'3.  Distribution Rates'!$C$122:$P$133,3,FALSE)</f>
        <v>0</v>
      </c>
      <c r="AD130" s="368">
        <f>HLOOKUP(AD$20,'3.  Distribution Rates'!$C$122:$P$133,3,FALSE)</f>
        <v>0</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75">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75">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v>0</v>
      </c>
      <c r="Z135" s="318">
        <v>0</v>
      </c>
      <c r="AA135" s="318">
        <v>0</v>
      </c>
      <c r="AB135" s="318">
        <v>0</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75">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977" t="s">
        <v>213</v>
      </c>
      <c r="C147" s="979" t="s">
        <v>33</v>
      </c>
      <c r="D147" s="311" t="s">
        <v>426</v>
      </c>
      <c r="E147" s="981" t="s">
        <v>211</v>
      </c>
      <c r="F147" s="982"/>
      <c r="G147" s="982"/>
      <c r="H147" s="982"/>
      <c r="I147" s="982"/>
      <c r="J147" s="982"/>
      <c r="K147" s="982"/>
      <c r="L147" s="982"/>
      <c r="M147" s="983"/>
      <c r="N147" s="984" t="s">
        <v>215</v>
      </c>
      <c r="O147" s="311" t="s">
        <v>427</v>
      </c>
      <c r="P147" s="981" t="s">
        <v>214</v>
      </c>
      <c r="Q147" s="982"/>
      <c r="R147" s="982"/>
      <c r="S147" s="982"/>
      <c r="T147" s="982"/>
      <c r="U147" s="982"/>
      <c r="V147" s="982"/>
      <c r="W147" s="982"/>
      <c r="X147" s="983"/>
      <c r="Y147" s="974" t="s">
        <v>246</v>
      </c>
      <c r="Z147" s="975"/>
      <c r="AA147" s="975"/>
      <c r="AB147" s="975"/>
      <c r="AC147" s="975"/>
      <c r="AD147" s="975"/>
      <c r="AE147" s="975"/>
      <c r="AF147" s="975"/>
      <c r="AG147" s="975"/>
      <c r="AH147" s="975"/>
      <c r="AI147" s="975"/>
      <c r="AJ147" s="975"/>
      <c r="AK147" s="975"/>
      <c r="AL147" s="975"/>
      <c r="AM147" s="976"/>
    </row>
    <row r="148" spans="1:39" ht="60.75" customHeight="1">
      <c r="B148" s="978"/>
      <c r="C148" s="980"/>
      <c r="D148" s="312">
        <v>2012</v>
      </c>
      <c r="E148" s="312">
        <v>2013</v>
      </c>
      <c r="F148" s="312">
        <v>2014</v>
      </c>
      <c r="G148" s="312">
        <v>2015</v>
      </c>
      <c r="H148" s="312">
        <v>2016</v>
      </c>
      <c r="I148" s="312">
        <v>2017</v>
      </c>
      <c r="J148" s="312">
        <v>2018</v>
      </c>
      <c r="K148" s="312">
        <v>2019</v>
      </c>
      <c r="L148" s="312">
        <v>2020</v>
      </c>
      <c r="M148" s="312">
        <v>2021</v>
      </c>
      <c r="N148" s="985"/>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4,999 kW</v>
      </c>
      <c r="AB148" s="312" t="str">
        <f>'1.  LRAMVA Summary'!G51</f>
        <v>Large Use</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75"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75"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75"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75"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v>1</v>
      </c>
      <c r="AB209" s="442"/>
      <c r="AC209" s="442"/>
      <c r="AD209" s="442"/>
      <c r="AE209" s="442"/>
      <c r="AF209" s="442"/>
      <c r="AG209" s="442"/>
      <c r="AH209" s="442"/>
      <c r="AI209" s="442"/>
      <c r="AJ209" s="442"/>
      <c r="AK209" s="442"/>
      <c r="AL209" s="442"/>
      <c r="AM209" s="323">
        <f>SUM(Y209:AL209)</f>
        <v>1</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1</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75"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75" outlineLevel="1">
      <c r="A222" s="546"/>
      <c r="B222" s="315" t="s">
        <v>501</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75"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75"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75"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75">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18752.16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75">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Threshold'!$B$70:$Q$81,4,FALSE)</f>
        <v>0</v>
      </c>
      <c r="Z256" s="355">
        <f>HLOOKUP(Z148,'2. LRAMVA Threshold'!$B$70:$Q$81,4,FALSE)</f>
        <v>0</v>
      </c>
      <c r="AA256" s="355">
        <f>HLOOKUP(AA148,'2. LRAMVA Threshold'!$B$70:$Q$81,4,FALSE)</f>
        <v>0</v>
      </c>
      <c r="AB256" s="355">
        <f>HLOOKUP(AB148,'2. LRAMVA Threshold'!$B$70:$Q$81,4,FALSE)</f>
        <v>0</v>
      </c>
      <c r="AC256" s="355">
        <f>HLOOKUP(AC148,'2. LRAMVA Threshold'!$B$70:$Q$81,4,FALSE)</f>
        <v>0</v>
      </c>
      <c r="AD256" s="355">
        <f>HLOOKUP(AD148,'2. LRAMVA Threshold'!$B$70:$Q$81,4,FALSE)</f>
        <v>0</v>
      </c>
      <c r="AE256" s="355">
        <f>HLOOKUP(AE148,'2. LRAMVA Threshold'!$B$70:$Q$81,4,FALSE)</f>
        <v>0</v>
      </c>
      <c r="AF256" s="355">
        <f>HLOOKUP(AF148,'2. LRAMVA Threshold'!$B$70:$Q$81,4,FALSE)</f>
        <v>0</v>
      </c>
      <c r="AG256" s="355">
        <f>HLOOKUP(AG148,'2. LRAMVA Threshold'!$B$70:$Q$81,4,FALSE)</f>
        <v>0</v>
      </c>
      <c r="AH256" s="355">
        <f>HLOOKUP(AH148,'2. LRAMVA Threshold'!$B$70:$Q$81,4,FALSE)</f>
        <v>0</v>
      </c>
      <c r="AI256" s="355">
        <f>HLOOKUP(AI148,'2. LRAMVA Threshold'!$B$70:$Q$81,4,FALSE)</f>
        <v>0</v>
      </c>
      <c r="AJ256" s="355">
        <f>HLOOKUP(AJ148,'2. LRAMVA Threshold'!$B$70:$Q$81,4,FALSE)</f>
        <v>0</v>
      </c>
      <c r="AK256" s="355">
        <f>HLOOKUP(AK148,'2. LRAMVA Threshold'!$B$70:$Q$81,4,FALSE)</f>
        <v>0</v>
      </c>
      <c r="AL256" s="355">
        <f>HLOOKUP(AL148,'2. LRAMVA Threshold'!$B$70:$Q$81,4,FALSE)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0</v>
      </c>
      <c r="Z258" s="368">
        <f>HLOOKUP(Z$20,'3.  Distribution Rates'!$C$122:$P$133,4,FALSE)</f>
        <v>0</v>
      </c>
      <c r="AA258" s="368">
        <f>HLOOKUP(AA$20,'3.  Distribution Rates'!$C$122:$P$133,4,FALSE)</f>
        <v>0</v>
      </c>
      <c r="AB258" s="368">
        <f>HLOOKUP(AB$20,'3.  Distribution Rates'!$C$122:$P$133,4,FALSE)</f>
        <v>0</v>
      </c>
      <c r="AC258" s="368">
        <f>HLOOKUP(AC$20,'3.  Distribution Rates'!$C$122:$P$133,4,FALSE)</f>
        <v>0</v>
      </c>
      <c r="AD258" s="368">
        <f>HLOOKUP(AD$20,'3.  Distribution Rates'!$C$122:$P$133,4,FALSE)</f>
        <v>0</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0</v>
      </c>
      <c r="Z259" s="405">
        <f t="shared" si="74"/>
        <v>0</v>
      </c>
      <c r="AA259" s="405">
        <f t="shared" si="74"/>
        <v>0</v>
      </c>
      <c r="AB259" s="405">
        <f t="shared" si="74"/>
        <v>0</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0</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75">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0</v>
      </c>
      <c r="Z261" s="373">
        <f t="shared" ref="Z261:AE261" si="77">SUM(Z259:Z260)</f>
        <v>0</v>
      </c>
      <c r="AA261" s="373">
        <f t="shared" si="77"/>
        <v>0</v>
      </c>
      <c r="AB261" s="373">
        <f t="shared" si="77"/>
        <v>0</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0</v>
      </c>
    </row>
    <row r="262" spans="1:41" s="407" customFormat="1" ht="15.75">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0</v>
      </c>
      <c r="Z262" s="374">
        <f t="shared" ref="Z262:AE262" si="79">Z256*Z258</f>
        <v>0</v>
      </c>
      <c r="AA262" s="374">
        <f>AA256*AA258</f>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75">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0</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18632.204028</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18319.842552000002</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18150.2022</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17877.557892000001</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16912.286855999999</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16745.369159999998</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16716.872327999998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16346.82864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75">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977" t="s">
        <v>213</v>
      </c>
      <c r="C276" s="979" t="s">
        <v>33</v>
      </c>
      <c r="D276" s="311" t="s">
        <v>426</v>
      </c>
      <c r="E276" s="981" t="s">
        <v>211</v>
      </c>
      <c r="F276" s="982"/>
      <c r="G276" s="982"/>
      <c r="H276" s="982"/>
      <c r="I276" s="982"/>
      <c r="J276" s="982"/>
      <c r="K276" s="982"/>
      <c r="L276" s="982"/>
      <c r="M276" s="983"/>
      <c r="N276" s="984" t="s">
        <v>215</v>
      </c>
      <c r="O276" s="311" t="s">
        <v>427</v>
      </c>
      <c r="P276" s="981" t="s">
        <v>214</v>
      </c>
      <c r="Q276" s="982"/>
      <c r="R276" s="982"/>
      <c r="S276" s="982"/>
      <c r="T276" s="982"/>
      <c r="U276" s="982"/>
      <c r="V276" s="982"/>
      <c r="W276" s="982"/>
      <c r="X276" s="983"/>
      <c r="Y276" s="974" t="s">
        <v>246</v>
      </c>
      <c r="Z276" s="975"/>
      <c r="AA276" s="975"/>
      <c r="AB276" s="975"/>
      <c r="AC276" s="975"/>
      <c r="AD276" s="975"/>
      <c r="AE276" s="975"/>
      <c r="AF276" s="975"/>
      <c r="AG276" s="975"/>
      <c r="AH276" s="975"/>
      <c r="AI276" s="975"/>
      <c r="AJ276" s="975"/>
      <c r="AK276" s="975"/>
      <c r="AL276" s="975"/>
      <c r="AM276" s="976"/>
    </row>
    <row r="277" spans="1:39" ht="60.75" customHeight="1">
      <c r="B277" s="978"/>
      <c r="C277" s="980"/>
      <c r="D277" s="312">
        <v>2013</v>
      </c>
      <c r="E277" s="312">
        <v>2014</v>
      </c>
      <c r="F277" s="312">
        <v>2015</v>
      </c>
      <c r="G277" s="312">
        <v>2016</v>
      </c>
      <c r="H277" s="312">
        <v>2017</v>
      </c>
      <c r="I277" s="312">
        <v>2018</v>
      </c>
      <c r="J277" s="312">
        <v>2019</v>
      </c>
      <c r="K277" s="312">
        <v>2020</v>
      </c>
      <c r="L277" s="312">
        <v>2021</v>
      </c>
      <c r="M277" s="312">
        <v>2022</v>
      </c>
      <c r="N277" s="985"/>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4,999 kW</v>
      </c>
      <c r="AB277" s="312" t="str">
        <f>'1.  LRAMVA Summary'!G51</f>
        <v>Large Use</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75"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75"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75"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75"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75"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75"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75"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75"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75"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506</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75">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75">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Threshold'!$B$70:$Q$81,5,FALSE)</f>
        <v>12575666</v>
      </c>
      <c r="Z385" s="355">
        <f>HLOOKUP(Z277,'2. LRAMVA Threshold'!$B$70:$Q$81,5,FALSE)</f>
        <v>4393315</v>
      </c>
      <c r="AA385" s="355">
        <f>HLOOKUP(AA277,'2. LRAMVA Threshold'!$B$70:$Q$81,5,FALSE)</f>
        <v>30468</v>
      </c>
      <c r="AB385" s="355">
        <f>HLOOKUP(AB277,'2. LRAMVA Threshold'!$B$70:$Q$81,5,FALSE)</f>
        <v>0</v>
      </c>
      <c r="AC385" s="355">
        <f>HLOOKUP(AC277,'2. LRAMVA Threshold'!$B$70:$Q$81,5,FALSE)</f>
        <v>0</v>
      </c>
      <c r="AD385" s="355">
        <f>HLOOKUP(AD277,'2. LRAMVA Threshold'!$B$70:$Q$81,5,FALSE)</f>
        <v>0</v>
      </c>
      <c r="AE385" s="355">
        <f>HLOOKUP(AE277,'2. LRAMVA Threshold'!$B$70:$Q$81,5,FALSE)</f>
        <v>0</v>
      </c>
      <c r="AF385" s="355">
        <f>HLOOKUP(AF277,'2. LRAMVA Threshold'!$B$70:$Q$81,5,FALSE)</f>
        <v>0</v>
      </c>
      <c r="AG385" s="355">
        <f>HLOOKUP(AG277,'2. LRAMVA Threshold'!$B$70:$Q$81,5,FALSE)</f>
        <v>0</v>
      </c>
      <c r="AH385" s="355">
        <f>HLOOKUP(AH277,'2. LRAMVA Threshold'!$B$70:$Q$81,5,FALSE)</f>
        <v>0</v>
      </c>
      <c r="AI385" s="355">
        <f>HLOOKUP(AI277,'2. LRAMVA Threshold'!$B$70:$Q$81,5,FALSE)</f>
        <v>0</v>
      </c>
      <c r="AJ385" s="355">
        <f>HLOOKUP(AJ277,'2. LRAMVA Threshold'!$B$70:$Q$81,5,FALSE)</f>
        <v>0</v>
      </c>
      <c r="AK385" s="355">
        <f>HLOOKUP(AK277,'2. LRAMVA Threshold'!$B$70:$Q$81,5,FALSE)</f>
        <v>0</v>
      </c>
      <c r="AL385" s="355">
        <f>HLOOKUP(AL277,'2. LRAMVA Threshold'!$B$70:$Q$81,5,FALSE)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0</v>
      </c>
      <c r="Z387" s="368">
        <f>HLOOKUP(Z$20,'3.  Distribution Rates'!$C$122:$P$133,5,FALSE)</f>
        <v>0</v>
      </c>
      <c r="AA387" s="368">
        <f>HLOOKUP(AA$20,'3.  Distribution Rates'!$C$122:$P$133,5,FALSE)</f>
        <v>0</v>
      </c>
      <c r="AB387" s="368">
        <f>HLOOKUP(AB$20,'3.  Distribution Rates'!$C$122:$P$133,5,FALSE)</f>
        <v>0</v>
      </c>
      <c r="AC387" s="368">
        <f>HLOOKUP(AC$20,'3.  Distribution Rates'!$C$122:$P$133,5,FALSE)</f>
        <v>0</v>
      </c>
      <c r="AD387" s="368">
        <f>HLOOKUP(AD$20,'3.  Distribution Rates'!$C$122:$P$133,5,FALSE)</f>
        <v>0</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0</v>
      </c>
      <c r="Z388" s="405">
        <f t="shared" si="116"/>
        <v>0</v>
      </c>
      <c r="AA388" s="405">
        <f t="shared" si="116"/>
        <v>0</v>
      </c>
      <c r="AB388" s="405">
        <f t="shared" si="116"/>
        <v>0</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0</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0</v>
      </c>
      <c r="Z389" s="405">
        <f t="shared" si="117"/>
        <v>0</v>
      </c>
      <c r="AA389" s="405">
        <f t="shared" si="117"/>
        <v>0</v>
      </c>
      <c r="AB389" s="405">
        <f t="shared" si="117"/>
        <v>0</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0</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0</v>
      </c>
      <c r="Z390" s="405">
        <f t="shared" ref="Z390:AE390" si="119">Z384*Z387</f>
        <v>0</v>
      </c>
      <c r="AA390" s="405">
        <f t="shared" si="119"/>
        <v>0</v>
      </c>
      <c r="AB390" s="405">
        <f t="shared" si="119"/>
        <v>0</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0</v>
      </c>
    </row>
    <row r="391" spans="1:41" s="407" customFormat="1" ht="15.75">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0</v>
      </c>
      <c r="Z391" s="373">
        <f>SUM(Z388:Z390)</f>
        <v>0</v>
      </c>
      <c r="AA391" s="373">
        <f t="shared" ref="AA391:AE391" si="121">SUM(AA388:AA390)</f>
        <v>0</v>
      </c>
      <c r="AB391" s="373">
        <f t="shared" si="121"/>
        <v>0</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0</v>
      </c>
    </row>
    <row r="392" spans="1:41" s="407" customFormat="1" ht="15.75">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0</v>
      </c>
      <c r="Z392" s="374">
        <f t="shared" si="123"/>
        <v>0</v>
      </c>
      <c r="AA392" s="374">
        <f>AA385*AA387</f>
        <v>0</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0</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0</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75">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977" t="s">
        <v>213</v>
      </c>
      <c r="C405" s="979" t="s">
        <v>33</v>
      </c>
      <c r="D405" s="311" t="s">
        <v>426</v>
      </c>
      <c r="E405" s="981" t="s">
        <v>211</v>
      </c>
      <c r="F405" s="982"/>
      <c r="G405" s="982"/>
      <c r="H405" s="982"/>
      <c r="I405" s="982"/>
      <c r="J405" s="982"/>
      <c r="K405" s="982"/>
      <c r="L405" s="982"/>
      <c r="M405" s="983"/>
      <c r="N405" s="984" t="s">
        <v>215</v>
      </c>
      <c r="O405" s="311" t="s">
        <v>427</v>
      </c>
      <c r="P405" s="981" t="s">
        <v>214</v>
      </c>
      <c r="Q405" s="982"/>
      <c r="R405" s="982"/>
      <c r="S405" s="982"/>
      <c r="T405" s="982"/>
      <c r="U405" s="982"/>
      <c r="V405" s="982"/>
      <c r="W405" s="982"/>
      <c r="X405" s="983"/>
      <c r="Y405" s="974" t="s">
        <v>246</v>
      </c>
      <c r="Z405" s="975"/>
      <c r="AA405" s="975"/>
      <c r="AB405" s="975"/>
      <c r="AC405" s="975"/>
      <c r="AD405" s="975"/>
      <c r="AE405" s="975"/>
      <c r="AF405" s="975"/>
      <c r="AG405" s="975"/>
      <c r="AH405" s="975"/>
      <c r="AI405" s="975"/>
      <c r="AJ405" s="975"/>
      <c r="AK405" s="975"/>
      <c r="AL405" s="975"/>
      <c r="AM405" s="976"/>
    </row>
    <row r="406" spans="1:40" ht="45.75" customHeight="1">
      <c r="B406" s="978"/>
      <c r="C406" s="980"/>
      <c r="D406" s="312">
        <v>2014</v>
      </c>
      <c r="E406" s="312">
        <v>2015</v>
      </c>
      <c r="F406" s="312">
        <v>2016</v>
      </c>
      <c r="G406" s="312">
        <v>2017</v>
      </c>
      <c r="H406" s="312">
        <v>2018</v>
      </c>
      <c r="I406" s="312">
        <v>2019</v>
      </c>
      <c r="J406" s="312">
        <v>2020</v>
      </c>
      <c r="K406" s="312">
        <v>2021</v>
      </c>
      <c r="L406" s="312">
        <v>2022</v>
      </c>
      <c r="M406" s="312">
        <v>2023</v>
      </c>
      <c r="N406" s="985"/>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4,999 kW</v>
      </c>
      <c r="AB406" s="312" t="str">
        <f>'1.  LRAMVA Summary'!G51</f>
        <v>Large Use</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75"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75"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75"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75"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75"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75"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75"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75"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75"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504</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v>1</v>
      </c>
      <c r="Z507" s="437"/>
      <c r="AA507" s="437"/>
      <c r="AB507" s="437"/>
      <c r="AC507" s="437"/>
      <c r="AD507" s="437"/>
      <c r="AE507" s="437"/>
      <c r="AF507" s="437"/>
      <c r="AG507" s="437"/>
      <c r="AH507" s="437"/>
      <c r="AI507" s="437"/>
      <c r="AJ507" s="437"/>
      <c r="AK507" s="437"/>
      <c r="AL507" s="437"/>
      <c r="AM507" s="323">
        <f>SUM(Y507:AL507)</f>
        <v>1</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1</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75">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75">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Threshold'!$B$70:$Q$81,6,FALSE)</f>
        <v>12575666</v>
      </c>
      <c r="Z514" s="355">
        <f>HLOOKUP(Z406,'2. LRAMVA Threshold'!$B$70:$Q$81,6,FALSE)</f>
        <v>4393315</v>
      </c>
      <c r="AA514" s="355">
        <f>HLOOKUP(AA406,'2. LRAMVA Threshold'!$B$70:$Q$81,6,FALSE)</f>
        <v>30468</v>
      </c>
      <c r="AB514" s="355">
        <f>HLOOKUP(AB406,'2. LRAMVA Threshold'!$B$70:$Q$81,6,FALSE)</f>
        <v>0</v>
      </c>
      <c r="AC514" s="355">
        <f>HLOOKUP(AC406,'2. LRAMVA Threshold'!$B$70:$Q$81,6,FALSE)</f>
        <v>0</v>
      </c>
      <c r="AD514" s="355">
        <f>HLOOKUP(AD406,'2. LRAMVA Threshold'!$B$70:$Q$81,6,FALSE)</f>
        <v>0</v>
      </c>
      <c r="AE514" s="355">
        <f>HLOOKUP(AE406,'2. LRAMVA Threshold'!$B$70:$Q$81,6,FALSE)</f>
        <v>0</v>
      </c>
      <c r="AF514" s="355">
        <f>HLOOKUP(AF406,'2. LRAMVA Threshold'!$B$70:$Q$81,6,FALSE)</f>
        <v>0</v>
      </c>
      <c r="AG514" s="355">
        <f>HLOOKUP(AG406,'2. LRAMVA Threshold'!$B$70:$Q$81,6,FALSE)</f>
        <v>0</v>
      </c>
      <c r="AH514" s="355">
        <f>HLOOKUP(AH406,'2. LRAMVA Threshold'!$B$70:$Q$81,6,FALSE)</f>
        <v>0</v>
      </c>
      <c r="AI514" s="355">
        <f>HLOOKUP(AI406,'2. LRAMVA Threshold'!$B$70:$Q$81,6,FALSE)</f>
        <v>0</v>
      </c>
      <c r="AJ514" s="355">
        <f>HLOOKUP(AJ406,'2. LRAMVA Threshold'!$B$70:$Q$81,6,FALSE)</f>
        <v>0</v>
      </c>
      <c r="AK514" s="355">
        <f>HLOOKUP(AK406,'2. LRAMVA Threshold'!$B$70:$Q$81,6,FALSE)</f>
        <v>0</v>
      </c>
      <c r="AL514" s="355">
        <f>HLOOKUP(AL406,'2. LRAMVA Threshold'!$B$70:$Q$81,6,FALSE)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0</v>
      </c>
      <c r="Z516" s="368">
        <f>HLOOKUP(Z$20,'3.  Distribution Rates'!$C$122:$P$133,6,FALSE)</f>
        <v>0</v>
      </c>
      <c r="AA516" s="368">
        <f>HLOOKUP(AA$20,'3.  Distribution Rates'!$C$122:$P$133,6,FALSE)</f>
        <v>0</v>
      </c>
      <c r="AB516" s="368">
        <f>HLOOKUP(AB$20,'3.  Distribution Rates'!$C$122:$P$133,6,FALSE)</f>
        <v>0</v>
      </c>
      <c r="AC516" s="368">
        <f>HLOOKUP(AC$20,'3.  Distribution Rates'!$C$122:$P$133,6,FALSE)</f>
        <v>0</v>
      </c>
      <c r="AD516" s="368">
        <f>HLOOKUP(AD$20,'3.  Distribution Rates'!$C$122:$P$133,6,FALSE)</f>
        <v>0</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0</v>
      </c>
      <c r="Z517" s="405">
        <f t="shared" si="160"/>
        <v>0</v>
      </c>
      <c r="AA517" s="405">
        <f t="shared" si="160"/>
        <v>0</v>
      </c>
      <c r="AB517" s="405">
        <f t="shared" si="160"/>
        <v>0</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0</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0</v>
      </c>
      <c r="Z518" s="405">
        <f t="shared" si="162"/>
        <v>0</v>
      </c>
      <c r="AA518" s="405">
        <f t="shared" si="162"/>
        <v>0</v>
      </c>
      <c r="AB518" s="405">
        <f t="shared" si="162"/>
        <v>0</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0</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0</v>
      </c>
      <c r="Z519" s="405">
        <f t="shared" si="163"/>
        <v>0</v>
      </c>
      <c r="AA519" s="405">
        <f t="shared" si="163"/>
        <v>0</v>
      </c>
      <c r="AB519" s="405">
        <f t="shared" si="163"/>
        <v>0</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0</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0</v>
      </c>
      <c r="Z520" s="405">
        <f t="shared" ref="Z520:AL520" si="164">+Z516*Z513</f>
        <v>0</v>
      </c>
      <c r="AA520" s="405">
        <f t="shared" si="164"/>
        <v>0</v>
      </c>
      <c r="AB520" s="405">
        <f t="shared" si="164"/>
        <v>0</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0</v>
      </c>
    </row>
    <row r="521" spans="2:41" ht="15.75">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0</v>
      </c>
      <c r="Z521" s="373">
        <f t="shared" ref="Z521:AK521" si="165">SUM(Z517:Z520)</f>
        <v>0</v>
      </c>
      <c r="AA521" s="373">
        <f t="shared" si="165"/>
        <v>0</v>
      </c>
      <c r="AB521" s="373">
        <f t="shared" si="165"/>
        <v>0</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0</v>
      </c>
    </row>
    <row r="522" spans="2:41" ht="15.75">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0</v>
      </c>
      <c r="Z522" s="374">
        <f t="shared" ref="Z522:AJ522" si="166">Z514*Z516</f>
        <v>0</v>
      </c>
      <c r="AA522" s="374">
        <f>AA514*AA516</f>
        <v>0</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0</v>
      </c>
    </row>
    <row r="523" spans="2:41" ht="15.75">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0</v>
      </c>
    </row>
    <row r="524" spans="2:41" ht="15.75">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75">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5">
      <c r="B534" s="632"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6"/>
  <sheetViews>
    <sheetView topLeftCell="A380" zoomScale="90" zoomScaleNormal="90" workbookViewId="0">
      <pane xSplit="3" topLeftCell="Y1" activePane="topRight" state="frozen"/>
      <selection activeCell="A553" sqref="A553"/>
      <selection pane="topRight" activeCell="Y395" sqref="Y395"/>
    </sheetView>
  </sheetViews>
  <sheetFormatPr defaultColWidth="9.140625" defaultRowHeight="15" outlineLevelRow="1" outlineLevelCol="1"/>
  <cols>
    <col min="1" max="1" width="4.5703125" style="558" customWidth="1"/>
    <col min="2" max="2" width="74.85546875" style="454" customWidth="1"/>
    <col min="3" max="3" width="13.42578125" style="454" customWidth="1"/>
    <col min="4" max="4" width="17" style="454" customWidth="1"/>
    <col min="5" max="5" width="11.28515625" style="454" customWidth="1" outlineLevel="1"/>
    <col min="6" max="6" width="13.28515625" style="454" customWidth="1" outlineLevel="1"/>
    <col min="7" max="13" width="11.28515625" style="454" customWidth="1" outlineLevel="1"/>
    <col min="14" max="14" width="12" style="454" customWidth="1" outlineLevel="1"/>
    <col min="15" max="15" width="15.7109375" style="454" customWidth="1"/>
    <col min="16" max="24" width="9.140625" style="454" customWidth="1" outlineLevel="1"/>
    <col min="25" max="25" width="16.5703125" style="454" customWidth="1"/>
    <col min="26" max="27" width="15" style="454" customWidth="1"/>
    <col min="28" max="28" width="17.7109375" style="454" customWidth="1"/>
    <col min="29" max="29" width="19.7109375" style="454" customWidth="1"/>
    <col min="30" max="30" width="18.7109375" style="454" customWidth="1"/>
    <col min="31" max="35" width="14.85546875" style="454" customWidth="1"/>
    <col min="36" max="38" width="17.28515625" style="454" customWidth="1"/>
    <col min="39" max="39" width="17.85546875" style="454" customWidth="1"/>
    <col min="40" max="40" width="11.7109375" style="454" customWidth="1"/>
    <col min="41" max="16384" width="9.140625" style="454"/>
  </cols>
  <sheetData>
    <row r="13" spans="2:39" ht="15.75" thickBot="1"/>
    <row r="14" spans="2:39" ht="26.25" customHeight="1" thickBot="1">
      <c r="B14" s="987"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987"/>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987"/>
      <c r="C16" s="970" t="s">
        <v>624</v>
      </c>
      <c r="D16" s="971"/>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75">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987" t="s">
        <v>519</v>
      </c>
      <c r="C18" s="986" t="s">
        <v>651</v>
      </c>
      <c r="D18" s="986"/>
      <c r="E18" s="986"/>
      <c r="F18" s="986"/>
      <c r="G18" s="986"/>
      <c r="H18" s="986"/>
      <c r="I18" s="986"/>
      <c r="J18" s="986"/>
      <c r="K18" s="986"/>
      <c r="L18" s="986"/>
      <c r="M18" s="986"/>
      <c r="N18" s="986"/>
      <c r="O18" s="986"/>
      <c r="P18" s="986"/>
      <c r="Q18" s="986"/>
      <c r="R18" s="986"/>
      <c r="S18" s="986"/>
      <c r="T18" s="986"/>
      <c r="U18" s="986"/>
      <c r="V18" s="986"/>
      <c r="W18" s="986"/>
      <c r="X18" s="986"/>
      <c r="Y18" s="651"/>
      <c r="Z18" s="651"/>
      <c r="AA18" s="651"/>
      <c r="AB18" s="651"/>
      <c r="AC18" s="651"/>
      <c r="AD18" s="651"/>
      <c r="AE18" s="297"/>
      <c r="AF18" s="292"/>
      <c r="AG18" s="292"/>
      <c r="AH18" s="292"/>
      <c r="AI18" s="292"/>
      <c r="AJ18" s="292"/>
      <c r="AK18" s="292"/>
      <c r="AL18" s="292"/>
      <c r="AM18" s="292"/>
    </row>
    <row r="19" spans="2:39" ht="56.25" customHeight="1">
      <c r="B19" s="987"/>
      <c r="C19" s="986" t="s">
        <v>648</v>
      </c>
      <c r="D19" s="986"/>
      <c r="E19" s="986"/>
      <c r="F19" s="986"/>
      <c r="G19" s="986"/>
      <c r="H19" s="986"/>
      <c r="I19" s="986"/>
      <c r="J19" s="986"/>
      <c r="K19" s="986"/>
      <c r="L19" s="986"/>
      <c r="M19" s="986"/>
      <c r="N19" s="986"/>
      <c r="O19" s="986"/>
      <c r="P19" s="986"/>
      <c r="Q19" s="986"/>
      <c r="R19" s="986"/>
      <c r="S19" s="986"/>
      <c r="T19" s="986"/>
      <c r="U19" s="986"/>
      <c r="V19" s="986"/>
      <c r="W19" s="986"/>
      <c r="X19" s="986"/>
      <c r="Y19" s="651"/>
      <c r="Z19" s="651"/>
      <c r="AA19" s="651"/>
      <c r="AB19" s="651"/>
      <c r="AC19" s="651"/>
      <c r="AD19" s="651"/>
      <c r="AE19" s="297"/>
      <c r="AF19" s="292"/>
      <c r="AG19" s="292"/>
      <c r="AH19" s="292"/>
      <c r="AI19" s="292"/>
      <c r="AJ19" s="292"/>
      <c r="AK19" s="292"/>
      <c r="AL19" s="292"/>
      <c r="AM19" s="292"/>
    </row>
    <row r="20" spans="2:39" ht="62.25" customHeight="1">
      <c r="B20" s="300"/>
      <c r="C20" s="986" t="s">
        <v>652</v>
      </c>
      <c r="D20" s="986"/>
      <c r="E20" s="986"/>
      <c r="F20" s="986"/>
      <c r="G20" s="986"/>
      <c r="H20" s="986"/>
      <c r="I20" s="986"/>
      <c r="J20" s="986"/>
      <c r="K20" s="986"/>
      <c r="L20" s="986"/>
      <c r="M20" s="986"/>
      <c r="N20" s="986"/>
      <c r="O20" s="986"/>
      <c r="P20" s="986"/>
      <c r="Q20" s="986"/>
      <c r="R20" s="986"/>
      <c r="S20" s="986"/>
      <c r="T20" s="986"/>
      <c r="U20" s="986"/>
      <c r="V20" s="986"/>
      <c r="W20" s="986"/>
      <c r="X20" s="986"/>
      <c r="Y20" s="651"/>
      <c r="Z20" s="651"/>
      <c r="AA20" s="651"/>
      <c r="AB20" s="651"/>
      <c r="AC20" s="651"/>
      <c r="AD20" s="651"/>
      <c r="AE20" s="455"/>
      <c r="AF20" s="292"/>
      <c r="AG20" s="292"/>
      <c r="AH20" s="292"/>
      <c r="AI20" s="292"/>
      <c r="AJ20" s="292"/>
      <c r="AK20" s="292"/>
      <c r="AL20" s="292"/>
      <c r="AM20" s="292"/>
    </row>
    <row r="21" spans="2:39" ht="51" customHeight="1">
      <c r="B21" s="300"/>
      <c r="C21" s="986" t="s">
        <v>653</v>
      </c>
      <c r="D21" s="986"/>
      <c r="E21" s="986"/>
      <c r="F21" s="986"/>
      <c r="G21" s="986"/>
      <c r="H21" s="986"/>
      <c r="I21" s="986"/>
      <c r="J21" s="986"/>
      <c r="K21" s="986"/>
      <c r="L21" s="986"/>
      <c r="M21" s="986"/>
      <c r="N21" s="986"/>
      <c r="O21" s="986"/>
      <c r="P21" s="986"/>
      <c r="Q21" s="986"/>
      <c r="R21" s="986"/>
      <c r="S21" s="986"/>
      <c r="T21" s="986"/>
      <c r="U21" s="986"/>
      <c r="V21" s="986"/>
      <c r="W21" s="986"/>
      <c r="X21" s="986"/>
      <c r="Y21" s="651"/>
      <c r="Z21" s="651"/>
      <c r="AA21" s="651"/>
      <c r="AB21" s="651"/>
      <c r="AC21" s="651"/>
      <c r="AD21" s="651"/>
      <c r="AE21" s="303"/>
      <c r="AF21" s="292"/>
      <c r="AG21" s="292"/>
      <c r="AH21" s="292"/>
      <c r="AI21" s="292"/>
      <c r="AJ21" s="292"/>
      <c r="AK21" s="292"/>
      <c r="AL21" s="292"/>
      <c r="AM21" s="292"/>
    </row>
    <row r="22" spans="2:39" ht="72.75" customHeight="1">
      <c r="B22" s="300"/>
      <c r="C22" s="986" t="s">
        <v>665</v>
      </c>
      <c r="D22" s="986"/>
      <c r="E22" s="986"/>
      <c r="F22" s="986"/>
      <c r="G22" s="986"/>
      <c r="H22" s="986"/>
      <c r="I22" s="986"/>
      <c r="J22" s="986"/>
      <c r="K22" s="986"/>
      <c r="L22" s="986"/>
      <c r="M22" s="986"/>
      <c r="N22" s="986"/>
      <c r="O22" s="986"/>
      <c r="P22" s="986"/>
      <c r="Q22" s="986"/>
      <c r="R22" s="986"/>
      <c r="S22" s="986"/>
      <c r="T22" s="986"/>
      <c r="U22" s="986"/>
      <c r="V22" s="986"/>
      <c r="W22" s="986"/>
      <c r="X22" s="986"/>
      <c r="Y22" s="651"/>
      <c r="Z22" s="651"/>
      <c r="AA22" s="651"/>
      <c r="AB22" s="651"/>
      <c r="AC22" s="651"/>
      <c r="AD22" s="651"/>
      <c r="AE22" s="455"/>
      <c r="AF22" s="292"/>
      <c r="AG22" s="292"/>
      <c r="AH22" s="292"/>
      <c r="AI22" s="292"/>
      <c r="AJ22" s="292"/>
      <c r="AK22" s="292"/>
      <c r="AL22" s="292"/>
      <c r="AM22" s="292"/>
    </row>
    <row r="23" spans="2:39" ht="15.75">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75">
      <c r="B24" s="987"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75">
      <c r="B25" s="987"/>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75">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75">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75">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75">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75">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75">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75">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977" t="s">
        <v>213</v>
      </c>
      <c r="C34" s="979" t="s">
        <v>33</v>
      </c>
      <c r="D34" s="311" t="s">
        <v>426</v>
      </c>
      <c r="E34" s="981" t="s">
        <v>211</v>
      </c>
      <c r="F34" s="982"/>
      <c r="G34" s="982"/>
      <c r="H34" s="982"/>
      <c r="I34" s="982"/>
      <c r="J34" s="982"/>
      <c r="K34" s="982"/>
      <c r="L34" s="982"/>
      <c r="M34" s="983"/>
      <c r="N34" s="984" t="s">
        <v>215</v>
      </c>
      <c r="O34" s="311" t="s">
        <v>427</v>
      </c>
      <c r="P34" s="981" t="s">
        <v>214</v>
      </c>
      <c r="Q34" s="982"/>
      <c r="R34" s="982"/>
      <c r="S34" s="982"/>
      <c r="T34" s="982"/>
      <c r="U34" s="982"/>
      <c r="V34" s="982"/>
      <c r="W34" s="982"/>
      <c r="X34" s="983"/>
      <c r="Y34" s="974" t="s">
        <v>246</v>
      </c>
      <c r="Z34" s="975"/>
      <c r="AA34" s="975"/>
      <c r="AB34" s="975"/>
      <c r="AC34" s="975"/>
      <c r="AD34" s="975"/>
      <c r="AE34" s="975"/>
      <c r="AF34" s="975"/>
      <c r="AG34" s="975"/>
      <c r="AH34" s="975"/>
      <c r="AI34" s="975"/>
      <c r="AJ34" s="975"/>
      <c r="AK34" s="975"/>
      <c r="AL34" s="975"/>
      <c r="AM34" s="976"/>
    </row>
    <row r="35" spans="1:39" ht="65.25" customHeight="1">
      <c r="B35" s="978"/>
      <c r="C35" s="980"/>
      <c r="D35" s="312">
        <v>2015</v>
      </c>
      <c r="E35" s="312">
        <v>2016</v>
      </c>
      <c r="F35" s="312">
        <v>2017</v>
      </c>
      <c r="G35" s="312">
        <v>2018</v>
      </c>
      <c r="H35" s="312">
        <v>2019</v>
      </c>
      <c r="I35" s="312">
        <v>2020</v>
      </c>
      <c r="J35" s="312">
        <v>2021</v>
      </c>
      <c r="K35" s="312">
        <v>2022</v>
      </c>
      <c r="L35" s="312">
        <v>2023</v>
      </c>
      <c r="M35" s="456">
        <v>2024</v>
      </c>
      <c r="N35" s="985"/>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4,999 kW</v>
      </c>
      <c r="AB35" s="312" t="str">
        <f>'1.  LRAMVA Summary'!G51</f>
        <v>Large Use</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outlineLevel="1">
      <c r="B39" s="321" t="s">
        <v>270</v>
      </c>
      <c r="C39" s="318" t="s">
        <v>164</v>
      </c>
      <c r="D39" s="322">
        <v>3141</v>
      </c>
      <c r="E39" s="322">
        <f>+'7-f.  2016'!BB30</f>
        <v>3081</v>
      </c>
      <c r="F39" s="322">
        <f>+'7-f.  2016'!BC30</f>
        <v>3081</v>
      </c>
      <c r="G39" s="322">
        <f>+'7-f.  2016'!BD30</f>
        <v>3081</v>
      </c>
      <c r="H39" s="322">
        <f>+'7-f.  2016'!BE30</f>
        <v>3081</v>
      </c>
      <c r="I39" s="322">
        <f>+'7-f.  2016'!BF30</f>
        <v>3081</v>
      </c>
      <c r="J39" s="322">
        <f>+'7-f.  2016'!BG30</f>
        <v>3081</v>
      </c>
      <c r="K39" s="322">
        <f>+'7-f.  2016'!BH30</f>
        <v>3064</v>
      </c>
      <c r="L39" s="322">
        <f>+'7-f.  2016'!BI30</f>
        <v>3064</v>
      </c>
      <c r="M39" s="322">
        <f>+'7-f.  2016'!BJ30</f>
        <v>3064</v>
      </c>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75"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75"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outlineLevel="1">
      <c r="B48" s="321" t="s">
        <v>270</v>
      </c>
      <c r="C48" s="318" t="s">
        <v>164</v>
      </c>
      <c r="D48" s="322">
        <v>37584</v>
      </c>
      <c r="E48" s="322">
        <f>+'7-f.  2016'!BB32</f>
        <v>37584</v>
      </c>
      <c r="F48" s="322">
        <f>+'7-f.  2016'!BC32</f>
        <v>37584</v>
      </c>
      <c r="G48" s="322">
        <f>+'7-f.  2016'!BD32</f>
        <v>37584</v>
      </c>
      <c r="H48" s="322">
        <f>+'7-f.  2016'!BE32</f>
        <v>37584</v>
      </c>
      <c r="I48" s="322">
        <f>+'7-f.  2016'!BF32</f>
        <v>37584</v>
      </c>
      <c r="J48" s="322">
        <f>+'7-f.  2016'!BG32</f>
        <v>37584</v>
      </c>
      <c r="K48" s="322">
        <f>+'7-f.  2016'!BH32</f>
        <v>37584</v>
      </c>
      <c r="L48" s="322">
        <f>+'7-f.  2016'!BI32</f>
        <v>37584</v>
      </c>
      <c r="M48" s="322">
        <f>+'7-f.  2016'!BJ32</f>
        <v>37584</v>
      </c>
      <c r="N48" s="495"/>
      <c r="O48" s="322">
        <v>20</v>
      </c>
      <c r="P48" s="322">
        <f>+'7-f.  2016'!W32</f>
        <v>20</v>
      </c>
      <c r="Q48" s="322">
        <f>+'7-f.  2016'!X32</f>
        <v>20</v>
      </c>
      <c r="R48" s="322">
        <f>+'7-f.  2016'!Y32</f>
        <v>20</v>
      </c>
      <c r="S48" s="322">
        <f>+'7-f.  2016'!Z32</f>
        <v>20</v>
      </c>
      <c r="T48" s="322">
        <f>+'7-f.  2016'!AA32</f>
        <v>20</v>
      </c>
      <c r="U48" s="322">
        <f>+'7-f.  2016'!AB32</f>
        <v>20</v>
      </c>
      <c r="V48" s="322">
        <f>+'7-f.  2016'!AC32</f>
        <v>20</v>
      </c>
      <c r="W48" s="322">
        <f>+'7-f.  2016'!AD32</f>
        <v>20</v>
      </c>
      <c r="X48" s="322">
        <f>+'7-f.  2016'!AE32</f>
        <v>20</v>
      </c>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outlineLevel="1">
      <c r="B51" s="321" t="s">
        <v>270</v>
      </c>
      <c r="C51" s="318" t="s">
        <v>164</v>
      </c>
      <c r="D51" s="322">
        <v>807475</v>
      </c>
      <c r="E51" s="322">
        <f>+'7-f.  2016'!BB33</f>
        <v>807475</v>
      </c>
      <c r="F51" s="322">
        <f>+'7-f.  2016'!BC33</f>
        <v>807475</v>
      </c>
      <c r="G51" s="322">
        <f>+'7-f.  2016'!BD33</f>
        <v>807475</v>
      </c>
      <c r="H51" s="322">
        <f>+'7-f.  2016'!BE33</f>
        <v>807475</v>
      </c>
      <c r="I51" s="322">
        <f>+'7-f.  2016'!BF33</f>
        <v>807475</v>
      </c>
      <c r="J51" s="322">
        <f>+'7-f.  2016'!BG33</f>
        <v>807475</v>
      </c>
      <c r="K51" s="322">
        <f>+'7-f.  2016'!BH33</f>
        <v>807475</v>
      </c>
      <c r="L51" s="322">
        <f>+'7-f.  2016'!BI33</f>
        <v>807475</v>
      </c>
      <c r="M51" s="322">
        <f>+'7-f.  2016'!BJ33</f>
        <v>807475</v>
      </c>
      <c r="N51" s="495"/>
      <c r="O51" s="322">
        <v>42</v>
      </c>
      <c r="P51" s="322">
        <f>+'7-f.  2016'!W33</f>
        <v>42</v>
      </c>
      <c r="Q51" s="322">
        <f>+'7-f.  2016'!X33</f>
        <v>42</v>
      </c>
      <c r="R51" s="322">
        <f>+'7-f.  2016'!Y33</f>
        <v>42</v>
      </c>
      <c r="S51" s="322">
        <f>+'7-f.  2016'!Z33</f>
        <v>42</v>
      </c>
      <c r="T51" s="322">
        <f>+'7-f.  2016'!AA33</f>
        <v>42</v>
      </c>
      <c r="U51" s="322">
        <f>+'7-f.  2016'!AB33</f>
        <v>42</v>
      </c>
      <c r="V51" s="322">
        <f>+'7-f.  2016'!AC33</f>
        <v>42</v>
      </c>
      <c r="W51" s="322">
        <f>+'7-f.  2016'!AD33</f>
        <v>42</v>
      </c>
      <c r="X51" s="322">
        <f>+'7-f.  2016'!AE33</f>
        <v>42</v>
      </c>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outlineLevel="1">
      <c r="B55" s="321" t="s">
        <v>270</v>
      </c>
      <c r="C55" s="318" t="s">
        <v>164</v>
      </c>
      <c r="D55" s="322">
        <v>338247</v>
      </c>
      <c r="E55" s="322">
        <f>+'7-f.  2016'!BB34</f>
        <v>338247</v>
      </c>
      <c r="F55" s="322">
        <f>+'7-f.  2016'!BC34</f>
        <v>338247</v>
      </c>
      <c r="G55" s="322">
        <f>+'7-f.  2016'!BD34</f>
        <v>338247</v>
      </c>
      <c r="H55" s="322">
        <f>+'7-f.  2016'!BE34</f>
        <v>837746</v>
      </c>
      <c r="I55" s="322">
        <f>+'7-f.  2016'!BF34</f>
        <v>837746</v>
      </c>
      <c r="J55" s="322">
        <f>+'7-f.  2016'!BG34</f>
        <v>837746</v>
      </c>
      <c r="K55" s="322">
        <f>+'7-f.  2016'!BH34</f>
        <v>837746</v>
      </c>
      <c r="L55" s="322">
        <f>+'7-f.  2016'!BI34</f>
        <v>837746</v>
      </c>
      <c r="M55" s="322">
        <f>+'7-f.  2016'!BJ34</f>
        <v>837746</v>
      </c>
      <c r="N55" s="322">
        <f>N54</f>
        <v>12</v>
      </c>
      <c r="O55" s="322">
        <v>72</v>
      </c>
      <c r="P55" s="322">
        <f>+'7-f.  2016'!W34</f>
        <v>72</v>
      </c>
      <c r="Q55" s="322">
        <f>+'7-f.  2016'!X34</f>
        <v>72</v>
      </c>
      <c r="R55" s="322">
        <f>+'7-f.  2016'!Y34</f>
        <v>72</v>
      </c>
      <c r="S55" s="322">
        <f>+'7-f.  2016'!Z34</f>
        <v>188</v>
      </c>
      <c r="T55" s="322">
        <f>+'7-f.  2016'!AA34</f>
        <v>188</v>
      </c>
      <c r="U55" s="322">
        <f>+'7-f.  2016'!AB34</f>
        <v>188</v>
      </c>
      <c r="V55" s="322">
        <f>+'7-f.  2016'!AC34</f>
        <v>188</v>
      </c>
      <c r="W55" s="322">
        <f>+'7-f.  2016'!AD34</f>
        <v>188</v>
      </c>
      <c r="X55" s="322">
        <f>+'7-f.  2016'!AE34</f>
        <v>188</v>
      </c>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f>25824643-D84</f>
        <v>15756998.417443069</v>
      </c>
      <c r="E57" s="322">
        <f t="shared" ref="E57:M57" si="66">25824643-E84</f>
        <v>15756998.417443069</v>
      </c>
      <c r="F57" s="322">
        <f t="shared" si="66"/>
        <v>15756998.417443069</v>
      </c>
      <c r="G57" s="322">
        <f t="shared" si="66"/>
        <v>15756998.417443069</v>
      </c>
      <c r="H57" s="322">
        <f t="shared" si="66"/>
        <v>15756998.417443069</v>
      </c>
      <c r="I57" s="322">
        <f t="shared" si="66"/>
        <v>15756998.417443069</v>
      </c>
      <c r="J57" s="322">
        <f t="shared" si="66"/>
        <v>15756998.417443069</v>
      </c>
      <c r="K57" s="322">
        <f t="shared" si="66"/>
        <v>15756998.417443069</v>
      </c>
      <c r="L57" s="322">
        <f t="shared" si="66"/>
        <v>15756998.417443069</v>
      </c>
      <c r="M57" s="322">
        <f t="shared" si="66"/>
        <v>15756998.417443069</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889">
        <v>0.81</v>
      </c>
      <c r="AA57" s="889">
        <v>0.19</v>
      </c>
      <c r="AB57" s="437"/>
      <c r="AC57" s="889"/>
      <c r="AD57" s="437"/>
      <c r="AE57" s="437"/>
      <c r="AF57" s="442"/>
      <c r="AG57" s="442"/>
      <c r="AH57" s="442"/>
      <c r="AI57" s="442"/>
      <c r="AJ57" s="442"/>
      <c r="AK57" s="442"/>
      <c r="AL57" s="442"/>
      <c r="AM57" s="323">
        <f>SUM(Y57:AL57)</f>
        <v>1</v>
      </c>
    </row>
    <row r="58" spans="1:39" outlineLevel="1">
      <c r="B58" s="321" t="s">
        <v>270</v>
      </c>
      <c r="C58" s="318" t="s">
        <v>164</v>
      </c>
      <c r="D58" s="322">
        <v>679088</v>
      </c>
      <c r="E58" s="322">
        <f>+'7-f.  2016'!BB35+1439649</f>
        <v>2118737</v>
      </c>
      <c r="F58" s="322">
        <f>+'7-f.  2016'!BC35</f>
        <v>679088</v>
      </c>
      <c r="G58" s="322">
        <f>+'7-f.  2016'!BD35</f>
        <v>650499</v>
      </c>
      <c r="H58" s="322">
        <f>+'7-f.  2016'!BE35</f>
        <v>650499</v>
      </c>
      <c r="I58" s="322">
        <f>+'7-f.  2016'!BF35</f>
        <v>650499</v>
      </c>
      <c r="J58" s="322">
        <f>+'7-f.  2016'!BG35</f>
        <v>623767</v>
      </c>
      <c r="K58" s="322">
        <f>+'7-f.  2016'!BH35</f>
        <v>623767</v>
      </c>
      <c r="L58" s="322">
        <f>+'7-f.  2016'!BI35</f>
        <v>623767</v>
      </c>
      <c r="M58" s="322">
        <f>+'7-f.  2016'!BJ35</f>
        <v>510518</v>
      </c>
      <c r="N58" s="322">
        <f>N57</f>
        <v>12</v>
      </c>
      <c r="O58" s="322">
        <v>139</v>
      </c>
      <c r="P58" s="322">
        <f>+'7-f.  2016'!W35+186</f>
        <v>325</v>
      </c>
      <c r="Q58" s="322">
        <f>+'7-f.  2016'!X35</f>
        <v>139</v>
      </c>
      <c r="R58" s="322">
        <f>+'7-f.  2016'!Y35</f>
        <v>130</v>
      </c>
      <c r="S58" s="322">
        <f>+'7-f.  2016'!Z35</f>
        <v>130</v>
      </c>
      <c r="T58" s="322">
        <f>+'7-f.  2016'!AA35</f>
        <v>130</v>
      </c>
      <c r="U58" s="322">
        <f>+'7-f.  2016'!AB35</f>
        <v>127</v>
      </c>
      <c r="V58" s="322">
        <f>+'7-f.  2016'!AC35</f>
        <v>127</v>
      </c>
      <c r="W58" s="322">
        <f>+'7-f.  2016'!AD35</f>
        <v>127</v>
      </c>
      <c r="X58" s="322">
        <f>+'7-f.  2016'!AE35</f>
        <v>113</v>
      </c>
      <c r="Y58" s="438">
        <f>Y57</f>
        <v>0</v>
      </c>
      <c r="Z58" s="438">
        <f>Z57</f>
        <v>0.81</v>
      </c>
      <c r="AA58" s="438">
        <f t="shared" ref="AA58" si="67">AA57</f>
        <v>0.19</v>
      </c>
      <c r="AB58" s="438">
        <f t="shared" ref="AB58" si="68">AB57</f>
        <v>0</v>
      </c>
      <c r="AC58" s="438">
        <f t="shared" ref="AC58" si="69">AC57</f>
        <v>0</v>
      </c>
      <c r="AD58" s="438">
        <f t="shared" ref="AD58" si="70">AD57</f>
        <v>0</v>
      </c>
      <c r="AE58" s="438">
        <f t="shared" ref="AE58" si="71">AE57</f>
        <v>0</v>
      </c>
      <c r="AF58" s="438">
        <f t="shared" ref="AF58" si="72">AF57</f>
        <v>0</v>
      </c>
      <c r="AG58" s="438">
        <f t="shared" ref="AG58" si="73">AG57</f>
        <v>0</v>
      </c>
      <c r="AH58" s="438">
        <f t="shared" ref="AH58" si="74">AH57</f>
        <v>0</v>
      </c>
      <c r="AI58" s="438">
        <f t="shared" ref="AI58" si="75">AI57</f>
        <v>0</v>
      </c>
      <c r="AJ58" s="438">
        <f t="shared" ref="AJ58" si="76">AJ57</f>
        <v>0</v>
      </c>
      <c r="AK58" s="438">
        <f t="shared" ref="AK58" si="77">AK57</f>
        <v>0</v>
      </c>
      <c r="AL58" s="438">
        <f t="shared" ref="AL58" si="78">AL57</f>
        <v>0</v>
      </c>
      <c r="AM58" s="338"/>
    </row>
    <row r="59" spans="1:39"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outlineLevel="1">
      <c r="B61" s="321" t="s">
        <v>270</v>
      </c>
      <c r="C61" s="318" t="s">
        <v>164</v>
      </c>
      <c r="D61" s="322"/>
      <c r="E61" s="322">
        <v>-556584</v>
      </c>
      <c r="F61" s="322"/>
      <c r="G61" s="322"/>
      <c r="H61" s="322"/>
      <c r="I61" s="322"/>
      <c r="J61" s="322"/>
      <c r="K61" s="322"/>
      <c r="L61" s="322"/>
      <c r="M61" s="322"/>
      <c r="N61" s="322">
        <f>N60</f>
        <v>12</v>
      </c>
      <c r="O61" s="322"/>
      <c r="P61" s="322">
        <v>-144</v>
      </c>
      <c r="Q61" s="322"/>
      <c r="R61" s="322"/>
      <c r="S61" s="322"/>
      <c r="T61" s="322"/>
      <c r="U61" s="322"/>
      <c r="V61" s="322"/>
      <c r="W61" s="322"/>
      <c r="X61" s="322"/>
      <c r="Y61" s="438">
        <f>Y60</f>
        <v>0</v>
      </c>
      <c r="Z61" s="438">
        <f t="shared" ref="Z61" si="79">Z60</f>
        <v>0</v>
      </c>
      <c r="AA61" s="438">
        <f t="shared" ref="AA61" si="80">AA60</f>
        <v>1</v>
      </c>
      <c r="AB61" s="438">
        <f t="shared" ref="AB61" si="81">AB60</f>
        <v>0</v>
      </c>
      <c r="AC61" s="438">
        <f t="shared" ref="AC61" si="82">AC60</f>
        <v>0</v>
      </c>
      <c r="AD61" s="438">
        <f t="shared" ref="AD61" si="83">AD60</f>
        <v>0</v>
      </c>
      <c r="AE61" s="438">
        <f t="shared" ref="AE61" si="84">AE60</f>
        <v>0</v>
      </c>
      <c r="AF61" s="438">
        <f t="shared" ref="AF61" si="85">AF60</f>
        <v>0</v>
      </c>
      <c r="AG61" s="438">
        <f t="shared" ref="AG61" si="86">AG60</f>
        <v>0</v>
      </c>
      <c r="AH61" s="438">
        <f t="shared" ref="AH61" si="87">AH60</f>
        <v>0</v>
      </c>
      <c r="AI61" s="438">
        <f t="shared" ref="AI61" si="88">AI60</f>
        <v>0</v>
      </c>
      <c r="AJ61" s="438">
        <f t="shared" ref="AJ61" si="89">AJ60</f>
        <v>0</v>
      </c>
      <c r="AK61" s="438">
        <f t="shared" ref="AK61" si="90">AK60</f>
        <v>0</v>
      </c>
      <c r="AL61" s="438">
        <f t="shared" ref="AL61" si="91">AL60</f>
        <v>0</v>
      </c>
      <c r="AM61" s="338"/>
    </row>
    <row r="62" spans="1:39"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outlineLevel="1">
      <c r="B64" s="321" t="s">
        <v>270</v>
      </c>
      <c r="C64" s="318" t="s">
        <v>164</v>
      </c>
      <c r="D64" s="322">
        <v>878463</v>
      </c>
      <c r="E64" s="322">
        <f>+'7-f.  2016'!BB37</f>
        <v>878463</v>
      </c>
      <c r="F64" s="322">
        <f>+'7-f.  2016'!BC37</f>
        <v>878463</v>
      </c>
      <c r="G64" s="322">
        <f>+'7-f.  2016'!BD37</f>
        <v>878463</v>
      </c>
      <c r="H64" s="322">
        <f>+'7-f.  2016'!BE37</f>
        <v>878463</v>
      </c>
      <c r="I64" s="322">
        <f>+'7-f.  2016'!BF37</f>
        <v>878463</v>
      </c>
      <c r="J64" s="322">
        <f>+'7-f.  2016'!BG37</f>
        <v>878463</v>
      </c>
      <c r="K64" s="322">
        <f>+'7-f.  2016'!BH37</f>
        <v>878463</v>
      </c>
      <c r="L64" s="322">
        <f>+'7-f.  2016'!BI37</f>
        <v>878463</v>
      </c>
      <c r="M64" s="322">
        <f>+'7-f.  2016'!BJ37</f>
        <v>878463</v>
      </c>
      <c r="N64" s="322">
        <f>N63</f>
        <v>12</v>
      </c>
      <c r="O64" s="322">
        <v>364</v>
      </c>
      <c r="P64" s="322">
        <f>+'7-f.  2016'!W37</f>
        <v>364</v>
      </c>
      <c r="Q64" s="322">
        <f>+'7-f.  2016'!X37</f>
        <v>364</v>
      </c>
      <c r="R64" s="322">
        <f>+'7-f.  2016'!Y37</f>
        <v>364</v>
      </c>
      <c r="S64" s="322">
        <f>+'7-f.  2016'!Z37</f>
        <v>364</v>
      </c>
      <c r="T64" s="322">
        <f>+'7-f.  2016'!AA37</f>
        <v>364</v>
      </c>
      <c r="U64" s="322">
        <f>+'7-f.  2016'!AB37</f>
        <v>364</v>
      </c>
      <c r="V64" s="322">
        <f>+'7-f.  2016'!AC37</f>
        <v>364</v>
      </c>
      <c r="W64" s="322">
        <f>+'7-f.  2016'!AD37</f>
        <v>364</v>
      </c>
      <c r="X64" s="322">
        <f>+'7-f.  2016'!AE37</f>
        <v>364</v>
      </c>
      <c r="Y64" s="438">
        <f>Y63</f>
        <v>0</v>
      </c>
      <c r="Z64" s="438">
        <f t="shared" ref="Z64" si="92">Z63</f>
        <v>0</v>
      </c>
      <c r="AA64" s="438">
        <f t="shared" ref="AA64" si="93">AA63</f>
        <v>1</v>
      </c>
      <c r="AB64" s="438">
        <f t="shared" ref="AB64" si="94">AB63</f>
        <v>0</v>
      </c>
      <c r="AC64" s="438">
        <f t="shared" ref="AC64" si="95">AC63</f>
        <v>0</v>
      </c>
      <c r="AD64" s="438">
        <f t="shared" ref="AD64" si="96">AD63</f>
        <v>0</v>
      </c>
      <c r="AE64" s="438">
        <f t="shared" ref="AE64" si="97">AE63</f>
        <v>0</v>
      </c>
      <c r="AF64" s="438">
        <f t="shared" ref="AF64" si="98">AF63</f>
        <v>0</v>
      </c>
      <c r="AG64" s="438">
        <f t="shared" ref="AG64" si="99">AG63</f>
        <v>0</v>
      </c>
      <c r="AH64" s="438">
        <f t="shared" ref="AH64" si="100">AH63</f>
        <v>0</v>
      </c>
      <c r="AI64" s="438">
        <f t="shared" ref="AI64" si="101">AI63</f>
        <v>0</v>
      </c>
      <c r="AJ64" s="438">
        <f t="shared" ref="AJ64" si="102">AJ63</f>
        <v>0</v>
      </c>
      <c r="AK64" s="438">
        <f t="shared" ref="AK64" si="103">AK63</f>
        <v>0</v>
      </c>
      <c r="AL64" s="438">
        <f t="shared" ref="AL64" si="104">AL63</f>
        <v>0</v>
      </c>
      <c r="AM64" s="338"/>
    </row>
    <row r="65" spans="1:39"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5">Z66</f>
        <v>0</v>
      </c>
      <c r="AA67" s="438">
        <f t="shared" ref="AA67" si="106">AA66</f>
        <v>1</v>
      </c>
      <c r="AB67" s="438">
        <f t="shared" ref="AB67" si="107">AB66</f>
        <v>0</v>
      </c>
      <c r="AC67" s="438">
        <f t="shared" ref="AC67" si="108">AC66</f>
        <v>0</v>
      </c>
      <c r="AD67" s="438">
        <f t="shared" ref="AD67" si="109">AD66</f>
        <v>0</v>
      </c>
      <c r="AE67" s="438">
        <f t="shared" ref="AE67" si="110">AE66</f>
        <v>0</v>
      </c>
      <c r="AF67" s="438">
        <f t="shared" ref="AF67" si="111">AF66</f>
        <v>0</v>
      </c>
      <c r="AG67" s="438">
        <f t="shared" ref="AG67" si="112">AG66</f>
        <v>0</v>
      </c>
      <c r="AH67" s="438">
        <f t="shared" ref="AH67" si="113">AH66</f>
        <v>0</v>
      </c>
      <c r="AI67" s="438">
        <f t="shared" ref="AI67" si="114">AI66</f>
        <v>0</v>
      </c>
      <c r="AJ67" s="438">
        <f t="shared" ref="AJ67" si="115">AJ66</f>
        <v>0</v>
      </c>
      <c r="AK67" s="438">
        <f t="shared" ref="AK67" si="116">AK66</f>
        <v>0</v>
      </c>
      <c r="AL67" s="438">
        <f t="shared" ref="AL67" si="117">AL66</f>
        <v>0</v>
      </c>
      <c r="AM67" s="338"/>
    </row>
    <row r="68" spans="1:39"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75"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8">Z70</f>
        <v>0</v>
      </c>
      <c r="AA71" s="438">
        <f t="shared" ref="AA71" si="119">AA70</f>
        <v>0</v>
      </c>
      <c r="AB71" s="438">
        <f t="shared" ref="AB71" si="120">AB70</f>
        <v>0</v>
      </c>
      <c r="AC71" s="438">
        <f t="shared" ref="AC71" si="121">AC70</f>
        <v>1</v>
      </c>
      <c r="AD71" s="438">
        <f t="shared" ref="AD71" si="122">AD70</f>
        <v>0</v>
      </c>
      <c r="AE71" s="438">
        <f t="shared" ref="AE71" si="123">AE70</f>
        <v>0</v>
      </c>
      <c r="AF71" s="438">
        <f t="shared" ref="AF71" si="124">AF70</f>
        <v>0</v>
      </c>
      <c r="AG71" s="438">
        <f t="shared" ref="AG71" si="125">AG70</f>
        <v>0</v>
      </c>
      <c r="AH71" s="438">
        <f t="shared" ref="AH71" si="126">AH70</f>
        <v>0</v>
      </c>
      <c r="AI71" s="438">
        <f t="shared" ref="AI71" si="127">AI70</f>
        <v>0</v>
      </c>
      <c r="AJ71" s="438">
        <f t="shared" ref="AJ71" si="128">AJ70</f>
        <v>0</v>
      </c>
      <c r="AK71" s="438">
        <f t="shared" ref="AK71" si="129">AK70</f>
        <v>0</v>
      </c>
      <c r="AL71" s="438">
        <f t="shared" ref="AL71" si="130">AL70</f>
        <v>0</v>
      </c>
      <c r="AM71" s="324"/>
    </row>
    <row r="72" spans="1:39"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30"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1">Z73</f>
        <v>0</v>
      </c>
      <c r="AA74" s="438">
        <f t="shared" ref="AA74" si="132">AA73</f>
        <v>0</v>
      </c>
      <c r="AB74" s="438">
        <f t="shared" ref="AB74" si="133">AB73</f>
        <v>1</v>
      </c>
      <c r="AC74" s="438">
        <f t="shared" ref="AC74" si="134">AC73</f>
        <v>0</v>
      </c>
      <c r="AD74" s="438">
        <f t="shared" ref="AD74" si="135">AD73</f>
        <v>0</v>
      </c>
      <c r="AE74" s="438">
        <f t="shared" ref="AE74" si="136">AE73</f>
        <v>0</v>
      </c>
      <c r="AF74" s="438">
        <f t="shared" ref="AF74" si="137">AF73</f>
        <v>0</v>
      </c>
      <c r="AG74" s="438">
        <f t="shared" ref="AG74" si="138">AG73</f>
        <v>0</v>
      </c>
      <c r="AH74" s="438">
        <f t="shared" ref="AH74" si="139">AH73</f>
        <v>0</v>
      </c>
      <c r="AI74" s="438">
        <f t="shared" ref="AI74" si="140">AI73</f>
        <v>0</v>
      </c>
      <c r="AJ74" s="438">
        <f t="shared" ref="AJ74" si="141">AJ73</f>
        <v>0</v>
      </c>
      <c r="AK74" s="438">
        <f t="shared" ref="AK74" si="142">AK73</f>
        <v>0</v>
      </c>
      <c r="AL74" s="438">
        <f t="shared" ref="AL74" si="143">AL73</f>
        <v>0</v>
      </c>
      <c r="AM74" s="324"/>
    </row>
    <row r="75" spans="1:39"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4">Z76</f>
        <v>0</v>
      </c>
      <c r="AA77" s="438">
        <f t="shared" si="144"/>
        <v>0</v>
      </c>
      <c r="AB77" s="438">
        <f t="shared" si="144"/>
        <v>1</v>
      </c>
      <c r="AC77" s="438">
        <f t="shared" si="144"/>
        <v>0</v>
      </c>
      <c r="AD77" s="438">
        <f t="shared" si="144"/>
        <v>0</v>
      </c>
      <c r="AE77" s="438">
        <f t="shared" si="144"/>
        <v>0</v>
      </c>
      <c r="AF77" s="438">
        <f t="shared" si="144"/>
        <v>0</v>
      </c>
      <c r="AG77" s="438">
        <f t="shared" si="144"/>
        <v>0</v>
      </c>
      <c r="AH77" s="438">
        <f t="shared" si="144"/>
        <v>0</v>
      </c>
      <c r="AI77" s="438">
        <f t="shared" si="144"/>
        <v>0</v>
      </c>
      <c r="AJ77" s="438">
        <f t="shared" si="144"/>
        <v>0</v>
      </c>
      <c r="AK77" s="438">
        <f t="shared" si="144"/>
        <v>0</v>
      </c>
      <c r="AL77" s="438">
        <f t="shared" si="144"/>
        <v>0</v>
      </c>
      <c r="AM77" s="333"/>
    </row>
    <row r="78" spans="1:39"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75"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437">
        <v>1</v>
      </c>
      <c r="Z80" s="437"/>
      <c r="AA80" s="437"/>
      <c r="AB80" s="437"/>
      <c r="AC80" s="437"/>
      <c r="AD80" s="437"/>
      <c r="AE80" s="437"/>
      <c r="AF80" s="437"/>
      <c r="AG80" s="437"/>
      <c r="AH80" s="437"/>
      <c r="AI80" s="437"/>
      <c r="AJ80" s="437"/>
      <c r="AK80" s="437"/>
      <c r="AL80" s="437"/>
      <c r="AM80" s="323">
        <f>SUM(Y80:AL80)</f>
        <v>1</v>
      </c>
    </row>
    <row r="81" spans="1:39" outlineLevel="1">
      <c r="B81" s="321" t="s">
        <v>270</v>
      </c>
      <c r="C81" s="318" t="s">
        <v>164</v>
      </c>
      <c r="D81" s="322">
        <v>21591</v>
      </c>
      <c r="E81" s="322">
        <f>+'7-f.  2016'!BB42</f>
        <v>17590</v>
      </c>
      <c r="F81" s="322">
        <f>+'7-f.  2016'!BC42</f>
        <v>16949</v>
      </c>
      <c r="G81" s="322">
        <f>+'7-f.  2016'!BD42</f>
        <v>16308</v>
      </c>
      <c r="H81" s="322">
        <f>+'7-f.  2016'!BE42</f>
        <v>16308</v>
      </c>
      <c r="I81" s="322">
        <f>+'7-f.  2016'!BF42</f>
        <v>16308</v>
      </c>
      <c r="J81" s="322">
        <f>+'7-f.  2016'!BG42</f>
        <v>15788</v>
      </c>
      <c r="K81" s="322">
        <f>+'7-f.  2016'!BH42</f>
        <v>15788</v>
      </c>
      <c r="L81" s="322">
        <f>+'7-f.  2016'!BI42</f>
        <v>9881</v>
      </c>
      <c r="M81" s="322">
        <f>+'7-f.  2016'!BJ42</f>
        <v>9881</v>
      </c>
      <c r="N81" s="322">
        <f>N80</f>
        <v>12</v>
      </c>
      <c r="O81" s="322">
        <v>2</v>
      </c>
      <c r="P81" s="322">
        <f>+'7-f.  2016'!W42</f>
        <v>2</v>
      </c>
      <c r="Q81" s="322">
        <f>+'7-f.  2016'!X42</f>
        <v>2</v>
      </c>
      <c r="R81" s="322">
        <f>+'7-f.  2016'!Y42</f>
        <v>2</v>
      </c>
      <c r="S81" s="322">
        <f>+'7-f.  2016'!Z42</f>
        <v>2</v>
      </c>
      <c r="T81" s="322">
        <f>+'7-f.  2016'!AA42</f>
        <v>2</v>
      </c>
      <c r="U81" s="322">
        <f>+'7-f.  2016'!AB42</f>
        <v>2</v>
      </c>
      <c r="V81" s="322">
        <f>+'7-f.  2016'!AC42</f>
        <v>2</v>
      </c>
      <c r="W81" s="322">
        <f>+'7-f.  2016'!AD42</f>
        <v>1</v>
      </c>
      <c r="X81" s="322">
        <f>+'7-f.  2016'!AE42</f>
        <v>1</v>
      </c>
      <c r="Y81" s="438">
        <f>Y80</f>
        <v>1</v>
      </c>
      <c r="Z81" s="438">
        <f t="shared" ref="Z81" si="145">Z80</f>
        <v>0</v>
      </c>
      <c r="AA81" s="438">
        <f t="shared" ref="AA81" si="146">AA80</f>
        <v>0</v>
      </c>
      <c r="AB81" s="438">
        <f t="shared" ref="AB81" si="147">AB80</f>
        <v>0</v>
      </c>
      <c r="AC81" s="438">
        <f t="shared" ref="AC81" si="148">AC80</f>
        <v>0</v>
      </c>
      <c r="AD81" s="438">
        <f>AD80</f>
        <v>0</v>
      </c>
      <c r="AE81" s="438">
        <f t="shared" ref="AE81" si="149">AE80</f>
        <v>0</v>
      </c>
      <c r="AF81" s="438">
        <f t="shared" ref="AF81" si="150">AF80</f>
        <v>0</v>
      </c>
      <c r="AG81" s="438">
        <f t="shared" ref="AG81" si="151">AG80</f>
        <v>0</v>
      </c>
      <c r="AH81" s="438">
        <f t="shared" ref="AH81" si="152">AH80</f>
        <v>0</v>
      </c>
      <c r="AI81" s="438">
        <f t="shared" ref="AI81" si="153">AI80</f>
        <v>0</v>
      </c>
      <c r="AJ81" s="438">
        <f t="shared" ref="AJ81" si="154">AJ80</f>
        <v>0</v>
      </c>
      <c r="AK81" s="438">
        <f t="shared" ref="AK81" si="155">AK80</f>
        <v>0</v>
      </c>
      <c r="AL81" s="438">
        <f t="shared" ref="AL81" si="156">AL80</f>
        <v>0</v>
      </c>
      <c r="AM81" s="324"/>
    </row>
    <row r="82" spans="1:39" s="551" customFormat="1"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75"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outlineLevel="1">
      <c r="A84" s="558">
        <v>15</v>
      </c>
      <c r="B84" s="321" t="s">
        <v>819</v>
      </c>
      <c r="C84" s="318" t="s">
        <v>25</v>
      </c>
      <c r="D84" s="322">
        <v>10067644.582556931</v>
      </c>
      <c r="E84" s="322">
        <v>10067644.582556931</v>
      </c>
      <c r="F84" s="322">
        <v>10067644.582556931</v>
      </c>
      <c r="G84" s="322">
        <v>10067644.582556931</v>
      </c>
      <c r="H84" s="322">
        <v>10067644.582556931</v>
      </c>
      <c r="I84" s="322">
        <v>10067644.582556931</v>
      </c>
      <c r="J84" s="322">
        <v>10067644.582556931</v>
      </c>
      <c r="K84" s="322">
        <v>10067644.582556931</v>
      </c>
      <c r="L84" s="322">
        <v>10067644.582556931</v>
      </c>
      <c r="M84" s="322">
        <v>10067644.582556931</v>
      </c>
      <c r="N84" s="322">
        <v>0</v>
      </c>
      <c r="O84" s="322"/>
      <c r="P84" s="322"/>
      <c r="Q84" s="322"/>
      <c r="R84" s="322"/>
      <c r="S84" s="322"/>
      <c r="T84" s="322"/>
      <c r="U84" s="322"/>
      <c r="V84" s="322"/>
      <c r="W84" s="322"/>
      <c r="X84" s="322"/>
      <c r="Y84" s="437"/>
      <c r="Z84" s="437"/>
      <c r="AA84" s="437"/>
      <c r="AB84" s="437"/>
      <c r="AC84" s="437"/>
      <c r="AD84" s="437">
        <v>1</v>
      </c>
      <c r="AE84" s="437"/>
      <c r="AF84" s="437"/>
      <c r="AG84" s="437"/>
      <c r="AH84" s="437"/>
      <c r="AI84" s="437"/>
      <c r="AJ84" s="437"/>
      <c r="AK84" s="437"/>
      <c r="AL84" s="437"/>
      <c r="AM84" s="323">
        <f>SUM(Y84:AL84)</f>
        <v>1</v>
      </c>
    </row>
    <row r="85" spans="1:39"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7">Z84</f>
        <v>0</v>
      </c>
      <c r="AA85" s="438">
        <f t="shared" si="157"/>
        <v>0</v>
      </c>
      <c r="AB85" s="438">
        <f t="shared" si="157"/>
        <v>0</v>
      </c>
      <c r="AC85" s="438">
        <f t="shared" si="157"/>
        <v>0</v>
      </c>
      <c r="AD85" s="438">
        <f>AD84</f>
        <v>1</v>
      </c>
      <c r="AE85" s="438">
        <f t="shared" ref="AE85:AL85" si="158">AE84</f>
        <v>0</v>
      </c>
      <c r="AF85" s="438">
        <f t="shared" si="158"/>
        <v>0</v>
      </c>
      <c r="AG85" s="438">
        <f t="shared" si="158"/>
        <v>0</v>
      </c>
      <c r="AH85" s="438">
        <f t="shared" si="158"/>
        <v>0</v>
      </c>
      <c r="AI85" s="438">
        <f t="shared" si="158"/>
        <v>0</v>
      </c>
      <c r="AJ85" s="438">
        <f t="shared" si="158"/>
        <v>0</v>
      </c>
      <c r="AK85" s="438">
        <f t="shared" si="158"/>
        <v>0</v>
      </c>
      <c r="AL85" s="438">
        <f t="shared" si="158"/>
        <v>0</v>
      </c>
      <c r="AM85" s="324"/>
    </row>
    <row r="86" spans="1:39"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outlineLevel="1">
      <c r="A87" s="558">
        <v>16</v>
      </c>
      <c r="B87" s="351" t="s">
        <v>504</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9">Z87</f>
        <v>0</v>
      </c>
      <c r="AA88" s="438">
        <f t="shared" si="159"/>
        <v>0</v>
      </c>
      <c r="AB88" s="438">
        <f t="shared" si="159"/>
        <v>0</v>
      </c>
      <c r="AC88" s="438">
        <f t="shared" si="159"/>
        <v>0</v>
      </c>
      <c r="AD88" s="438">
        <f>AD87</f>
        <v>0</v>
      </c>
      <c r="AE88" s="438">
        <f t="shared" ref="AE88:AL88" si="160">AE87</f>
        <v>0</v>
      </c>
      <c r="AF88" s="438">
        <f t="shared" si="160"/>
        <v>0</v>
      </c>
      <c r="AG88" s="438">
        <f t="shared" si="160"/>
        <v>0</v>
      </c>
      <c r="AH88" s="438">
        <f t="shared" si="160"/>
        <v>0</v>
      </c>
      <c r="AI88" s="438">
        <f t="shared" si="160"/>
        <v>0</v>
      </c>
      <c r="AJ88" s="438">
        <f t="shared" si="160"/>
        <v>0</v>
      </c>
      <c r="AK88" s="438">
        <f t="shared" si="160"/>
        <v>0</v>
      </c>
      <c r="AL88" s="438">
        <f t="shared" si="160"/>
        <v>0</v>
      </c>
      <c r="AM88" s="324"/>
    </row>
    <row r="89" spans="1:39" s="310" customFormat="1"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75"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1">Z91</f>
        <v>0</v>
      </c>
      <c r="AA92" s="438">
        <f t="shared" si="161"/>
        <v>0</v>
      </c>
      <c r="AB92" s="438">
        <f t="shared" si="161"/>
        <v>0</v>
      </c>
      <c r="AC92" s="438">
        <f t="shared" si="161"/>
        <v>0</v>
      </c>
      <c r="AD92" s="438">
        <f t="shared" si="161"/>
        <v>0</v>
      </c>
      <c r="AE92" s="438">
        <f t="shared" si="161"/>
        <v>0</v>
      </c>
      <c r="AF92" s="438">
        <f t="shared" si="161"/>
        <v>0</v>
      </c>
      <c r="AG92" s="438">
        <f t="shared" si="161"/>
        <v>0</v>
      </c>
      <c r="AH92" s="438">
        <f t="shared" si="161"/>
        <v>0</v>
      </c>
      <c r="AI92" s="438">
        <f t="shared" si="161"/>
        <v>0</v>
      </c>
      <c r="AJ92" s="438">
        <f t="shared" si="161"/>
        <v>0</v>
      </c>
      <c r="AK92" s="438">
        <f t="shared" si="161"/>
        <v>0</v>
      </c>
      <c r="AL92" s="438">
        <f t="shared" si="161"/>
        <v>0</v>
      </c>
      <c r="AM92" s="333"/>
    </row>
    <row r="93" spans="1:39"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2">Z94</f>
        <v>0</v>
      </c>
      <c r="AA95" s="438">
        <f t="shared" ref="AA95" si="163">AA94</f>
        <v>0</v>
      </c>
      <c r="AB95" s="438">
        <f t="shared" ref="AB95" si="164">AB94</f>
        <v>0</v>
      </c>
      <c r="AC95" s="438">
        <f t="shared" ref="AC95" si="165">AC94</f>
        <v>0</v>
      </c>
      <c r="AD95" s="438">
        <f t="shared" ref="AD95" si="166">AD94</f>
        <v>0</v>
      </c>
      <c r="AE95" s="438">
        <f t="shared" ref="AE95" si="167">AE94</f>
        <v>0</v>
      </c>
      <c r="AF95" s="438">
        <f t="shared" ref="AF95" si="168">AF94</f>
        <v>0</v>
      </c>
      <c r="AG95" s="438">
        <f t="shared" ref="AG95" si="169">AG94</f>
        <v>0</v>
      </c>
      <c r="AH95" s="438">
        <f t="shared" ref="AH95" si="170">AH94</f>
        <v>0</v>
      </c>
      <c r="AI95" s="438">
        <f t="shared" ref="AI95" si="171">AI94</f>
        <v>0</v>
      </c>
      <c r="AJ95" s="438">
        <f t="shared" ref="AJ95" si="172">AJ94</f>
        <v>0</v>
      </c>
      <c r="AK95" s="438">
        <f t="shared" ref="AK95" si="173">AK94</f>
        <v>0</v>
      </c>
      <c r="AL95" s="438">
        <f t="shared" ref="AL95" si="174">AL94</f>
        <v>0</v>
      </c>
      <c r="AM95" s="333"/>
    </row>
    <row r="96" spans="1:39"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5">Z97</f>
        <v>0</v>
      </c>
      <c r="AA98" s="438">
        <f t="shared" si="175"/>
        <v>0</v>
      </c>
      <c r="AB98" s="438">
        <f t="shared" si="175"/>
        <v>0</v>
      </c>
      <c r="AC98" s="438">
        <f t="shared" si="175"/>
        <v>0</v>
      </c>
      <c r="AD98" s="438">
        <f t="shared" si="175"/>
        <v>0</v>
      </c>
      <c r="AE98" s="438">
        <f t="shared" si="175"/>
        <v>0</v>
      </c>
      <c r="AF98" s="438">
        <f t="shared" si="175"/>
        <v>0</v>
      </c>
      <c r="AG98" s="438">
        <f t="shared" si="175"/>
        <v>0</v>
      </c>
      <c r="AH98" s="438">
        <f t="shared" si="175"/>
        <v>0</v>
      </c>
      <c r="AI98" s="438">
        <f t="shared" si="175"/>
        <v>0</v>
      </c>
      <c r="AJ98" s="438">
        <f t="shared" si="175"/>
        <v>0</v>
      </c>
      <c r="AK98" s="438">
        <f t="shared" si="175"/>
        <v>0</v>
      </c>
      <c r="AL98" s="438">
        <f t="shared" si="175"/>
        <v>0</v>
      </c>
      <c r="AM98" s="324"/>
    </row>
    <row r="99" spans="1:39"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6">Y100</f>
        <v>0</v>
      </c>
      <c r="Z101" s="438">
        <f t="shared" si="176"/>
        <v>0</v>
      </c>
      <c r="AA101" s="438">
        <f t="shared" si="176"/>
        <v>0</v>
      </c>
      <c r="AB101" s="438">
        <f t="shared" si="176"/>
        <v>0</v>
      </c>
      <c r="AC101" s="438">
        <f t="shared" si="176"/>
        <v>0</v>
      </c>
      <c r="AD101" s="438">
        <f t="shared" si="176"/>
        <v>0</v>
      </c>
      <c r="AE101" s="438">
        <f t="shared" si="176"/>
        <v>0</v>
      </c>
      <c r="AF101" s="438">
        <f t="shared" si="176"/>
        <v>0</v>
      </c>
      <c r="AG101" s="438">
        <f t="shared" si="176"/>
        <v>0</v>
      </c>
      <c r="AH101" s="438">
        <f t="shared" si="176"/>
        <v>0</v>
      </c>
      <c r="AI101" s="438">
        <f t="shared" si="176"/>
        <v>0</v>
      </c>
      <c r="AJ101" s="438">
        <f t="shared" si="176"/>
        <v>0</v>
      </c>
      <c r="AK101" s="438">
        <f t="shared" si="176"/>
        <v>0</v>
      </c>
      <c r="AL101" s="438">
        <f t="shared" si="176"/>
        <v>0</v>
      </c>
      <c r="AM101" s="333"/>
    </row>
    <row r="102" spans="1:39" ht="15.75"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75"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75"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887">
        <v>1</v>
      </c>
      <c r="Z105" s="437"/>
      <c r="AA105" s="437"/>
      <c r="AB105" s="437"/>
      <c r="AC105" s="437"/>
      <c r="AD105" s="437"/>
      <c r="AE105" s="437"/>
      <c r="AF105" s="437"/>
      <c r="AG105" s="437"/>
      <c r="AH105" s="437"/>
      <c r="AI105" s="437"/>
      <c r="AJ105" s="437"/>
      <c r="AK105" s="437"/>
      <c r="AL105" s="437"/>
      <c r="AM105" s="323">
        <f>SUM(Y105:AL105)</f>
        <v>1</v>
      </c>
    </row>
    <row r="106" spans="1:39" outlineLevel="1">
      <c r="B106" s="321" t="s">
        <v>270</v>
      </c>
      <c r="C106" s="318" t="s">
        <v>164</v>
      </c>
      <c r="D106" s="322">
        <v>388248</v>
      </c>
      <c r="E106" s="322">
        <f>+'7-f.  2016'!BB24</f>
        <v>382738</v>
      </c>
      <c r="F106" s="322">
        <f>+'7-f.  2016'!BC24</f>
        <v>382738</v>
      </c>
      <c r="G106" s="322">
        <f>+'7-f.  2016'!BD24</f>
        <v>382738</v>
      </c>
      <c r="H106" s="322">
        <f>+'7-f.  2016'!BE24</f>
        <v>382738</v>
      </c>
      <c r="I106" s="322">
        <f>+'7-f.  2016'!BF24</f>
        <v>382738</v>
      </c>
      <c r="J106" s="322">
        <f>+'7-f.  2016'!BG24</f>
        <v>382738</v>
      </c>
      <c r="K106" s="322">
        <f>+'7-f.  2016'!BH24</f>
        <v>382396</v>
      </c>
      <c r="L106" s="322">
        <f>+'7-f.  2016'!BI24</f>
        <v>382396</v>
      </c>
      <c r="M106" s="322">
        <f>+'7-f.  2016'!BJ24</f>
        <v>382396</v>
      </c>
      <c r="N106" s="318"/>
      <c r="O106" s="322">
        <v>25</v>
      </c>
      <c r="P106" s="322">
        <f>+'7-f.  2016'!W24</f>
        <v>25</v>
      </c>
      <c r="Q106" s="322">
        <f>+'7-f.  2016'!X24</f>
        <v>25</v>
      </c>
      <c r="R106" s="322">
        <f>+'7-f.  2016'!Y24</f>
        <v>25</v>
      </c>
      <c r="S106" s="322">
        <f>+'7-f.  2016'!Z24</f>
        <v>25</v>
      </c>
      <c r="T106" s="322">
        <f>+'7-f.  2016'!AA24</f>
        <v>25</v>
      </c>
      <c r="U106" s="322">
        <f>+'7-f.  2016'!AB24</f>
        <v>25</v>
      </c>
      <c r="V106" s="322">
        <f>+'7-f.  2016'!AC24</f>
        <v>25</v>
      </c>
      <c r="W106" s="322">
        <f>+'7-f.  2016'!AD24</f>
        <v>25</v>
      </c>
      <c r="X106" s="322">
        <f>+'7-f.  2016'!AE24</f>
        <v>25</v>
      </c>
      <c r="Y106" s="438">
        <f>Y105</f>
        <v>1</v>
      </c>
      <c r="Z106" s="438">
        <f t="shared" ref="Z106" si="177">Z105</f>
        <v>0</v>
      </c>
      <c r="AA106" s="438">
        <f t="shared" ref="AA106" si="178">AA105</f>
        <v>0</v>
      </c>
      <c r="AB106" s="438">
        <f t="shared" ref="AB106" si="179">AB105</f>
        <v>0</v>
      </c>
      <c r="AC106" s="438">
        <f t="shared" ref="AC106" si="180">AC105</f>
        <v>0</v>
      </c>
      <c r="AD106" s="438">
        <f t="shared" ref="AD106" si="181">AD105</f>
        <v>0</v>
      </c>
      <c r="AE106" s="438">
        <f t="shared" ref="AE106" si="182">AE105</f>
        <v>0</v>
      </c>
      <c r="AF106" s="438">
        <f t="shared" ref="AF106" si="183">AF105</f>
        <v>0</v>
      </c>
      <c r="AG106" s="438">
        <f t="shared" ref="AG106" si="184">AG105</f>
        <v>0</v>
      </c>
      <c r="AH106" s="438">
        <f t="shared" ref="AH106" si="185">AH105</f>
        <v>0</v>
      </c>
      <c r="AI106" s="438">
        <f t="shared" ref="AI106" si="186">AI105</f>
        <v>0</v>
      </c>
      <c r="AJ106" s="438">
        <f t="shared" ref="AJ106" si="187">AJ105</f>
        <v>0</v>
      </c>
      <c r="AK106" s="438">
        <f t="shared" ref="AK106" si="188">AK105</f>
        <v>0</v>
      </c>
      <c r="AL106" s="438">
        <f t="shared" ref="AL106" si="189">AL105</f>
        <v>0</v>
      </c>
      <c r="AM106" s="333"/>
    </row>
    <row r="107" spans="1:39"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887">
        <v>1</v>
      </c>
      <c r="Z108" s="437"/>
      <c r="AA108" s="437"/>
      <c r="AB108" s="437"/>
      <c r="AC108" s="437"/>
      <c r="AD108" s="437"/>
      <c r="AE108" s="437"/>
      <c r="AF108" s="437"/>
      <c r="AG108" s="437"/>
      <c r="AH108" s="437"/>
      <c r="AI108" s="437"/>
      <c r="AJ108" s="437"/>
      <c r="AK108" s="437"/>
      <c r="AL108" s="437"/>
      <c r="AM108" s="323">
        <f>SUM(Y108:AL108)</f>
        <v>1</v>
      </c>
    </row>
    <row r="109" spans="1:39" outlineLevel="1">
      <c r="B109" s="321" t="s">
        <v>270</v>
      </c>
      <c r="C109" s="318" t="s">
        <v>164</v>
      </c>
      <c r="D109" s="322">
        <v>172830</v>
      </c>
      <c r="E109" s="322">
        <f>+'7-f.  2016'!BB25</f>
        <v>172830</v>
      </c>
      <c r="F109" s="322">
        <f>+'7-f.  2016'!BC25</f>
        <v>172830</v>
      </c>
      <c r="G109" s="322">
        <f>+'7-f.  2016'!BD25</f>
        <v>172830</v>
      </c>
      <c r="H109" s="322">
        <f>+'7-f.  2016'!BE25</f>
        <v>172830</v>
      </c>
      <c r="I109" s="322">
        <f>+'7-f.  2016'!BF25</f>
        <v>172830</v>
      </c>
      <c r="J109" s="322">
        <f>+'7-f.  2016'!BG25</f>
        <v>172830</v>
      </c>
      <c r="K109" s="322">
        <f>+'7-f.  2016'!BH25</f>
        <v>172830</v>
      </c>
      <c r="L109" s="322">
        <f>+'7-f.  2016'!BI25</f>
        <v>172830</v>
      </c>
      <c r="M109" s="322">
        <f>+'7-f.  2016'!BJ25</f>
        <v>172830</v>
      </c>
      <c r="N109" s="318"/>
      <c r="O109" s="322">
        <v>90</v>
      </c>
      <c r="P109" s="322">
        <f>+'7-f.  2016'!W25</f>
        <v>90</v>
      </c>
      <c r="Q109" s="322">
        <f>+'7-f.  2016'!X25</f>
        <v>90</v>
      </c>
      <c r="R109" s="322">
        <f>+'7-f.  2016'!Y25</f>
        <v>90</v>
      </c>
      <c r="S109" s="322">
        <f>+'7-f.  2016'!Z25</f>
        <v>90</v>
      </c>
      <c r="T109" s="322">
        <f>+'7-f.  2016'!AA25</f>
        <v>90</v>
      </c>
      <c r="U109" s="322">
        <f>+'7-f.  2016'!AB25</f>
        <v>90</v>
      </c>
      <c r="V109" s="322">
        <f>+'7-f.  2016'!AC25</f>
        <v>90</v>
      </c>
      <c r="W109" s="322">
        <f>+'7-f.  2016'!AD25</f>
        <v>90</v>
      </c>
      <c r="X109" s="322">
        <f>+'7-f.  2016'!AE25</f>
        <v>90</v>
      </c>
      <c r="Y109" s="438">
        <f>Y108</f>
        <v>1</v>
      </c>
      <c r="Z109" s="438">
        <f t="shared" ref="Z109" si="190">Z108</f>
        <v>0</v>
      </c>
      <c r="AA109" s="438">
        <f t="shared" ref="AA109" si="191">AA108</f>
        <v>0</v>
      </c>
      <c r="AB109" s="438">
        <f t="shared" ref="AB109" si="192">AB108</f>
        <v>0</v>
      </c>
      <c r="AC109" s="438">
        <f t="shared" ref="AC109" si="193">AC108</f>
        <v>0</v>
      </c>
      <c r="AD109" s="438">
        <f t="shared" ref="AD109" si="194">AD108</f>
        <v>0</v>
      </c>
      <c r="AE109" s="438">
        <f t="shared" ref="AE109" si="195">AE108</f>
        <v>0</v>
      </c>
      <c r="AF109" s="438">
        <f t="shared" ref="AF109" si="196">AF108</f>
        <v>0</v>
      </c>
      <c r="AG109" s="438">
        <f t="shared" ref="AG109" si="197">AG108</f>
        <v>0</v>
      </c>
      <c r="AH109" s="438">
        <f t="shared" ref="AH109" si="198">AH108</f>
        <v>0</v>
      </c>
      <c r="AI109" s="438">
        <f t="shared" ref="AI109" si="199">AI108</f>
        <v>0</v>
      </c>
      <c r="AJ109" s="438">
        <f t="shared" ref="AJ109" si="200">AJ108</f>
        <v>0</v>
      </c>
      <c r="AK109" s="438">
        <f t="shared" ref="AK109" si="201">AK108</f>
        <v>0</v>
      </c>
      <c r="AL109" s="438">
        <f t="shared" ref="AL109" si="202">AL108</f>
        <v>0</v>
      </c>
      <c r="AM109" s="333"/>
    </row>
    <row r="110" spans="1:39"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3">Z111</f>
        <v>0</v>
      </c>
      <c r="AA112" s="438">
        <f t="shared" ref="AA112" si="204">AA111</f>
        <v>0</v>
      </c>
      <c r="AB112" s="438">
        <f t="shared" ref="AB112" si="205">AB111</f>
        <v>0</v>
      </c>
      <c r="AC112" s="438">
        <f t="shared" ref="AC112" si="206">AC111</f>
        <v>0</v>
      </c>
      <c r="AD112" s="438">
        <f t="shared" ref="AD112" si="207">AD111</f>
        <v>0</v>
      </c>
      <c r="AE112" s="438">
        <f t="shared" ref="AE112" si="208">AE111</f>
        <v>0</v>
      </c>
      <c r="AF112" s="438">
        <f t="shared" ref="AF112" si="209">AF111</f>
        <v>0</v>
      </c>
      <c r="AG112" s="438">
        <f t="shared" ref="AG112" si="210">AG111</f>
        <v>0</v>
      </c>
      <c r="AH112" s="438">
        <f t="shared" ref="AH112" si="211">AH111</f>
        <v>0</v>
      </c>
      <c r="AI112" s="438">
        <f t="shared" ref="AI112" si="212">AI111</f>
        <v>0</v>
      </c>
      <c r="AJ112" s="438">
        <f t="shared" ref="AJ112" si="213">AJ111</f>
        <v>0</v>
      </c>
      <c r="AK112" s="438">
        <f t="shared" ref="AK112" si="214">AK111</f>
        <v>0</v>
      </c>
      <c r="AL112" s="438">
        <f t="shared" ref="AL112" si="215">AL111</f>
        <v>0</v>
      </c>
      <c r="AM112" s="333"/>
    </row>
    <row r="113" spans="1:39"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6">Z114</f>
        <v>0</v>
      </c>
      <c r="AA115" s="438">
        <f t="shared" ref="AA115" si="217">AA114</f>
        <v>0</v>
      </c>
      <c r="AB115" s="438">
        <f t="shared" ref="AB115" si="218">AB114</f>
        <v>0</v>
      </c>
      <c r="AC115" s="438">
        <f t="shared" ref="AC115" si="219">AC114</f>
        <v>0</v>
      </c>
      <c r="AD115" s="438">
        <f t="shared" ref="AD115" si="220">AD114</f>
        <v>0</v>
      </c>
      <c r="AE115" s="438">
        <f t="shared" ref="AE115" si="221">AE114</f>
        <v>0</v>
      </c>
      <c r="AF115" s="438">
        <f t="shared" ref="AF115" si="222">AF114</f>
        <v>0</v>
      </c>
      <c r="AG115" s="438">
        <f t="shared" ref="AG115" si="223">AG114</f>
        <v>0</v>
      </c>
      <c r="AH115" s="438">
        <f t="shared" ref="AH115" si="224">AH114</f>
        <v>0</v>
      </c>
      <c r="AI115" s="438">
        <f t="shared" ref="AI115" si="225">AI114</f>
        <v>0</v>
      </c>
      <c r="AJ115" s="438">
        <f t="shared" ref="AJ115" si="226">AJ114</f>
        <v>0</v>
      </c>
      <c r="AK115" s="438">
        <f t="shared" ref="AK115" si="227">AK114</f>
        <v>0</v>
      </c>
      <c r="AL115" s="438">
        <f t="shared" ref="AL115" si="228">AL114</f>
        <v>0</v>
      </c>
      <c r="AM115" s="333"/>
    </row>
    <row r="116" spans="1:39"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75"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f>+Y54</f>
        <v>0</v>
      </c>
      <c r="Z118" s="453">
        <f t="shared" ref="Z118:AC118" si="229">+Z54</f>
        <v>0</v>
      </c>
      <c r="AA118" s="453">
        <f t="shared" si="229"/>
        <v>1</v>
      </c>
      <c r="AB118" s="453">
        <f t="shared" si="229"/>
        <v>0</v>
      </c>
      <c r="AC118" s="453">
        <f t="shared" si="229"/>
        <v>0</v>
      </c>
      <c r="AD118" s="437"/>
      <c r="AE118" s="437"/>
      <c r="AF118" s="442"/>
      <c r="AG118" s="442"/>
      <c r="AH118" s="442"/>
      <c r="AI118" s="442"/>
      <c r="AJ118" s="442"/>
      <c r="AK118" s="442"/>
      <c r="AL118" s="442"/>
      <c r="AM118" s="323">
        <f>SUM(Y118:AL118)</f>
        <v>1</v>
      </c>
    </row>
    <row r="119" spans="1:39" outlineLevel="1">
      <c r="B119" s="321" t="s">
        <v>270</v>
      </c>
      <c r="C119" s="318" t="s">
        <v>164</v>
      </c>
      <c r="D119" s="322">
        <v>76159</v>
      </c>
      <c r="E119" s="322">
        <f>+'7-f.  2016'!BB28</f>
        <v>76159</v>
      </c>
      <c r="F119" s="322">
        <f>+'7-f.  2016'!BC28</f>
        <v>76159</v>
      </c>
      <c r="G119" s="322">
        <f>+'7-f.  2016'!BD28</f>
        <v>76159</v>
      </c>
      <c r="H119" s="322">
        <f>+'7-f.  2016'!BE28</f>
        <v>76159</v>
      </c>
      <c r="I119" s="322">
        <f>+'7-f.  2016'!BF28</f>
        <v>76159</v>
      </c>
      <c r="J119" s="322">
        <f>+'7-f.  2016'!BG28</f>
        <v>76159</v>
      </c>
      <c r="K119" s="322">
        <f>+'7-f.  2016'!BH28</f>
        <v>76159</v>
      </c>
      <c r="L119" s="322">
        <f>+'7-f.  2016'!BI28</f>
        <v>76159</v>
      </c>
      <c r="M119" s="322">
        <f>+'7-f.  2016'!BJ28</f>
        <v>76159</v>
      </c>
      <c r="N119" s="322">
        <f>N118</f>
        <v>12</v>
      </c>
      <c r="O119" s="322">
        <v>16</v>
      </c>
      <c r="P119" s="322">
        <f>+'7-f.  2016'!W28</f>
        <v>16</v>
      </c>
      <c r="Q119" s="322">
        <f>+'7-f.  2016'!X28</f>
        <v>16</v>
      </c>
      <c r="R119" s="322">
        <f>+'7-f.  2016'!Y28</f>
        <v>16</v>
      </c>
      <c r="S119" s="322">
        <f>+'7-f.  2016'!Z28</f>
        <v>16</v>
      </c>
      <c r="T119" s="322">
        <f>+'7-f.  2016'!AA28</f>
        <v>16</v>
      </c>
      <c r="U119" s="322">
        <f>+'7-f.  2016'!AB28</f>
        <v>16</v>
      </c>
      <c r="V119" s="322">
        <f>+'7-f.  2016'!AC28</f>
        <v>16</v>
      </c>
      <c r="W119" s="322">
        <f>+'7-f.  2016'!AD28</f>
        <v>16</v>
      </c>
      <c r="X119" s="322">
        <f>+'7-f.  2016'!AE28</f>
        <v>16</v>
      </c>
      <c r="Y119" s="438">
        <f>Y118</f>
        <v>0</v>
      </c>
      <c r="Z119" s="438">
        <f t="shared" ref="Z119" si="230">Z118</f>
        <v>0</v>
      </c>
      <c r="AA119" s="438">
        <f t="shared" ref="AA119" si="231">AA118</f>
        <v>1</v>
      </c>
      <c r="AB119" s="438">
        <f t="shared" ref="AB119" si="232">AB118</f>
        <v>0</v>
      </c>
      <c r="AC119" s="438">
        <f t="shared" ref="AC119" si="233">AC118</f>
        <v>0</v>
      </c>
      <c r="AD119" s="438">
        <f t="shared" ref="AD119" si="234">AD118</f>
        <v>0</v>
      </c>
      <c r="AE119" s="438">
        <f t="shared" ref="AE119" si="235">AE118</f>
        <v>0</v>
      </c>
      <c r="AF119" s="438">
        <f t="shared" ref="AF119" si="236">AF118</f>
        <v>0</v>
      </c>
      <c r="AG119" s="438">
        <f t="shared" ref="AG119" si="237">AG118</f>
        <v>0</v>
      </c>
      <c r="AH119" s="438">
        <f t="shared" ref="AH119" si="238">AH118</f>
        <v>0</v>
      </c>
      <c r="AI119" s="438">
        <f t="shared" ref="AI119" si="239">AI118</f>
        <v>0</v>
      </c>
      <c r="AJ119" s="438">
        <f t="shared" ref="AJ119" si="240">AJ118</f>
        <v>0</v>
      </c>
      <c r="AK119" s="438">
        <f t="shared" ref="AK119" si="241">AK118</f>
        <v>0</v>
      </c>
      <c r="AL119" s="438">
        <f t="shared" ref="AL119" si="242">AL118</f>
        <v>0</v>
      </c>
      <c r="AM119" s="333"/>
    </row>
    <row r="120" spans="1:39"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887">
        <v>1</v>
      </c>
      <c r="AA121" s="569"/>
      <c r="AB121" s="437"/>
      <c r="AC121" s="569"/>
      <c r="AD121" s="437"/>
      <c r="AE121" s="437"/>
      <c r="AF121" s="442"/>
      <c r="AG121" s="442"/>
      <c r="AH121" s="442"/>
      <c r="AI121" s="442"/>
      <c r="AJ121" s="442"/>
      <c r="AK121" s="442"/>
      <c r="AL121" s="442"/>
      <c r="AM121" s="323">
        <f>SUM(Y121:AL121)</f>
        <v>1</v>
      </c>
    </row>
    <row r="122" spans="1:39" outlineLevel="1">
      <c r="B122" s="321" t="s">
        <v>270</v>
      </c>
      <c r="C122" s="318" t="s">
        <v>164</v>
      </c>
      <c r="D122" s="322">
        <v>3004373</v>
      </c>
      <c r="E122" s="322">
        <f>+'7-f.  2016'!BB29+44149</f>
        <v>2911346</v>
      </c>
      <c r="F122" s="322">
        <f>+'7-f.  2016'!BC29</f>
        <v>2840727</v>
      </c>
      <c r="G122" s="322">
        <f>+'7-f.  2016'!BD29</f>
        <v>2840727</v>
      </c>
      <c r="H122" s="322">
        <f>+'7-f.  2016'!BE29</f>
        <v>2840727</v>
      </c>
      <c r="I122" s="322">
        <f>+'7-f.  2016'!BF29</f>
        <v>2840727</v>
      </c>
      <c r="J122" s="322">
        <f>+'7-f.  2016'!BG29</f>
        <v>2695898</v>
      </c>
      <c r="K122" s="322">
        <f>+'7-f.  2016'!BH29</f>
        <v>2695898</v>
      </c>
      <c r="L122" s="322">
        <f>+'7-f.  2016'!BI29</f>
        <v>2681930</v>
      </c>
      <c r="M122" s="322">
        <f>+'7-f.  2016'!BJ29</f>
        <v>2223924</v>
      </c>
      <c r="N122" s="322">
        <f>N121</f>
        <v>12</v>
      </c>
      <c r="O122" s="322">
        <v>475</v>
      </c>
      <c r="P122" s="322">
        <f>+'7-f.  2016'!W29+11</f>
        <v>443</v>
      </c>
      <c r="Q122" s="322">
        <f>+'7-f.  2016'!X29</f>
        <v>424</v>
      </c>
      <c r="R122" s="322">
        <f>+'7-f.  2016'!Y29</f>
        <v>424</v>
      </c>
      <c r="S122" s="322">
        <f>+'7-f.  2016'!Z29</f>
        <v>424</v>
      </c>
      <c r="T122" s="322">
        <f>+'7-f.  2016'!AA29</f>
        <v>424</v>
      </c>
      <c r="U122" s="322">
        <f>+'7-f.  2016'!AB29</f>
        <v>402</v>
      </c>
      <c r="V122" s="322">
        <f>+'7-f.  2016'!AC29</f>
        <v>402</v>
      </c>
      <c r="W122" s="322">
        <f>+'7-f.  2016'!AD29</f>
        <v>398</v>
      </c>
      <c r="X122" s="322">
        <f>+'7-f.  2016'!AE29</f>
        <v>328</v>
      </c>
      <c r="Y122" s="438">
        <f>Y121</f>
        <v>0</v>
      </c>
      <c r="Z122" s="438">
        <f t="shared" ref="Z122" si="243">Z121</f>
        <v>1</v>
      </c>
      <c r="AA122" s="438">
        <f t="shared" ref="AA122" si="244">AA121</f>
        <v>0</v>
      </c>
      <c r="AB122" s="438">
        <f t="shared" ref="AB122" si="245">AB121</f>
        <v>0</v>
      </c>
      <c r="AC122" s="438">
        <f t="shared" ref="AC122" si="246">AC121</f>
        <v>0</v>
      </c>
      <c r="AD122" s="438">
        <f t="shared" ref="AD122" si="247">AD121</f>
        <v>0</v>
      </c>
      <c r="AE122" s="438">
        <f t="shared" ref="AE122" si="248">AE121</f>
        <v>0</v>
      </c>
      <c r="AF122" s="438">
        <f t="shared" ref="AF122" si="249">AF121</f>
        <v>0</v>
      </c>
      <c r="AG122" s="438">
        <f t="shared" ref="AG122" si="250">AG121</f>
        <v>0</v>
      </c>
      <c r="AH122" s="438">
        <f t="shared" ref="AH122" si="251">AH121</f>
        <v>0</v>
      </c>
      <c r="AI122" s="438">
        <f t="shared" ref="AI122" si="252">AI121</f>
        <v>0</v>
      </c>
      <c r="AJ122" s="438">
        <f t="shared" ref="AJ122" si="253">AJ121</f>
        <v>0</v>
      </c>
      <c r="AK122" s="438">
        <f t="shared" ref="AK122" si="254">AK121</f>
        <v>0</v>
      </c>
      <c r="AL122" s="438">
        <f t="shared" ref="AL122" si="255">AL121</f>
        <v>0</v>
      </c>
      <c r="AM122" s="333"/>
    </row>
    <row r="123" spans="1:39"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6">Z124</f>
        <v>0</v>
      </c>
      <c r="AA125" s="438">
        <f t="shared" ref="AA125" si="257">AA124</f>
        <v>0</v>
      </c>
      <c r="AB125" s="438">
        <f t="shared" ref="AB125" si="258">AB124</f>
        <v>0</v>
      </c>
      <c r="AC125" s="438">
        <f t="shared" ref="AC125" si="259">AC124</f>
        <v>0</v>
      </c>
      <c r="AD125" s="438">
        <f t="shared" ref="AD125" si="260">AD124</f>
        <v>0</v>
      </c>
      <c r="AE125" s="438">
        <f t="shared" ref="AE125" si="261">AE124</f>
        <v>0</v>
      </c>
      <c r="AF125" s="438">
        <f t="shared" ref="AF125" si="262">AF124</f>
        <v>0</v>
      </c>
      <c r="AG125" s="438">
        <f t="shared" ref="AG125" si="263">AG124</f>
        <v>0</v>
      </c>
      <c r="AH125" s="438">
        <f t="shared" ref="AH125" si="264">AH124</f>
        <v>0</v>
      </c>
      <c r="AI125" s="438">
        <f t="shared" ref="AI125" si="265">AI124</f>
        <v>0</v>
      </c>
      <c r="AJ125" s="438">
        <f t="shared" ref="AJ125" si="266">AJ124</f>
        <v>0</v>
      </c>
      <c r="AK125" s="438">
        <f t="shared" ref="AK125" si="267">AK124</f>
        <v>0</v>
      </c>
      <c r="AL125" s="438">
        <f t="shared" ref="AL125" si="268">AL124</f>
        <v>0</v>
      </c>
      <c r="AM125" s="333"/>
    </row>
    <row r="126" spans="1:39"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9">Z127</f>
        <v>0</v>
      </c>
      <c r="AA128" s="438">
        <f t="shared" ref="AA128" si="270">AA127</f>
        <v>0</v>
      </c>
      <c r="AB128" s="438">
        <f t="shared" ref="AB128" si="271">AB127</f>
        <v>0</v>
      </c>
      <c r="AC128" s="438">
        <f t="shared" ref="AC128" si="272">AC127</f>
        <v>0</v>
      </c>
      <c r="AD128" s="438">
        <f t="shared" ref="AD128" si="273">AD127</f>
        <v>0</v>
      </c>
      <c r="AE128" s="438">
        <f t="shared" ref="AE128" si="274">AE127</f>
        <v>0</v>
      </c>
      <c r="AF128" s="438">
        <f t="shared" ref="AF128" si="275">AF127</f>
        <v>0</v>
      </c>
      <c r="AG128" s="438">
        <f t="shared" ref="AG128" si="276">AG127</f>
        <v>0</v>
      </c>
      <c r="AH128" s="438">
        <f t="shared" ref="AH128" si="277">AH127</f>
        <v>0</v>
      </c>
      <c r="AI128" s="438">
        <f t="shared" ref="AI128" si="278">AI127</f>
        <v>0</v>
      </c>
      <c r="AJ128" s="438">
        <f t="shared" ref="AJ128" si="279">AJ127</f>
        <v>0</v>
      </c>
      <c r="AK128" s="438">
        <f t="shared" ref="AK128" si="280">AK127</f>
        <v>0</v>
      </c>
      <c r="AL128" s="438">
        <f t="shared" ref="AL128" si="281">AL127</f>
        <v>0</v>
      </c>
      <c r="AM128" s="333"/>
    </row>
    <row r="129" spans="1:39"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2">Z130</f>
        <v>0</v>
      </c>
      <c r="AA131" s="438">
        <f t="shared" ref="AA131" si="283">AA130</f>
        <v>0</v>
      </c>
      <c r="AB131" s="438">
        <f t="shared" ref="AB131" si="284">AB130</f>
        <v>0</v>
      </c>
      <c r="AC131" s="438">
        <f t="shared" ref="AC131" si="285">AC130</f>
        <v>0</v>
      </c>
      <c r="AD131" s="438">
        <f t="shared" ref="AD131" si="286">AD130</f>
        <v>0</v>
      </c>
      <c r="AE131" s="438">
        <f t="shared" ref="AE131" si="287">AE130</f>
        <v>0</v>
      </c>
      <c r="AF131" s="438">
        <f t="shared" ref="AF131" si="288">AF130</f>
        <v>0</v>
      </c>
      <c r="AG131" s="438">
        <f t="shared" ref="AG131" si="289">AG130</f>
        <v>0</v>
      </c>
      <c r="AH131" s="438">
        <f t="shared" ref="AH131" si="290">AH130</f>
        <v>0</v>
      </c>
      <c r="AI131" s="438">
        <f t="shared" ref="AI131" si="291">AI130</f>
        <v>0</v>
      </c>
      <c r="AJ131" s="438">
        <f t="shared" ref="AJ131" si="292">AJ130</f>
        <v>0</v>
      </c>
      <c r="AK131" s="438">
        <f t="shared" ref="AK131" si="293">AK130</f>
        <v>0</v>
      </c>
      <c r="AL131" s="438">
        <f t="shared" ref="AL131" si="294">AL130</f>
        <v>0</v>
      </c>
      <c r="AM131" s="333"/>
    </row>
    <row r="132" spans="1:39"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5">Z133</f>
        <v>0</v>
      </c>
      <c r="AA134" s="438">
        <f t="shared" ref="AA134" si="296">AA133</f>
        <v>0</v>
      </c>
      <c r="AB134" s="438">
        <f t="shared" ref="AB134" si="297">AB133</f>
        <v>0</v>
      </c>
      <c r="AC134" s="438">
        <f t="shared" ref="AC134" si="298">AC133</f>
        <v>0</v>
      </c>
      <c r="AD134" s="438">
        <f t="shared" ref="AD134" si="299">AD133</f>
        <v>0</v>
      </c>
      <c r="AE134" s="438">
        <f t="shared" ref="AE134" si="300">AE133</f>
        <v>0</v>
      </c>
      <c r="AF134" s="438">
        <f t="shared" ref="AF134" si="301">AF133</f>
        <v>0</v>
      </c>
      <c r="AG134" s="438">
        <f t="shared" ref="AG134" si="302">AG133</f>
        <v>0</v>
      </c>
      <c r="AH134" s="438">
        <f t="shared" ref="AH134" si="303">AH133</f>
        <v>0</v>
      </c>
      <c r="AI134" s="438">
        <f t="shared" ref="AI134" si="304">AI133</f>
        <v>0</v>
      </c>
      <c r="AJ134" s="438">
        <f t="shared" ref="AJ134" si="305">AJ133</f>
        <v>0</v>
      </c>
      <c r="AK134" s="438">
        <f t="shared" ref="AK134" si="306">AK133</f>
        <v>0</v>
      </c>
      <c r="AL134" s="438">
        <f t="shared" ref="AL134" si="307">AL133</f>
        <v>0</v>
      </c>
      <c r="AM134" s="333"/>
    </row>
    <row r="135" spans="1:39"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8">Z136</f>
        <v>0</v>
      </c>
      <c r="AA137" s="438">
        <f t="shared" ref="AA137" si="309">AA136</f>
        <v>0</v>
      </c>
      <c r="AB137" s="438">
        <f t="shared" ref="AB137" si="310">AB136</f>
        <v>0</v>
      </c>
      <c r="AC137" s="438">
        <f t="shared" ref="AC137" si="311">AC136</f>
        <v>0</v>
      </c>
      <c r="AD137" s="438">
        <f t="shared" ref="AD137" si="312">AD136</f>
        <v>0</v>
      </c>
      <c r="AE137" s="438">
        <f t="shared" ref="AE137" si="313">AE136</f>
        <v>0</v>
      </c>
      <c r="AF137" s="438">
        <f t="shared" ref="AF137" si="314">AF136</f>
        <v>0</v>
      </c>
      <c r="AG137" s="438">
        <f t="shared" ref="AG137" si="315">AG136</f>
        <v>0</v>
      </c>
      <c r="AH137" s="438">
        <f t="shared" ref="AH137" si="316">AH136</f>
        <v>0</v>
      </c>
      <c r="AI137" s="438">
        <f t="shared" ref="AI137" si="317">AI136</f>
        <v>0</v>
      </c>
      <c r="AJ137" s="438">
        <f t="shared" ref="AJ137" si="318">AJ136</f>
        <v>0</v>
      </c>
      <c r="AK137" s="438">
        <f t="shared" ref="AK137" si="319">AK136</f>
        <v>0</v>
      </c>
      <c r="AL137" s="438">
        <f t="shared" ref="AL137" si="320">AL136</f>
        <v>0</v>
      </c>
      <c r="AM137" s="333"/>
    </row>
    <row r="138" spans="1:39"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21">Z139</f>
        <v>0</v>
      </c>
      <c r="AA140" s="438">
        <f t="shared" ref="AA140" si="322">AA139</f>
        <v>0</v>
      </c>
      <c r="AB140" s="438">
        <f t="shared" ref="AB140" si="323">AB139</f>
        <v>0</v>
      </c>
      <c r="AC140" s="438">
        <f t="shared" ref="AC140" si="324">AC139</f>
        <v>0</v>
      </c>
      <c r="AD140" s="438">
        <f t="shared" ref="AD140" si="325">AD139</f>
        <v>0</v>
      </c>
      <c r="AE140" s="438">
        <f t="shared" ref="AE140" si="326">AE139</f>
        <v>0</v>
      </c>
      <c r="AF140" s="438">
        <f t="shared" ref="AF140" si="327">AF139</f>
        <v>0</v>
      </c>
      <c r="AG140" s="438">
        <f t="shared" ref="AG140" si="328">AG139</f>
        <v>0</v>
      </c>
      <c r="AH140" s="438">
        <f t="shared" ref="AH140" si="329">AH139</f>
        <v>0</v>
      </c>
      <c r="AI140" s="438">
        <f t="shared" ref="AI140" si="330">AI139</f>
        <v>0</v>
      </c>
      <c r="AJ140" s="438">
        <f t="shared" ref="AJ140" si="331">AJ139</f>
        <v>0</v>
      </c>
      <c r="AK140" s="438">
        <f t="shared" ref="AK140" si="332">AK139</f>
        <v>0</v>
      </c>
      <c r="AL140" s="438">
        <f t="shared" ref="AL140" si="333">AL139</f>
        <v>0</v>
      </c>
      <c r="AM140" s="333"/>
    </row>
    <row r="141" spans="1:39"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75"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4">Z143</f>
        <v>0</v>
      </c>
      <c r="AA144" s="438">
        <f t="shared" ref="AA144" si="335">AA143</f>
        <v>0</v>
      </c>
      <c r="AB144" s="438">
        <f t="shared" ref="AB144" si="336">AB143</f>
        <v>0</v>
      </c>
      <c r="AC144" s="438">
        <f t="shared" ref="AC144" si="337">AC143</f>
        <v>0</v>
      </c>
      <c r="AD144" s="438">
        <f t="shared" ref="AD144" si="338">AD143</f>
        <v>0</v>
      </c>
      <c r="AE144" s="438">
        <f t="shared" ref="AE144" si="339">AE143</f>
        <v>0</v>
      </c>
      <c r="AF144" s="438">
        <f t="shared" ref="AF144" si="340">AF143</f>
        <v>0</v>
      </c>
      <c r="AG144" s="438">
        <f t="shared" ref="AG144" si="341">AG143</f>
        <v>0</v>
      </c>
      <c r="AH144" s="438">
        <f t="shared" ref="AH144" si="342">AH143</f>
        <v>0</v>
      </c>
      <c r="AI144" s="438">
        <f t="shared" ref="AI144" si="343">AI143</f>
        <v>0</v>
      </c>
      <c r="AJ144" s="438">
        <f t="shared" ref="AJ144" si="344">AJ143</f>
        <v>0</v>
      </c>
      <c r="AK144" s="438">
        <f t="shared" ref="AK144" si="345">AK143</f>
        <v>0</v>
      </c>
      <c r="AL144" s="438">
        <f t="shared" ref="AL144" si="346">AL143</f>
        <v>0</v>
      </c>
      <c r="AM144" s="333"/>
    </row>
    <row r="145" spans="1:39"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7">Z146</f>
        <v>0</v>
      </c>
      <c r="AA147" s="438">
        <f t="shared" ref="AA147" si="348">AA146</f>
        <v>0</v>
      </c>
      <c r="AB147" s="438">
        <f t="shared" ref="AB147" si="349">AB146</f>
        <v>0</v>
      </c>
      <c r="AC147" s="438">
        <f t="shared" ref="AC147" si="350">AC146</f>
        <v>0</v>
      </c>
      <c r="AD147" s="438">
        <f t="shared" ref="AD147" si="351">AD146</f>
        <v>0</v>
      </c>
      <c r="AE147" s="438">
        <f t="shared" ref="AE147" si="352">AE146</f>
        <v>0</v>
      </c>
      <c r="AF147" s="438">
        <f t="shared" ref="AF147" si="353">AF146</f>
        <v>0</v>
      </c>
      <c r="AG147" s="438">
        <f t="shared" ref="AG147" si="354">AG146</f>
        <v>0</v>
      </c>
      <c r="AH147" s="438">
        <f t="shared" ref="AH147" si="355">AH146</f>
        <v>0</v>
      </c>
      <c r="AI147" s="438">
        <f t="shared" ref="AI147" si="356">AI146</f>
        <v>0</v>
      </c>
      <c r="AJ147" s="438">
        <f t="shared" ref="AJ147" si="357">AJ146</f>
        <v>0</v>
      </c>
      <c r="AK147" s="438">
        <f t="shared" ref="AK147" si="358">AK146</f>
        <v>0</v>
      </c>
      <c r="AL147" s="438">
        <f t="shared" ref="AL147" si="359">AL146</f>
        <v>0</v>
      </c>
      <c r="AM147" s="333"/>
    </row>
    <row r="148" spans="1:39"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60">Z149</f>
        <v>0</v>
      </c>
      <c r="AA150" s="438">
        <f t="shared" ref="AA150" si="361">AA149</f>
        <v>0</v>
      </c>
      <c r="AB150" s="438">
        <f t="shared" ref="AB150" si="362">AB149</f>
        <v>0</v>
      </c>
      <c r="AC150" s="438">
        <f t="shared" ref="AC150" si="363">AC149</f>
        <v>0</v>
      </c>
      <c r="AD150" s="438">
        <f t="shared" ref="AD150" si="364">AD149</f>
        <v>0</v>
      </c>
      <c r="AE150" s="438">
        <f t="shared" ref="AE150" si="365">AE149</f>
        <v>0</v>
      </c>
      <c r="AF150" s="438">
        <f t="shared" ref="AF150" si="366">AF149</f>
        <v>0</v>
      </c>
      <c r="AG150" s="438">
        <f t="shared" ref="AG150" si="367">AG149</f>
        <v>0</v>
      </c>
      <c r="AH150" s="438">
        <f t="shared" ref="AH150" si="368">AH149</f>
        <v>0</v>
      </c>
      <c r="AI150" s="438">
        <f t="shared" ref="AI150" si="369">AI149</f>
        <v>0</v>
      </c>
      <c r="AJ150" s="438">
        <f t="shared" ref="AJ150" si="370">AJ149</f>
        <v>0</v>
      </c>
      <c r="AK150" s="438">
        <f t="shared" ref="AK150" si="371">AK149</f>
        <v>0</v>
      </c>
      <c r="AL150" s="438">
        <f t="shared" ref="AL150" si="372">AL149</f>
        <v>0</v>
      </c>
      <c r="AM150" s="333"/>
    </row>
    <row r="151" spans="1:39"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75"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30"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3">Z153</f>
        <v>0</v>
      </c>
      <c r="AA154" s="438">
        <f t="shared" ref="AA154" si="374">AA153</f>
        <v>0</v>
      </c>
      <c r="AB154" s="438">
        <f t="shared" ref="AB154" si="375">AB153</f>
        <v>0</v>
      </c>
      <c r="AC154" s="438">
        <f t="shared" ref="AC154" si="376">AC153</f>
        <v>0</v>
      </c>
      <c r="AD154" s="438">
        <f t="shared" ref="AD154" si="377">AD153</f>
        <v>0</v>
      </c>
      <c r="AE154" s="438">
        <f t="shared" ref="AE154" si="378">AE153</f>
        <v>0</v>
      </c>
      <c r="AF154" s="438">
        <f t="shared" ref="AF154" si="379">AF153</f>
        <v>0</v>
      </c>
      <c r="AG154" s="438">
        <f t="shared" ref="AG154" si="380">AG153</f>
        <v>0</v>
      </c>
      <c r="AH154" s="438">
        <f t="shared" ref="AH154" si="381">AH153</f>
        <v>0</v>
      </c>
      <c r="AI154" s="438">
        <f t="shared" ref="AI154" si="382">AI153</f>
        <v>0</v>
      </c>
      <c r="AJ154" s="438">
        <f t="shared" ref="AJ154" si="383">AJ153</f>
        <v>0</v>
      </c>
      <c r="AK154" s="438">
        <f t="shared" ref="AK154" si="384">AK153</f>
        <v>0</v>
      </c>
      <c r="AL154" s="438">
        <f t="shared" ref="AL154" si="385">AL153</f>
        <v>0</v>
      </c>
      <c r="AM154" s="333"/>
    </row>
    <row r="155" spans="1:39"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6">Z156</f>
        <v>0</v>
      </c>
      <c r="AA157" s="438">
        <f t="shared" ref="AA157" si="387">AA156</f>
        <v>0</v>
      </c>
      <c r="AB157" s="438">
        <f t="shared" ref="AB157" si="388">AB156</f>
        <v>0</v>
      </c>
      <c r="AC157" s="438">
        <f t="shared" ref="AC157" si="389">AC156</f>
        <v>0</v>
      </c>
      <c r="AD157" s="438">
        <f t="shared" ref="AD157" si="390">AD156</f>
        <v>0</v>
      </c>
      <c r="AE157" s="438">
        <f t="shared" ref="AE157" si="391">AE156</f>
        <v>0</v>
      </c>
      <c r="AF157" s="438">
        <f t="shared" ref="AF157" si="392">AF156</f>
        <v>0</v>
      </c>
      <c r="AG157" s="438">
        <f t="shared" ref="AG157" si="393">AG156</f>
        <v>0</v>
      </c>
      <c r="AH157" s="438">
        <f t="shared" ref="AH157" si="394">AH156</f>
        <v>0</v>
      </c>
      <c r="AI157" s="438">
        <f t="shared" ref="AI157" si="395">AI156</f>
        <v>0</v>
      </c>
      <c r="AJ157" s="438">
        <f t="shared" ref="AJ157" si="396">AJ156</f>
        <v>0</v>
      </c>
      <c r="AK157" s="438">
        <f t="shared" ref="AK157" si="397">AK156</f>
        <v>0</v>
      </c>
      <c r="AL157" s="438">
        <f t="shared" ref="AL157" si="398">AL156</f>
        <v>0</v>
      </c>
      <c r="AM157" s="333"/>
    </row>
    <row r="158" spans="1:39"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9">Z159</f>
        <v>0</v>
      </c>
      <c r="AA160" s="438">
        <f t="shared" ref="AA160" si="400">AA159</f>
        <v>0</v>
      </c>
      <c r="AB160" s="438">
        <f t="shared" ref="AB160" si="401">AB159</f>
        <v>0</v>
      </c>
      <c r="AC160" s="438">
        <f t="shared" ref="AC160" si="402">AC159</f>
        <v>0</v>
      </c>
      <c r="AD160" s="438">
        <f t="shared" ref="AD160" si="403">AD159</f>
        <v>0</v>
      </c>
      <c r="AE160" s="438">
        <f t="shared" ref="AE160" si="404">AE159</f>
        <v>0</v>
      </c>
      <c r="AF160" s="438">
        <f t="shared" ref="AF160" si="405">AF159</f>
        <v>0</v>
      </c>
      <c r="AG160" s="438">
        <f t="shared" ref="AG160" si="406">AG159</f>
        <v>0</v>
      </c>
      <c r="AH160" s="438">
        <f t="shared" ref="AH160" si="407">AH159</f>
        <v>0</v>
      </c>
      <c r="AI160" s="438">
        <f t="shared" ref="AI160" si="408">AI159</f>
        <v>0</v>
      </c>
      <c r="AJ160" s="438">
        <f t="shared" ref="AJ160" si="409">AJ159</f>
        <v>0</v>
      </c>
      <c r="AK160" s="438">
        <f t="shared" ref="AK160" si="410">AK159</f>
        <v>0</v>
      </c>
      <c r="AL160" s="438">
        <f t="shared" ref="AL160" si="411">AL159</f>
        <v>0</v>
      </c>
      <c r="AM160" s="333"/>
    </row>
    <row r="161" spans="1:39"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2">Z162</f>
        <v>0</v>
      </c>
      <c r="AA163" s="438">
        <f t="shared" ref="AA163" si="413">AA162</f>
        <v>0</v>
      </c>
      <c r="AB163" s="438">
        <f t="shared" ref="AB163" si="414">AB162</f>
        <v>0</v>
      </c>
      <c r="AC163" s="438">
        <f t="shared" ref="AC163" si="415">AC162</f>
        <v>0</v>
      </c>
      <c r="AD163" s="438">
        <f t="shared" ref="AD163" si="416">AD162</f>
        <v>0</v>
      </c>
      <c r="AE163" s="438">
        <f t="shared" ref="AE163" si="417">AE162</f>
        <v>0</v>
      </c>
      <c r="AF163" s="438">
        <f t="shared" ref="AF163" si="418">AF162</f>
        <v>0</v>
      </c>
      <c r="AG163" s="438">
        <f t="shared" ref="AG163" si="419">AG162</f>
        <v>0</v>
      </c>
      <c r="AH163" s="438">
        <f t="shared" ref="AH163" si="420">AH162</f>
        <v>0</v>
      </c>
      <c r="AI163" s="438">
        <f t="shared" ref="AI163" si="421">AI162</f>
        <v>0</v>
      </c>
      <c r="AJ163" s="438">
        <f t="shared" ref="AJ163" si="422">AJ162</f>
        <v>0</v>
      </c>
      <c r="AK163" s="438">
        <f t="shared" ref="AK163" si="423">AK162</f>
        <v>0</v>
      </c>
      <c r="AL163" s="438">
        <f t="shared" ref="AL163" si="424">AL162</f>
        <v>0</v>
      </c>
      <c r="AM163" s="333"/>
    </row>
    <row r="164" spans="1:39"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5">Z165</f>
        <v>0</v>
      </c>
      <c r="AA166" s="438">
        <f t="shared" ref="AA166" si="426">AA165</f>
        <v>0</v>
      </c>
      <c r="AB166" s="438">
        <f t="shared" ref="AB166" si="427">AB165</f>
        <v>0</v>
      </c>
      <c r="AC166" s="438">
        <f t="shared" ref="AC166" si="428">AC165</f>
        <v>0</v>
      </c>
      <c r="AD166" s="438">
        <f t="shared" ref="AD166" si="429">AD165</f>
        <v>0</v>
      </c>
      <c r="AE166" s="438">
        <f t="shared" ref="AE166" si="430">AE165</f>
        <v>0</v>
      </c>
      <c r="AF166" s="438">
        <f t="shared" ref="AF166" si="431">AF165</f>
        <v>0</v>
      </c>
      <c r="AG166" s="438">
        <f t="shared" ref="AG166" si="432">AG165</f>
        <v>0</v>
      </c>
      <c r="AH166" s="438">
        <f t="shared" ref="AH166" si="433">AH165</f>
        <v>0</v>
      </c>
      <c r="AI166" s="438">
        <f t="shared" ref="AI166" si="434">AI165</f>
        <v>0</v>
      </c>
      <c r="AJ166" s="438">
        <f t="shared" ref="AJ166" si="435">AJ165</f>
        <v>0</v>
      </c>
      <c r="AK166" s="438">
        <f t="shared" ref="AK166" si="436">AK165</f>
        <v>0</v>
      </c>
      <c r="AL166" s="438">
        <f t="shared" ref="AL166" si="437">AL165</f>
        <v>0</v>
      </c>
      <c r="AM166" s="333"/>
    </row>
    <row r="167" spans="1:39"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30"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8">Z168</f>
        <v>0</v>
      </c>
      <c r="AA169" s="438">
        <f t="shared" ref="AA169" si="439">AA168</f>
        <v>0</v>
      </c>
      <c r="AB169" s="438">
        <f t="shared" ref="AB169" si="440">AB168</f>
        <v>0</v>
      </c>
      <c r="AC169" s="438">
        <f t="shared" ref="AC169" si="441">AC168</f>
        <v>0</v>
      </c>
      <c r="AD169" s="438">
        <f t="shared" ref="AD169" si="442">AD168</f>
        <v>0</v>
      </c>
      <c r="AE169" s="438">
        <f t="shared" ref="AE169" si="443">AE168</f>
        <v>0</v>
      </c>
      <c r="AF169" s="438">
        <f t="shared" ref="AF169" si="444">AF168</f>
        <v>0</v>
      </c>
      <c r="AG169" s="438">
        <f t="shared" ref="AG169" si="445">AG168</f>
        <v>0</v>
      </c>
      <c r="AH169" s="438">
        <f t="shared" ref="AH169" si="446">AH168</f>
        <v>0</v>
      </c>
      <c r="AI169" s="438">
        <f t="shared" ref="AI169" si="447">AI168</f>
        <v>0</v>
      </c>
      <c r="AJ169" s="438">
        <f t="shared" ref="AJ169" si="448">AJ168</f>
        <v>0</v>
      </c>
      <c r="AK169" s="438">
        <f t="shared" ref="AK169" si="449">AK168</f>
        <v>0</v>
      </c>
      <c r="AL169" s="438">
        <f t="shared" ref="AL169" si="450">AL168</f>
        <v>0</v>
      </c>
      <c r="AM169" s="333"/>
    </row>
    <row r="170" spans="1:39"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30"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51">Z171</f>
        <v>0</v>
      </c>
      <c r="AA172" s="438">
        <f t="shared" ref="AA172" si="452">AA171</f>
        <v>0</v>
      </c>
      <c r="AB172" s="438">
        <f t="shared" ref="AB172" si="453">AB171</f>
        <v>0</v>
      </c>
      <c r="AC172" s="438">
        <f t="shared" ref="AC172" si="454">AC171</f>
        <v>0</v>
      </c>
      <c r="AD172" s="438">
        <f t="shared" ref="AD172" si="455">AD171</f>
        <v>0</v>
      </c>
      <c r="AE172" s="438">
        <f t="shared" ref="AE172" si="456">AE171</f>
        <v>0</v>
      </c>
      <c r="AF172" s="438">
        <f t="shared" ref="AF172" si="457">AF171</f>
        <v>0</v>
      </c>
      <c r="AG172" s="438">
        <f t="shared" ref="AG172" si="458">AG171</f>
        <v>0</v>
      </c>
      <c r="AH172" s="438">
        <f t="shared" ref="AH172" si="459">AH171</f>
        <v>0</v>
      </c>
      <c r="AI172" s="438">
        <f t="shared" ref="AI172" si="460">AI171</f>
        <v>0</v>
      </c>
      <c r="AJ172" s="438">
        <f t="shared" ref="AJ172" si="461">AJ171</f>
        <v>0</v>
      </c>
      <c r="AK172" s="438">
        <f t="shared" ref="AK172" si="462">AK171</f>
        <v>0</v>
      </c>
      <c r="AL172" s="438">
        <f t="shared" ref="AL172" si="463">AL171</f>
        <v>0</v>
      </c>
      <c r="AM172" s="333"/>
    </row>
    <row r="173" spans="1:39"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4">Z174</f>
        <v>0</v>
      </c>
      <c r="AA175" s="438">
        <f t="shared" ref="AA175" si="465">AA174</f>
        <v>0</v>
      </c>
      <c r="AB175" s="438">
        <f t="shared" ref="AB175" si="466">AB174</f>
        <v>0</v>
      </c>
      <c r="AC175" s="438">
        <f t="shared" ref="AC175" si="467">AC174</f>
        <v>0</v>
      </c>
      <c r="AD175" s="438">
        <f t="shared" ref="AD175" si="468">AD174</f>
        <v>0</v>
      </c>
      <c r="AE175" s="438">
        <f t="shared" ref="AE175" si="469">AE174</f>
        <v>0</v>
      </c>
      <c r="AF175" s="438">
        <f t="shared" ref="AF175" si="470">AF174</f>
        <v>0</v>
      </c>
      <c r="AG175" s="438">
        <f t="shared" ref="AG175" si="471">AG174</f>
        <v>0</v>
      </c>
      <c r="AH175" s="438">
        <f t="shared" ref="AH175" si="472">AH174</f>
        <v>0</v>
      </c>
      <c r="AI175" s="438">
        <f t="shared" ref="AI175" si="473">AI174</f>
        <v>0</v>
      </c>
      <c r="AJ175" s="438">
        <f t="shared" ref="AJ175" si="474">AJ174</f>
        <v>0</v>
      </c>
      <c r="AK175" s="438">
        <f t="shared" ref="AK175" si="475">AK174</f>
        <v>0</v>
      </c>
      <c r="AL175" s="438">
        <f t="shared" ref="AL175" si="476">AL174</f>
        <v>0</v>
      </c>
      <c r="AM175" s="333"/>
    </row>
    <row r="176" spans="1:39"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30"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7">Z177</f>
        <v>0</v>
      </c>
      <c r="AA178" s="438">
        <f t="shared" ref="AA178" si="478">AA177</f>
        <v>0</v>
      </c>
      <c r="AB178" s="438">
        <f t="shared" ref="AB178" si="479">AB177</f>
        <v>0</v>
      </c>
      <c r="AC178" s="438">
        <f t="shared" ref="AC178" si="480">AC177</f>
        <v>0</v>
      </c>
      <c r="AD178" s="438">
        <f t="shared" ref="AD178" si="481">AD177</f>
        <v>0</v>
      </c>
      <c r="AE178" s="438">
        <f t="shared" ref="AE178" si="482">AE177</f>
        <v>0</v>
      </c>
      <c r="AF178" s="438">
        <f t="shared" ref="AF178" si="483">AF177</f>
        <v>0</v>
      </c>
      <c r="AG178" s="438">
        <f t="shared" ref="AG178" si="484">AG177</f>
        <v>0</v>
      </c>
      <c r="AH178" s="438">
        <f t="shared" ref="AH178" si="485">AH177</f>
        <v>0</v>
      </c>
      <c r="AI178" s="438">
        <f t="shared" ref="AI178" si="486">AI177</f>
        <v>0</v>
      </c>
      <c r="AJ178" s="438">
        <f t="shared" ref="AJ178" si="487">AJ177</f>
        <v>0</v>
      </c>
      <c r="AK178" s="438">
        <f t="shared" ref="AK178" si="488">AK177</f>
        <v>0</v>
      </c>
      <c r="AL178" s="438">
        <f t="shared" ref="AL178" si="489">AL177</f>
        <v>0</v>
      </c>
      <c r="AM178" s="333"/>
    </row>
    <row r="179" spans="1:39"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90">Z180</f>
        <v>0</v>
      </c>
      <c r="AA181" s="438">
        <f t="shared" ref="AA181" si="491">AA180</f>
        <v>0</v>
      </c>
      <c r="AB181" s="438">
        <f t="shared" ref="AB181" si="492">AB180</f>
        <v>0</v>
      </c>
      <c r="AC181" s="438">
        <f t="shared" ref="AC181" si="493">AC180</f>
        <v>0</v>
      </c>
      <c r="AD181" s="438">
        <f t="shared" ref="AD181" si="494">AD180</f>
        <v>0</v>
      </c>
      <c r="AE181" s="438">
        <f t="shared" ref="AE181" si="495">AE180</f>
        <v>0</v>
      </c>
      <c r="AF181" s="438">
        <f t="shared" ref="AF181" si="496">AF180</f>
        <v>0</v>
      </c>
      <c r="AG181" s="438">
        <f t="shared" ref="AG181" si="497">AG180</f>
        <v>0</v>
      </c>
      <c r="AH181" s="438">
        <f t="shared" ref="AH181" si="498">AH180</f>
        <v>0</v>
      </c>
      <c r="AI181" s="438">
        <f t="shared" ref="AI181" si="499">AI180</f>
        <v>0</v>
      </c>
      <c r="AJ181" s="438">
        <f t="shared" ref="AJ181" si="500">AJ180</f>
        <v>0</v>
      </c>
      <c r="AK181" s="438">
        <f t="shared" ref="AK181" si="501">AK180</f>
        <v>0</v>
      </c>
      <c r="AL181" s="438">
        <f t="shared" ref="AL181" si="502">AL180</f>
        <v>0</v>
      </c>
      <c r="AM181" s="333"/>
    </row>
    <row r="182" spans="1:39"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3">Z183</f>
        <v>0</v>
      </c>
      <c r="AA184" s="438">
        <f t="shared" ref="AA184" si="504">AA183</f>
        <v>0</v>
      </c>
      <c r="AB184" s="438">
        <f t="shared" ref="AB184" si="505">AB183</f>
        <v>0</v>
      </c>
      <c r="AC184" s="438">
        <f t="shared" ref="AC184" si="506">AC183</f>
        <v>0</v>
      </c>
      <c r="AD184" s="438">
        <f t="shared" ref="AD184" si="507">AD183</f>
        <v>0</v>
      </c>
      <c r="AE184" s="438">
        <f t="shared" ref="AE184" si="508">AE183</f>
        <v>0</v>
      </c>
      <c r="AF184" s="438">
        <f t="shared" ref="AF184" si="509">AF183</f>
        <v>0</v>
      </c>
      <c r="AG184" s="438">
        <f t="shared" ref="AG184" si="510">AG183</f>
        <v>0</v>
      </c>
      <c r="AH184" s="438">
        <f t="shared" ref="AH184" si="511">AH183</f>
        <v>0</v>
      </c>
      <c r="AI184" s="438">
        <f t="shared" ref="AI184" si="512">AI183</f>
        <v>0</v>
      </c>
      <c r="AJ184" s="438">
        <f t="shared" ref="AJ184" si="513">AJ183</f>
        <v>0</v>
      </c>
      <c r="AK184" s="438">
        <f t="shared" ref="AK184" si="514">AK183</f>
        <v>0</v>
      </c>
      <c r="AL184" s="438">
        <f t="shared" ref="AL184" si="515">AL183</f>
        <v>0</v>
      </c>
      <c r="AM184" s="333"/>
    </row>
    <row r="185" spans="1:39"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6">Z186</f>
        <v>0</v>
      </c>
      <c r="AA187" s="438">
        <f t="shared" ref="AA187" si="517">AA186</f>
        <v>0</v>
      </c>
      <c r="AB187" s="438">
        <f t="shared" ref="AB187" si="518">AB186</f>
        <v>0</v>
      </c>
      <c r="AC187" s="438">
        <f t="shared" ref="AC187" si="519">AC186</f>
        <v>0</v>
      </c>
      <c r="AD187" s="438">
        <f t="shared" ref="AD187" si="520">AD186</f>
        <v>0</v>
      </c>
      <c r="AE187" s="438">
        <f t="shared" ref="AE187" si="521">AE186</f>
        <v>0</v>
      </c>
      <c r="AF187" s="438">
        <f t="shared" ref="AF187" si="522">AF186</f>
        <v>0</v>
      </c>
      <c r="AG187" s="438">
        <f t="shared" ref="AG187" si="523">AG186</f>
        <v>0</v>
      </c>
      <c r="AH187" s="438">
        <f t="shared" ref="AH187" si="524">AH186</f>
        <v>0</v>
      </c>
      <c r="AI187" s="438">
        <f t="shared" ref="AI187" si="525">AI186</f>
        <v>0</v>
      </c>
      <c r="AJ187" s="438">
        <f t="shared" ref="AJ187" si="526">AJ186</f>
        <v>0</v>
      </c>
      <c r="AK187" s="438">
        <f t="shared" ref="AK187" si="527">AK186</f>
        <v>0</v>
      </c>
      <c r="AL187" s="438">
        <f t="shared" ref="AL187" si="528">AL186</f>
        <v>0</v>
      </c>
      <c r="AM187" s="333"/>
    </row>
    <row r="188" spans="1:39"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30"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9">Z189</f>
        <v>0</v>
      </c>
      <c r="AA190" s="438">
        <f t="shared" ref="AA190" si="530">AA189</f>
        <v>0</v>
      </c>
      <c r="AB190" s="438">
        <f t="shared" ref="AB190" si="531">AB189</f>
        <v>0</v>
      </c>
      <c r="AC190" s="438">
        <f t="shared" ref="AC190" si="532">AC189</f>
        <v>0</v>
      </c>
      <c r="AD190" s="438">
        <f t="shared" ref="AD190" si="533">AD189</f>
        <v>0</v>
      </c>
      <c r="AE190" s="438">
        <f t="shared" ref="AE190" si="534">AE189</f>
        <v>0</v>
      </c>
      <c r="AF190" s="438">
        <f t="shared" ref="AF190" si="535">AF189</f>
        <v>0</v>
      </c>
      <c r="AG190" s="438">
        <f t="shared" ref="AG190" si="536">AG189</f>
        <v>0</v>
      </c>
      <c r="AH190" s="438">
        <f t="shared" ref="AH190" si="537">AH189</f>
        <v>0</v>
      </c>
      <c r="AI190" s="438">
        <f t="shared" ref="AI190" si="538">AI189</f>
        <v>0</v>
      </c>
      <c r="AJ190" s="438">
        <f t="shared" ref="AJ190" si="539">AJ189</f>
        <v>0</v>
      </c>
      <c r="AK190" s="438">
        <f t="shared" ref="AK190" si="540">AK189</f>
        <v>0</v>
      </c>
      <c r="AL190" s="438">
        <f t="shared" ref="AL190" si="541">AL189</f>
        <v>0</v>
      </c>
      <c r="AM190" s="333"/>
    </row>
    <row r="191" spans="1:39"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2">Z192</f>
        <v>0</v>
      </c>
      <c r="AA193" s="438">
        <f t="shared" ref="AA193" si="543">AA192</f>
        <v>0</v>
      </c>
      <c r="AB193" s="438">
        <f t="shared" ref="AB193" si="544">AB192</f>
        <v>0</v>
      </c>
      <c r="AC193" s="438">
        <f t="shared" ref="AC193" si="545">AC192</f>
        <v>0</v>
      </c>
      <c r="AD193" s="438">
        <f t="shared" ref="AD193" si="546">AD192</f>
        <v>0</v>
      </c>
      <c r="AE193" s="438">
        <f t="shared" ref="AE193" si="547">AE192</f>
        <v>0</v>
      </c>
      <c r="AF193" s="438">
        <f t="shared" ref="AF193" si="548">AF192</f>
        <v>0</v>
      </c>
      <c r="AG193" s="438">
        <f t="shared" ref="AG193" si="549">AG192</f>
        <v>0</v>
      </c>
      <c r="AH193" s="438">
        <f t="shared" ref="AH193" si="550">AH192</f>
        <v>0</v>
      </c>
      <c r="AI193" s="438">
        <f t="shared" ref="AI193" si="551">AI192</f>
        <v>0</v>
      </c>
      <c r="AJ193" s="438">
        <f t="shared" ref="AJ193" si="552">AJ192</f>
        <v>0</v>
      </c>
      <c r="AK193" s="438">
        <f t="shared" ref="AK193" si="553">AK192</f>
        <v>0</v>
      </c>
      <c r="AL193" s="438">
        <f t="shared" ref="AL193" si="554">AL192</f>
        <v>0</v>
      </c>
      <c r="AM193" s="333"/>
    </row>
    <row r="194" spans="2:39"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75">
      <c r="B195" s="354" t="s">
        <v>274</v>
      </c>
      <c r="C195" s="356"/>
      <c r="D195" s="356">
        <f>SUM(D38:D193)</f>
        <v>83524379</v>
      </c>
      <c r="E195" s="356">
        <f>SUM(E38:E193)</f>
        <v>80498838</v>
      </c>
      <c r="F195" s="356">
        <f t="shared" ref="F195:M195" si="555">SUM(F38:F193)</f>
        <v>78471329</v>
      </c>
      <c r="G195" s="356">
        <f t="shared" si="555"/>
        <v>77835913</v>
      </c>
      <c r="H195" s="356">
        <f t="shared" si="555"/>
        <v>77773230</v>
      </c>
      <c r="I195" s="356">
        <f t="shared" si="555"/>
        <v>77687139</v>
      </c>
      <c r="J195" s="356">
        <f t="shared" si="555"/>
        <v>77416876</v>
      </c>
      <c r="K195" s="356">
        <f t="shared" si="555"/>
        <v>77406649</v>
      </c>
      <c r="L195" s="356">
        <f t="shared" si="555"/>
        <v>77261770</v>
      </c>
      <c r="M195" s="356">
        <f t="shared" si="555"/>
        <v>75595820</v>
      </c>
      <c r="N195" s="356"/>
      <c r="O195" s="356">
        <f>SUM(O38:O193)</f>
        <v>11524</v>
      </c>
      <c r="P195" s="356">
        <f t="shared" ref="P195:X195" si="556">SUM(P38:P193)</f>
        <v>10861</v>
      </c>
      <c r="Q195" s="356">
        <f t="shared" si="556"/>
        <v>10475</v>
      </c>
      <c r="R195" s="356">
        <f t="shared" si="556"/>
        <v>10214</v>
      </c>
      <c r="S195" s="356">
        <f t="shared" si="556"/>
        <v>10218</v>
      </c>
      <c r="T195" s="356">
        <f t="shared" si="556"/>
        <v>10192</v>
      </c>
      <c r="U195" s="356">
        <f t="shared" si="556"/>
        <v>10074</v>
      </c>
      <c r="V195" s="356">
        <f t="shared" si="556"/>
        <v>10073</v>
      </c>
      <c r="W195" s="356">
        <f t="shared" si="556"/>
        <v>10003</v>
      </c>
      <c r="X195" s="356">
        <f t="shared" si="556"/>
        <v>9609</v>
      </c>
      <c r="Y195" s="356">
        <f>IF(Y36="kWh",SUMPRODUCT(D38:D193,Y38:Y193))</f>
        <v>14309981</v>
      </c>
      <c r="Z195" s="356">
        <f>IF(Z36="kWh",SUMPRODUCT(D38:D193,Z38:Z193))</f>
        <v>18200646.998128884</v>
      </c>
      <c r="AA195" s="356">
        <f>IF(AA36="kw",SUMPRODUCT(N38:N193,O38:O193,AA38:AA193),SUMPRODUCT(D38:D193,AA38:AA193))</f>
        <v>27770.52</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75">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Threshold'!$B$70:$Q$81,7,FALSE)</f>
        <v>3350520</v>
      </c>
      <c r="Z196" s="419">
        <f>HLOOKUP(Z35,'2. LRAMVA Threshold'!$B$70:$Q$81,7,FALSE)</f>
        <v>928649</v>
      </c>
      <c r="AA196" s="419">
        <f>HLOOKUP(AA35,'2. LRAMVA Threshold'!$B$70:$Q$81,7,FALSE)</f>
        <v>34728</v>
      </c>
      <c r="AB196" s="419">
        <f>HLOOKUP(AB35,'2. LRAMVA Threshold'!$B$70:$Q$81,7,FALSE)</f>
        <v>0</v>
      </c>
      <c r="AC196" s="419">
        <f>HLOOKUP(AC35,'2. LRAMVA Threshold'!$B$70:$Q$81,7,FALSE)</f>
        <v>0</v>
      </c>
      <c r="AD196" s="419">
        <f>HLOOKUP(AD35,'2. LRAMVA Threshold'!$B$70:$Q$81,7,FALSE)</f>
        <v>0</v>
      </c>
      <c r="AE196" s="419">
        <f>HLOOKUP(AE35,'2. LRAMVA Threshold'!$B$70:$Q$81,7,FALSE)</f>
        <v>0</v>
      </c>
      <c r="AF196" s="419">
        <f>HLOOKUP(AF35,'2. LRAMVA Threshold'!$B$70:$Q$81,7,FALSE)</f>
        <v>0</v>
      </c>
      <c r="AG196" s="419">
        <f>HLOOKUP(AG35,'2. LRAMVA Threshold'!$B$70:$Q$81,7,FALSE)</f>
        <v>0</v>
      </c>
      <c r="AH196" s="419">
        <f>HLOOKUP(AH35,'2. LRAMVA Threshold'!$B$70:$Q$81,7,FALSE)</f>
        <v>0</v>
      </c>
      <c r="AI196" s="419">
        <f>HLOOKUP(AI35,'2. LRAMVA Threshold'!$B$70:$Q$81,7,FALSE)</f>
        <v>0</v>
      </c>
      <c r="AJ196" s="419">
        <f>HLOOKUP(AJ35,'2. LRAMVA Threshold'!$B$70:$Q$81,7,FALSE)</f>
        <v>0</v>
      </c>
      <c r="AK196" s="419">
        <f>HLOOKUP(AK35,'2. LRAMVA Threshold'!$B$70:$Q$81,7,FALSE)</f>
        <v>0</v>
      </c>
      <c r="AL196" s="419">
        <f>HLOOKUP(AL35,'2. LRAMVA Threshold'!$B$70:$Q$81,7,FALSE)</f>
        <v>0</v>
      </c>
      <c r="AM196" s="420"/>
    </row>
    <row r="197" spans="2:39">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0</v>
      </c>
      <c r="Z198" s="368">
        <f>HLOOKUP(Z$35,'3.  Distribution Rates'!$C$122:$P$133,7,FALSE)</f>
        <v>0</v>
      </c>
      <c r="AA198" s="368">
        <f>HLOOKUP(AA$35,'3.  Distribution Rates'!$C$122:$P$133,7,FALSE)</f>
        <v>0</v>
      </c>
      <c r="AB198" s="368">
        <f>HLOOKUP(AB$35,'3.  Distribution Rates'!$C$122:$P$133,7,FALSE)</f>
        <v>0</v>
      </c>
      <c r="AC198" s="368">
        <f>+'3.  Distribution Rates'!G128</f>
        <v>0</v>
      </c>
      <c r="AD198" s="368">
        <f>HLOOKUP(AD$35,'3.  Distribution Rates'!$C$122:$P$133,7,FALSE)</f>
        <v>0</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LRAM'!Y138*Y198*0</f>
        <v>0</v>
      </c>
      <c r="Z199" s="405">
        <f>'4.  2011-2014 LRAM'!Z138*Z198*0</f>
        <v>0</v>
      </c>
      <c r="AA199" s="405">
        <f>'4.  2011-2014 LRAM'!AA138*AA198*0</f>
        <v>0</v>
      </c>
      <c r="AB199" s="405">
        <f>'4.  2011-2014 LRAM'!AB138*AB198*0</f>
        <v>0</v>
      </c>
      <c r="AC199" s="405">
        <f>'4.  2011-2014 LRAM'!AC138*AC198</f>
        <v>0</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0</v>
      </c>
    </row>
    <row r="200" spans="2:39">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LRAM'!Y267*Y198*0</f>
        <v>0</v>
      </c>
      <c r="Z200" s="405">
        <f>'4.  2011-2014 LRAM'!Z267*Z198*0</f>
        <v>0</v>
      </c>
      <c r="AA200" s="405">
        <f>'4.  2011-2014 LRAM'!AA267*AA198*0</f>
        <v>0</v>
      </c>
      <c r="AB200" s="405">
        <f>'4.  2011-2014 LRAM'!AB267*AB198*0</f>
        <v>0</v>
      </c>
      <c r="AC200" s="405">
        <f>'4.  2011-2014 LRAM'!AC267*AC198</f>
        <v>0</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0</v>
      </c>
    </row>
    <row r="201" spans="2:39">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LRAM'!Y396*Y198*0</f>
        <v>0</v>
      </c>
      <c r="Z201" s="405">
        <f>'4.  2011-2014 LRAM'!Z396*Z198*0</f>
        <v>0</v>
      </c>
      <c r="AA201" s="405">
        <f>'4.  2011-2014 LRAM'!AA396*AA198*0</f>
        <v>0</v>
      </c>
      <c r="AB201" s="405">
        <f>'4.  2011-2014 LRAM'!AB396*AB198*0</f>
        <v>0</v>
      </c>
      <c r="AC201" s="405">
        <f>'4.  2011-2014 LRAM'!AC396*AC198</f>
        <v>0</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0</v>
      </c>
    </row>
    <row r="202" spans="2:39">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LRAM'!Y526*Y198*0</f>
        <v>0</v>
      </c>
      <c r="Z202" s="405">
        <f>'4.  2011-2014 LRAM'!Z526*Z198*0</f>
        <v>0</v>
      </c>
      <c r="AA202" s="405">
        <f>'4.  2011-2014 LRAM'!AA526*AA198*0</f>
        <v>0</v>
      </c>
      <c r="AB202" s="405">
        <f>'4.  2011-2014 LRAM'!AB526*AB198*0</f>
        <v>0</v>
      </c>
      <c r="AC202" s="405">
        <f>'4.  2011-2014 LRAM'!AC526*AC198</f>
        <v>0</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0</v>
      </c>
    </row>
    <row r="203" spans="2:39">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0</v>
      </c>
      <c r="Z203" s="405">
        <f t="shared" ref="Z203:AL203" si="557">Z195*Z198</f>
        <v>0</v>
      </c>
      <c r="AA203" s="405">
        <f t="shared" si="557"/>
        <v>0</v>
      </c>
      <c r="AB203" s="405">
        <f>AB195*AB198</f>
        <v>0</v>
      </c>
      <c r="AC203" s="405">
        <f>AC195*AC198</f>
        <v>0</v>
      </c>
      <c r="AD203" s="405">
        <f t="shared" si="557"/>
        <v>0</v>
      </c>
      <c r="AE203" s="405">
        <f t="shared" si="557"/>
        <v>0</v>
      </c>
      <c r="AF203" s="405">
        <f t="shared" si="557"/>
        <v>0</v>
      </c>
      <c r="AG203" s="405">
        <f t="shared" si="557"/>
        <v>0</v>
      </c>
      <c r="AH203" s="405">
        <f t="shared" si="557"/>
        <v>0</v>
      </c>
      <c r="AI203" s="405">
        <f t="shared" si="557"/>
        <v>0</v>
      </c>
      <c r="AJ203" s="405">
        <f t="shared" si="557"/>
        <v>0</v>
      </c>
      <c r="AK203" s="405">
        <f t="shared" si="557"/>
        <v>0</v>
      </c>
      <c r="AL203" s="405">
        <f t="shared" si="557"/>
        <v>0</v>
      </c>
      <c r="AM203" s="404">
        <f>SUM(Y203:AL203)</f>
        <v>0</v>
      </c>
    </row>
    <row r="204" spans="2:39" ht="15.75">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0</v>
      </c>
      <c r="Z204" s="373">
        <f>SUM(Z199:Z203)</f>
        <v>0</v>
      </c>
      <c r="AA204" s="373">
        <f t="shared" ref="AA204:AE204" si="558">SUM(AA199:AA203)</f>
        <v>0</v>
      </c>
      <c r="AB204" s="373">
        <f t="shared" si="558"/>
        <v>0</v>
      </c>
      <c r="AC204" s="373">
        <f>SUM(AC199:AC203)</f>
        <v>0</v>
      </c>
      <c r="AD204" s="373">
        <f t="shared" si="558"/>
        <v>0</v>
      </c>
      <c r="AE204" s="373">
        <f t="shared" si="558"/>
        <v>0</v>
      </c>
      <c r="AF204" s="373">
        <f>SUM(AF199:AF203)</f>
        <v>0</v>
      </c>
      <c r="AG204" s="373">
        <f>SUM(AG199:AG203)</f>
        <v>0</v>
      </c>
      <c r="AH204" s="373">
        <f t="shared" ref="AH204:AL204" si="559">SUM(AH199:AH203)</f>
        <v>0</v>
      </c>
      <c r="AI204" s="373">
        <f t="shared" si="559"/>
        <v>0</v>
      </c>
      <c r="AJ204" s="373">
        <f t="shared" si="559"/>
        <v>0</v>
      </c>
      <c r="AK204" s="373">
        <f t="shared" si="559"/>
        <v>0</v>
      </c>
      <c r="AL204" s="373">
        <f t="shared" si="559"/>
        <v>0</v>
      </c>
      <c r="AM204" s="375">
        <f>SUM(AM199:AM203)</f>
        <v>0</v>
      </c>
    </row>
    <row r="205" spans="2:39" ht="15.75">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0</v>
      </c>
      <c r="Z205" s="374">
        <f t="shared" ref="Z205:AE205" si="560">Z196*Z198</f>
        <v>0</v>
      </c>
      <c r="AA205" s="374">
        <f>AA196*AA198</f>
        <v>0</v>
      </c>
      <c r="AB205" s="374">
        <f t="shared" si="560"/>
        <v>0</v>
      </c>
      <c r="AC205" s="374">
        <f t="shared" si="560"/>
        <v>0</v>
      </c>
      <c r="AD205" s="374">
        <f t="shared" si="560"/>
        <v>0</v>
      </c>
      <c r="AE205" s="374">
        <f t="shared" si="560"/>
        <v>0</v>
      </c>
      <c r="AF205" s="374">
        <f>AF196*AF198</f>
        <v>0</v>
      </c>
      <c r="AG205" s="374">
        <f t="shared" ref="AG205:AL205" si="561">AG196*AG198</f>
        <v>0</v>
      </c>
      <c r="AH205" s="374">
        <f t="shared" si="561"/>
        <v>0</v>
      </c>
      <c r="AI205" s="374">
        <f t="shared" si="561"/>
        <v>0</v>
      </c>
      <c r="AJ205" s="374">
        <f t="shared" si="561"/>
        <v>0</v>
      </c>
      <c r="AK205" s="374">
        <f t="shared" si="561"/>
        <v>0</v>
      </c>
      <c r="AL205" s="374">
        <f t="shared" si="561"/>
        <v>0</v>
      </c>
      <c r="AM205" s="375">
        <f>SUM(Y205:AL205)</f>
        <v>0</v>
      </c>
    </row>
    <row r="206" spans="2:39" ht="15.75">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0</v>
      </c>
    </row>
    <row r="207" spans="2:39">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11183805</v>
      </c>
      <c r="Z208" s="318">
        <f>SUMPRODUCT(E38:E193,Z38:Z193)</f>
        <v>19273735.688128889</v>
      </c>
      <c r="AA208" s="318">
        <f>IF(AA36="kw",SUMPRODUCT(N38:N193,P38:P193,AA38:AA193),SUMPRODUCT(E38:E193,AA38:AA193))</f>
        <v>24558.6</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11174477</v>
      </c>
      <c r="Z209" s="318">
        <f>SUMPRODUCT(F38:F193,Z38:Z193)</f>
        <v>18036132.998128884</v>
      </c>
      <c r="AA209" s="318">
        <f>IF(AA36="kw",SUMPRODUCT(N38:N193,Q38:Q193,AA38:AA193),SUMPRODUCT(F38:F193,AA38:AA193))</f>
        <v>22351.32</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11166168</v>
      </c>
      <c r="Z210" s="318">
        <f>SUMPRODUCT(G38:G193,Z38:Z193)</f>
        <v>18012975.908128887</v>
      </c>
      <c r="AA210" s="318">
        <f>IF(AA36="kw",SUMPRODUCT(N38:N193,R38:R193,AA38:AA193),SUMPRODUCT(G38:G193,AA38:AA193))</f>
        <v>21568.799999999999</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11127352</v>
      </c>
      <c r="Z211" s="318">
        <f>SUMPRODUCT(H38:H193,Z38:Z193)</f>
        <v>18012975.908128887</v>
      </c>
      <c r="AA211" s="318">
        <f>IF(AA36="kw",SUMPRODUCT(N38:N193,S38:S193,AA38:AA193),SUMPRODUCT(H38:H193,AA38:AA193))</f>
        <v>21688.799999999999</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11079736</v>
      </c>
      <c r="Z212" s="353">
        <f>SUMPRODUCT(I38:I193,Z38:Z193)</f>
        <v>18012975.908128887</v>
      </c>
      <c r="AA212" s="353">
        <f>IF(AA36="kw",SUMPRODUCT(N38:N193,T38:T193,AA38:AA193),SUMPRODUCT(I38:I193,AA38:AA193))</f>
        <v>21675.119999999999</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75">
      <c r="B214" s="465"/>
    </row>
    <row r="215" spans="1:39" ht="15.75">
      <c r="B215" s="465"/>
    </row>
    <row r="216" spans="1:39" ht="15.75">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977" t="s">
        <v>213</v>
      </c>
      <c r="C217" s="979" t="s">
        <v>33</v>
      </c>
      <c r="D217" s="311" t="s">
        <v>426</v>
      </c>
      <c r="E217" s="981" t="s">
        <v>211</v>
      </c>
      <c r="F217" s="982"/>
      <c r="G217" s="982"/>
      <c r="H217" s="982"/>
      <c r="I217" s="982"/>
      <c r="J217" s="982"/>
      <c r="K217" s="982"/>
      <c r="L217" s="982"/>
      <c r="M217" s="983"/>
      <c r="N217" s="984" t="s">
        <v>215</v>
      </c>
      <c r="O217" s="311" t="s">
        <v>427</v>
      </c>
      <c r="P217" s="981" t="s">
        <v>214</v>
      </c>
      <c r="Q217" s="982"/>
      <c r="R217" s="982"/>
      <c r="S217" s="982"/>
      <c r="T217" s="982"/>
      <c r="U217" s="982"/>
      <c r="V217" s="982"/>
      <c r="W217" s="982"/>
      <c r="X217" s="983"/>
      <c r="Y217" s="974" t="s">
        <v>246</v>
      </c>
      <c r="Z217" s="975"/>
      <c r="AA217" s="975"/>
      <c r="AB217" s="975"/>
      <c r="AC217" s="975"/>
      <c r="AD217" s="975"/>
      <c r="AE217" s="975"/>
      <c r="AF217" s="975"/>
      <c r="AG217" s="975"/>
      <c r="AH217" s="975"/>
      <c r="AI217" s="975"/>
      <c r="AJ217" s="975"/>
      <c r="AK217" s="975"/>
      <c r="AL217" s="975"/>
      <c r="AM217" s="976"/>
    </row>
    <row r="218" spans="1:39" ht="60.75" customHeight="1">
      <c r="B218" s="978"/>
      <c r="C218" s="980"/>
      <c r="D218" s="312">
        <v>2016</v>
      </c>
      <c r="E218" s="312">
        <v>2017</v>
      </c>
      <c r="F218" s="312">
        <v>2018</v>
      </c>
      <c r="G218" s="312">
        <v>2019</v>
      </c>
      <c r="H218" s="312">
        <v>2020</v>
      </c>
      <c r="I218" s="312">
        <v>2021</v>
      </c>
      <c r="J218" s="312">
        <v>2022</v>
      </c>
      <c r="K218" s="312">
        <v>2023</v>
      </c>
      <c r="L218" s="312">
        <v>2024</v>
      </c>
      <c r="M218" s="312">
        <v>2025</v>
      </c>
      <c r="N218" s="985"/>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4,999 kW</v>
      </c>
      <c r="AB218" s="312" t="str">
        <f>'1.  LRAMVA Summary'!G51</f>
        <v>Large Use</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75"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2">Z221</f>
        <v>0</v>
      </c>
      <c r="AA222" s="438">
        <f t="shared" ref="AA222" si="563">AA221</f>
        <v>0</v>
      </c>
      <c r="AB222" s="438">
        <f t="shared" ref="AB222" si="564">AB221</f>
        <v>0</v>
      </c>
      <c r="AC222" s="438">
        <f t="shared" ref="AC222" si="565">AC221</f>
        <v>0</v>
      </c>
      <c r="AD222" s="438">
        <f t="shared" ref="AD222" si="566">AD221</f>
        <v>0</v>
      </c>
      <c r="AE222" s="438">
        <f t="shared" ref="AE222" si="567">AE221</f>
        <v>0</v>
      </c>
      <c r="AF222" s="438">
        <f t="shared" ref="AF222" si="568">AF221</f>
        <v>0</v>
      </c>
      <c r="AG222" s="438">
        <f t="shared" ref="AG222" si="569">AG221</f>
        <v>0</v>
      </c>
      <c r="AH222" s="438">
        <f t="shared" ref="AH222" si="570">AH221</f>
        <v>0</v>
      </c>
      <c r="AI222" s="438">
        <f t="shared" ref="AI222" si="571">AI221</f>
        <v>0</v>
      </c>
      <c r="AJ222" s="438">
        <f t="shared" ref="AJ222" si="572">AJ221</f>
        <v>0</v>
      </c>
      <c r="AK222" s="438">
        <f t="shared" ref="AK222" si="573">AK221</f>
        <v>0</v>
      </c>
      <c r="AL222" s="438">
        <f t="shared" ref="AL222" si="574">AL221</f>
        <v>0</v>
      </c>
      <c r="AM222" s="324"/>
    </row>
    <row r="223" spans="1:39" ht="15.75"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5">Z224</f>
        <v>0</v>
      </c>
      <c r="AA225" s="438">
        <f t="shared" ref="AA225" si="576">AA224</f>
        <v>0</v>
      </c>
      <c r="AB225" s="438">
        <f t="shared" ref="AB225" si="577">AB224</f>
        <v>0</v>
      </c>
      <c r="AC225" s="438">
        <f t="shared" ref="AC225" si="578">AC224</f>
        <v>0</v>
      </c>
      <c r="AD225" s="438">
        <f t="shared" ref="AD225" si="579">AD224</f>
        <v>0</v>
      </c>
      <c r="AE225" s="438">
        <f t="shared" ref="AE225" si="580">AE224</f>
        <v>0</v>
      </c>
      <c r="AF225" s="438">
        <f t="shared" ref="AF225" si="581">AF224</f>
        <v>0</v>
      </c>
      <c r="AG225" s="438">
        <f t="shared" ref="AG225" si="582">AG224</f>
        <v>0</v>
      </c>
      <c r="AH225" s="438">
        <f t="shared" ref="AH225" si="583">AH224</f>
        <v>0</v>
      </c>
      <c r="AI225" s="438">
        <f t="shared" ref="AI225" si="584">AI224</f>
        <v>0</v>
      </c>
      <c r="AJ225" s="438">
        <f t="shared" ref="AJ225" si="585">AJ224</f>
        <v>0</v>
      </c>
      <c r="AK225" s="438">
        <f t="shared" ref="AK225" si="586">AK224</f>
        <v>0</v>
      </c>
      <c r="AL225" s="438">
        <f t="shared" ref="AL225" si="587">AL224</f>
        <v>0</v>
      </c>
      <c r="AM225" s="324"/>
    </row>
    <row r="226" spans="1:39" ht="15.75"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8">Z227</f>
        <v>0</v>
      </c>
      <c r="AA228" s="438">
        <f t="shared" ref="AA228" si="589">AA227</f>
        <v>0</v>
      </c>
      <c r="AB228" s="438">
        <f t="shared" ref="AB228" si="590">AB227</f>
        <v>0</v>
      </c>
      <c r="AC228" s="438">
        <f t="shared" ref="AC228" si="591">AC227</f>
        <v>0</v>
      </c>
      <c r="AD228" s="438">
        <f t="shared" ref="AD228" si="592">AD227</f>
        <v>0</v>
      </c>
      <c r="AE228" s="438">
        <f t="shared" ref="AE228" si="593">AE227</f>
        <v>0</v>
      </c>
      <c r="AF228" s="438">
        <f t="shared" ref="AF228" si="594">AF227</f>
        <v>0</v>
      </c>
      <c r="AG228" s="438">
        <f t="shared" ref="AG228" si="595">AG227</f>
        <v>0</v>
      </c>
      <c r="AH228" s="438">
        <f t="shared" ref="AH228" si="596">AH227</f>
        <v>0</v>
      </c>
      <c r="AI228" s="438">
        <f t="shared" ref="AI228" si="597">AI227</f>
        <v>0</v>
      </c>
      <c r="AJ228" s="438">
        <f t="shared" ref="AJ228" si="598">AJ227</f>
        <v>0</v>
      </c>
      <c r="AK228" s="438">
        <f t="shared" ref="AK228" si="599">AK227</f>
        <v>0</v>
      </c>
      <c r="AL228" s="438">
        <f t="shared" ref="AL228" si="600">AL227</f>
        <v>0</v>
      </c>
      <c r="AM228" s="324"/>
    </row>
    <row r="229" spans="1:39"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601">Z230</f>
        <v>0</v>
      </c>
      <c r="AA231" s="438">
        <f t="shared" ref="AA231" si="602">AA230</f>
        <v>0</v>
      </c>
      <c r="AB231" s="438">
        <f t="shared" ref="AB231" si="603">AB230</f>
        <v>0</v>
      </c>
      <c r="AC231" s="438">
        <f t="shared" ref="AC231" si="604">AC230</f>
        <v>0</v>
      </c>
      <c r="AD231" s="438">
        <f t="shared" ref="AD231" si="605">AD230</f>
        <v>0</v>
      </c>
      <c r="AE231" s="438">
        <f t="shared" ref="AE231" si="606">AE230</f>
        <v>0</v>
      </c>
      <c r="AF231" s="438">
        <f t="shared" ref="AF231" si="607">AF230</f>
        <v>0</v>
      </c>
      <c r="AG231" s="438">
        <f t="shared" ref="AG231" si="608">AG230</f>
        <v>0</v>
      </c>
      <c r="AH231" s="438">
        <f t="shared" ref="AH231" si="609">AH230</f>
        <v>0</v>
      </c>
      <c r="AI231" s="438">
        <f t="shared" ref="AI231" si="610">AI230</f>
        <v>0</v>
      </c>
      <c r="AJ231" s="438">
        <f t="shared" ref="AJ231" si="611">AJ230</f>
        <v>0</v>
      </c>
      <c r="AK231" s="438">
        <f t="shared" ref="AK231" si="612">AK230</f>
        <v>0</v>
      </c>
      <c r="AL231" s="438">
        <f t="shared" ref="AL231" si="613">AL230</f>
        <v>0</v>
      </c>
      <c r="AM231" s="324"/>
    </row>
    <row r="232" spans="1:39"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4">Z233</f>
        <v>0</v>
      </c>
      <c r="AA234" s="438">
        <f t="shared" ref="AA234" si="615">AA233</f>
        <v>0</v>
      </c>
      <c r="AB234" s="438">
        <f t="shared" ref="AB234" si="616">AB233</f>
        <v>0</v>
      </c>
      <c r="AC234" s="438">
        <f t="shared" ref="AC234" si="617">AC233</f>
        <v>0</v>
      </c>
      <c r="AD234" s="438">
        <f t="shared" ref="AD234" si="618">AD233</f>
        <v>0</v>
      </c>
      <c r="AE234" s="438">
        <f t="shared" ref="AE234" si="619">AE233</f>
        <v>0</v>
      </c>
      <c r="AF234" s="438">
        <f t="shared" ref="AF234" si="620">AF233</f>
        <v>0</v>
      </c>
      <c r="AG234" s="438">
        <f t="shared" ref="AG234" si="621">AG233</f>
        <v>0</v>
      </c>
      <c r="AH234" s="438">
        <f t="shared" ref="AH234" si="622">AH233</f>
        <v>0</v>
      </c>
      <c r="AI234" s="438">
        <f t="shared" ref="AI234" si="623">AI233</f>
        <v>0</v>
      </c>
      <c r="AJ234" s="438">
        <f t="shared" ref="AJ234" si="624">AJ233</f>
        <v>0</v>
      </c>
      <c r="AK234" s="438">
        <f t="shared" ref="AK234" si="625">AK233</f>
        <v>0</v>
      </c>
      <c r="AL234" s="438">
        <f t="shared" ref="AL234" si="626">AL233</f>
        <v>0</v>
      </c>
      <c r="AM234" s="324"/>
    </row>
    <row r="235" spans="1:39"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75"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7">Z237</f>
        <v>0</v>
      </c>
      <c r="AA238" s="438">
        <f t="shared" ref="AA238" si="628">AA237</f>
        <v>0</v>
      </c>
      <c r="AB238" s="438">
        <f t="shared" ref="AB238" si="629">AB237</f>
        <v>0</v>
      </c>
      <c r="AC238" s="438">
        <f t="shared" ref="AC238" si="630">AC237</f>
        <v>0</v>
      </c>
      <c r="AD238" s="438">
        <f t="shared" ref="AD238" si="631">AD237</f>
        <v>0</v>
      </c>
      <c r="AE238" s="438">
        <f t="shared" ref="AE238" si="632">AE237</f>
        <v>0</v>
      </c>
      <c r="AF238" s="438">
        <f t="shared" ref="AF238" si="633">AF237</f>
        <v>0</v>
      </c>
      <c r="AG238" s="438">
        <f t="shared" ref="AG238" si="634">AG237</f>
        <v>0</v>
      </c>
      <c r="AH238" s="438">
        <f t="shared" ref="AH238" si="635">AH237</f>
        <v>0</v>
      </c>
      <c r="AI238" s="438">
        <f t="shared" ref="AI238" si="636">AI237</f>
        <v>0</v>
      </c>
      <c r="AJ238" s="438">
        <f t="shared" ref="AJ238" si="637">AJ237</f>
        <v>0</v>
      </c>
      <c r="AK238" s="438">
        <f t="shared" ref="AK238" si="638">AK237</f>
        <v>0</v>
      </c>
      <c r="AL238" s="438">
        <f t="shared" ref="AL238" si="639">AL237</f>
        <v>0</v>
      </c>
      <c r="AM238" s="338"/>
    </row>
    <row r="239" spans="1:39"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40">Z240</f>
        <v>0</v>
      </c>
      <c r="AA241" s="438">
        <f t="shared" ref="AA241" si="641">AA240</f>
        <v>0</v>
      </c>
      <c r="AB241" s="438">
        <f t="shared" ref="AB241" si="642">AB240</f>
        <v>0</v>
      </c>
      <c r="AC241" s="438">
        <f t="shared" ref="AC241" si="643">AC240</f>
        <v>0</v>
      </c>
      <c r="AD241" s="438">
        <f t="shared" ref="AD241" si="644">AD240</f>
        <v>0</v>
      </c>
      <c r="AE241" s="438">
        <f t="shared" ref="AE241" si="645">AE240</f>
        <v>0</v>
      </c>
      <c r="AF241" s="438">
        <f t="shared" ref="AF241" si="646">AF240</f>
        <v>0</v>
      </c>
      <c r="AG241" s="438">
        <f t="shared" ref="AG241" si="647">AG240</f>
        <v>0</v>
      </c>
      <c r="AH241" s="438">
        <f t="shared" ref="AH241" si="648">AH240</f>
        <v>0</v>
      </c>
      <c r="AI241" s="438">
        <f t="shared" ref="AI241" si="649">AI240</f>
        <v>0</v>
      </c>
      <c r="AJ241" s="438">
        <f t="shared" ref="AJ241" si="650">AJ240</f>
        <v>0</v>
      </c>
      <c r="AK241" s="438">
        <f t="shared" ref="AK241" si="651">AK240</f>
        <v>0</v>
      </c>
      <c r="AL241" s="438">
        <f t="shared" ref="AL241" si="652">AL240</f>
        <v>0</v>
      </c>
      <c r="AM241" s="338"/>
    </row>
    <row r="242" spans="1:39"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3">Z243</f>
        <v>0</v>
      </c>
      <c r="AA244" s="438">
        <f t="shared" ref="AA244" si="654">AA243</f>
        <v>0</v>
      </c>
      <c r="AB244" s="438">
        <f t="shared" ref="AB244" si="655">AB243</f>
        <v>0</v>
      </c>
      <c r="AC244" s="438">
        <f t="shared" ref="AC244" si="656">AC243</f>
        <v>0</v>
      </c>
      <c r="AD244" s="438">
        <f t="shared" ref="AD244" si="657">AD243</f>
        <v>0</v>
      </c>
      <c r="AE244" s="438">
        <f t="shared" ref="AE244" si="658">AE243</f>
        <v>0</v>
      </c>
      <c r="AF244" s="438">
        <f t="shared" ref="AF244" si="659">AF243</f>
        <v>0</v>
      </c>
      <c r="AG244" s="438">
        <f t="shared" ref="AG244" si="660">AG243</f>
        <v>0</v>
      </c>
      <c r="AH244" s="438">
        <f t="shared" ref="AH244" si="661">AH243</f>
        <v>0</v>
      </c>
      <c r="AI244" s="438">
        <f t="shared" ref="AI244" si="662">AI243</f>
        <v>0</v>
      </c>
      <c r="AJ244" s="438">
        <f t="shared" ref="AJ244" si="663">AJ243</f>
        <v>0</v>
      </c>
      <c r="AK244" s="438">
        <f t="shared" ref="AK244" si="664">AK243</f>
        <v>0</v>
      </c>
      <c r="AL244" s="438">
        <f t="shared" ref="AL244" si="665">AL243</f>
        <v>0</v>
      </c>
      <c r="AM244" s="338"/>
    </row>
    <row r="245" spans="1:39"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6">Z246</f>
        <v>0</v>
      </c>
      <c r="AA247" s="438">
        <f t="shared" ref="AA247" si="667">AA246</f>
        <v>0</v>
      </c>
      <c r="AB247" s="438">
        <f t="shared" ref="AB247" si="668">AB246</f>
        <v>0</v>
      </c>
      <c r="AC247" s="438">
        <f t="shared" ref="AC247" si="669">AC246</f>
        <v>0</v>
      </c>
      <c r="AD247" s="438">
        <f t="shared" ref="AD247" si="670">AD246</f>
        <v>0</v>
      </c>
      <c r="AE247" s="438">
        <f t="shared" ref="AE247" si="671">AE246</f>
        <v>0</v>
      </c>
      <c r="AF247" s="438">
        <f t="shared" ref="AF247" si="672">AF246</f>
        <v>0</v>
      </c>
      <c r="AG247" s="438">
        <f t="shared" ref="AG247" si="673">AG246</f>
        <v>0</v>
      </c>
      <c r="AH247" s="438">
        <f t="shared" ref="AH247" si="674">AH246</f>
        <v>0</v>
      </c>
      <c r="AI247" s="438">
        <f t="shared" ref="AI247" si="675">AI246</f>
        <v>0</v>
      </c>
      <c r="AJ247" s="438">
        <f t="shared" ref="AJ247" si="676">AJ246</f>
        <v>0</v>
      </c>
      <c r="AK247" s="438">
        <f t="shared" ref="AK247" si="677">AK246</f>
        <v>0</v>
      </c>
      <c r="AL247" s="438">
        <f t="shared" ref="AL247" si="678">AL246</f>
        <v>0</v>
      </c>
      <c r="AM247" s="338"/>
    </row>
    <row r="248" spans="1:39"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9">Z249</f>
        <v>0</v>
      </c>
      <c r="AA250" s="438">
        <f t="shared" ref="AA250" si="680">AA249</f>
        <v>0</v>
      </c>
      <c r="AB250" s="438">
        <f t="shared" ref="AB250" si="681">AB249</f>
        <v>0</v>
      </c>
      <c r="AC250" s="438">
        <f t="shared" ref="AC250" si="682">AC249</f>
        <v>0</v>
      </c>
      <c r="AD250" s="438">
        <f t="shared" ref="AD250" si="683">AD249</f>
        <v>0</v>
      </c>
      <c r="AE250" s="438">
        <f t="shared" ref="AE250" si="684">AE249</f>
        <v>0</v>
      </c>
      <c r="AF250" s="438">
        <f t="shared" ref="AF250" si="685">AF249</f>
        <v>0</v>
      </c>
      <c r="AG250" s="438">
        <f t="shared" ref="AG250" si="686">AG249</f>
        <v>0</v>
      </c>
      <c r="AH250" s="438">
        <f t="shared" ref="AH250" si="687">AH249</f>
        <v>0</v>
      </c>
      <c r="AI250" s="438">
        <f t="shared" ref="AI250" si="688">AI249</f>
        <v>0</v>
      </c>
      <c r="AJ250" s="438">
        <f t="shared" ref="AJ250" si="689">AJ249</f>
        <v>0</v>
      </c>
      <c r="AK250" s="438">
        <f t="shared" ref="AK250" si="690">AK249</f>
        <v>0</v>
      </c>
      <c r="AL250" s="438">
        <f t="shared" ref="AL250" si="691">AL249</f>
        <v>0</v>
      </c>
      <c r="AM250" s="338"/>
    </row>
    <row r="251" spans="1:39"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75"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2">Z253</f>
        <v>0</v>
      </c>
      <c r="AA254" s="438">
        <f t="shared" ref="AA254" si="693">AA253</f>
        <v>0</v>
      </c>
      <c r="AB254" s="438">
        <f t="shared" ref="AB254" si="694">AB253</f>
        <v>0</v>
      </c>
      <c r="AC254" s="438">
        <f t="shared" ref="AC254" si="695">AC253</f>
        <v>0</v>
      </c>
      <c r="AD254" s="438">
        <f t="shared" ref="AD254" si="696">AD253</f>
        <v>0</v>
      </c>
      <c r="AE254" s="438">
        <f t="shared" ref="AE254" si="697">AE253</f>
        <v>0</v>
      </c>
      <c r="AF254" s="438">
        <f t="shared" ref="AF254" si="698">AF253</f>
        <v>0</v>
      </c>
      <c r="AG254" s="438">
        <f t="shared" ref="AG254" si="699">AG253</f>
        <v>0</v>
      </c>
      <c r="AH254" s="438">
        <f t="shared" ref="AH254" si="700">AH253</f>
        <v>0</v>
      </c>
      <c r="AI254" s="438">
        <f t="shared" ref="AI254" si="701">AI253</f>
        <v>0</v>
      </c>
      <c r="AJ254" s="438">
        <f t="shared" ref="AJ254" si="702">AJ253</f>
        <v>0</v>
      </c>
      <c r="AK254" s="438">
        <f t="shared" ref="AK254" si="703">AK253</f>
        <v>0</v>
      </c>
      <c r="AL254" s="438">
        <f t="shared" ref="AL254" si="704">AL253</f>
        <v>0</v>
      </c>
      <c r="AM254" s="324"/>
    </row>
    <row r="255" spans="1:39"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30"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5">Z256</f>
        <v>0</v>
      </c>
      <c r="AA257" s="438">
        <f t="shared" ref="AA257" si="706">AA256</f>
        <v>0</v>
      </c>
      <c r="AB257" s="438">
        <f t="shared" ref="AB257" si="707">AB256</f>
        <v>0</v>
      </c>
      <c r="AC257" s="438">
        <f t="shared" ref="AC257" si="708">AC256</f>
        <v>0</v>
      </c>
      <c r="AD257" s="438">
        <f t="shared" ref="AD257" si="709">AD256</f>
        <v>0</v>
      </c>
      <c r="AE257" s="438">
        <f t="shared" ref="AE257" si="710">AE256</f>
        <v>0</v>
      </c>
      <c r="AF257" s="438">
        <f t="shared" ref="AF257" si="711">AF256</f>
        <v>0</v>
      </c>
      <c r="AG257" s="438">
        <f t="shared" ref="AG257" si="712">AG256</f>
        <v>0</v>
      </c>
      <c r="AH257" s="438">
        <f t="shared" ref="AH257" si="713">AH256</f>
        <v>0</v>
      </c>
      <c r="AI257" s="438">
        <f t="shared" ref="AI257" si="714">AI256</f>
        <v>0</v>
      </c>
      <c r="AJ257" s="438">
        <f t="shared" ref="AJ257" si="715">AJ256</f>
        <v>0</v>
      </c>
      <c r="AK257" s="438">
        <f t="shared" ref="AK257" si="716">AK256</f>
        <v>0</v>
      </c>
      <c r="AL257" s="438">
        <f t="shared" ref="AL257" si="717">AL256</f>
        <v>0</v>
      </c>
      <c r="AM257" s="324"/>
    </row>
    <row r="258" spans="1:39"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8">Z259</f>
        <v>0</v>
      </c>
      <c r="AA260" s="438">
        <f t="shared" ref="AA260" si="719">AA259</f>
        <v>0</v>
      </c>
      <c r="AB260" s="438">
        <f t="shared" ref="AB260" si="720">AB259</f>
        <v>0</v>
      </c>
      <c r="AC260" s="438">
        <f t="shared" ref="AC260" si="721">AC259</f>
        <v>0</v>
      </c>
      <c r="AD260" s="438">
        <f t="shared" ref="AD260" si="722">AD259</f>
        <v>0</v>
      </c>
      <c r="AE260" s="438">
        <f t="shared" ref="AE260" si="723">AE259</f>
        <v>0</v>
      </c>
      <c r="AF260" s="438">
        <f t="shared" ref="AF260" si="724">AF259</f>
        <v>0</v>
      </c>
      <c r="AG260" s="438">
        <f t="shared" ref="AG260" si="725">AG259</f>
        <v>0</v>
      </c>
      <c r="AH260" s="438">
        <f t="shared" ref="AH260" si="726">AH259</f>
        <v>0</v>
      </c>
      <c r="AI260" s="438">
        <f t="shared" ref="AI260" si="727">AI259</f>
        <v>0</v>
      </c>
      <c r="AJ260" s="438">
        <f t="shared" ref="AJ260" si="728">AJ259</f>
        <v>0</v>
      </c>
      <c r="AK260" s="438">
        <f t="shared" ref="AK260" si="729">AK259</f>
        <v>0</v>
      </c>
      <c r="AL260" s="438">
        <f t="shared" ref="AL260" si="730">AL259</f>
        <v>0</v>
      </c>
      <c r="AM260" s="333"/>
    </row>
    <row r="261" spans="1:39"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75"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31">Z263</f>
        <v>0</v>
      </c>
      <c r="AA264" s="438">
        <f t="shared" ref="AA264" si="732">AA263</f>
        <v>0</v>
      </c>
      <c r="AB264" s="438">
        <f t="shared" ref="AB264" si="733">AB263</f>
        <v>0</v>
      </c>
      <c r="AC264" s="438">
        <f t="shared" ref="AC264" si="734">AC263</f>
        <v>0</v>
      </c>
      <c r="AD264" s="438">
        <f t="shared" ref="AD264" si="735">AD263</f>
        <v>0</v>
      </c>
      <c r="AE264" s="438">
        <f t="shared" ref="AE264" si="736">AE263</f>
        <v>0</v>
      </c>
      <c r="AF264" s="438">
        <f t="shared" ref="AF264" si="737">AF263</f>
        <v>0</v>
      </c>
      <c r="AG264" s="438">
        <f t="shared" ref="AG264" si="738">AG263</f>
        <v>0</v>
      </c>
      <c r="AH264" s="438">
        <f t="shared" ref="AH264" si="739">AH263</f>
        <v>0</v>
      </c>
      <c r="AI264" s="438">
        <f t="shared" ref="AI264" si="740">AI263</f>
        <v>0</v>
      </c>
      <c r="AJ264" s="438">
        <f t="shared" ref="AJ264" si="741">AJ263</f>
        <v>0</v>
      </c>
      <c r="AK264" s="438">
        <f t="shared" ref="AK264" si="742">AK263</f>
        <v>0</v>
      </c>
      <c r="AL264" s="438">
        <f t="shared" ref="AL264" si="743">AL263</f>
        <v>0</v>
      </c>
      <c r="AM264" s="324"/>
    </row>
    <row r="265" spans="1:39"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75"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4">Z267</f>
        <v>0</v>
      </c>
      <c r="AA268" s="438">
        <f t="shared" si="744"/>
        <v>0</v>
      </c>
      <c r="AB268" s="438">
        <f t="shared" si="744"/>
        <v>0</v>
      </c>
      <c r="AC268" s="438">
        <f t="shared" si="744"/>
        <v>0</v>
      </c>
      <c r="AD268" s="438">
        <f t="shared" si="744"/>
        <v>0</v>
      </c>
      <c r="AE268" s="438">
        <f t="shared" si="744"/>
        <v>0</v>
      </c>
      <c r="AF268" s="438">
        <f t="shared" si="744"/>
        <v>0</v>
      </c>
      <c r="AG268" s="438">
        <f t="shared" si="744"/>
        <v>0</v>
      </c>
      <c r="AH268" s="438">
        <f t="shared" si="744"/>
        <v>0</v>
      </c>
      <c r="AI268" s="438">
        <f t="shared" si="744"/>
        <v>0</v>
      </c>
      <c r="AJ268" s="438">
        <f t="shared" si="744"/>
        <v>0</v>
      </c>
      <c r="AK268" s="438">
        <f t="shared" si="744"/>
        <v>0</v>
      </c>
      <c r="AL268" s="438">
        <f t="shared" si="744"/>
        <v>0</v>
      </c>
      <c r="AM268" s="324"/>
    </row>
    <row r="269" spans="1:39"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5">Z270</f>
        <v>0</v>
      </c>
      <c r="AA271" s="438">
        <f t="shared" si="745"/>
        <v>0</v>
      </c>
      <c r="AB271" s="438">
        <f t="shared" si="745"/>
        <v>0</v>
      </c>
      <c r="AC271" s="438">
        <f t="shared" si="745"/>
        <v>0</v>
      </c>
      <c r="AD271" s="438">
        <f t="shared" si="745"/>
        <v>0</v>
      </c>
      <c r="AE271" s="438">
        <f t="shared" si="745"/>
        <v>0</v>
      </c>
      <c r="AF271" s="438">
        <f t="shared" si="745"/>
        <v>0</v>
      </c>
      <c r="AG271" s="438">
        <f t="shared" si="745"/>
        <v>0</v>
      </c>
      <c r="AH271" s="438">
        <f t="shared" si="745"/>
        <v>0</v>
      </c>
      <c r="AI271" s="438">
        <f t="shared" si="745"/>
        <v>0</v>
      </c>
      <c r="AJ271" s="438">
        <f t="shared" si="745"/>
        <v>0</v>
      </c>
      <c r="AK271" s="438">
        <f t="shared" si="745"/>
        <v>0</v>
      </c>
      <c r="AL271" s="438">
        <f t="shared" si="745"/>
        <v>0</v>
      </c>
      <c r="AM271" s="324"/>
    </row>
    <row r="272" spans="1:39" s="310" customFormat="1"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75"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6">Z274</f>
        <v>0</v>
      </c>
      <c r="AA275" s="438">
        <f t="shared" si="746"/>
        <v>0</v>
      </c>
      <c r="AB275" s="438">
        <f t="shared" si="746"/>
        <v>0</v>
      </c>
      <c r="AC275" s="438">
        <f t="shared" si="746"/>
        <v>0</v>
      </c>
      <c r="AD275" s="438">
        <f t="shared" si="746"/>
        <v>0</v>
      </c>
      <c r="AE275" s="438">
        <f t="shared" si="746"/>
        <v>0</v>
      </c>
      <c r="AF275" s="438">
        <f t="shared" si="746"/>
        <v>0</v>
      </c>
      <c r="AG275" s="438">
        <f t="shared" si="746"/>
        <v>0</v>
      </c>
      <c r="AH275" s="438">
        <f t="shared" si="746"/>
        <v>0</v>
      </c>
      <c r="AI275" s="438">
        <f t="shared" si="746"/>
        <v>0</v>
      </c>
      <c r="AJ275" s="438">
        <f t="shared" si="746"/>
        <v>0</v>
      </c>
      <c r="AK275" s="438">
        <f t="shared" si="746"/>
        <v>0</v>
      </c>
      <c r="AL275" s="438">
        <f t="shared" si="746"/>
        <v>0</v>
      </c>
      <c r="AM275" s="333"/>
    </row>
    <row r="276" spans="1:39"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ht="30">
      <c r="B277" s="900" t="s">
        <v>801</v>
      </c>
      <c r="C277" s="318" t="s">
        <v>25</v>
      </c>
      <c r="D277" s="322">
        <v>2781</v>
      </c>
      <c r="E277" s="322">
        <v>2781</v>
      </c>
      <c r="F277" s="322">
        <v>2781</v>
      </c>
      <c r="G277" s="322">
        <v>2781</v>
      </c>
      <c r="H277" s="322">
        <v>2781</v>
      </c>
      <c r="I277" s="322">
        <v>2781</v>
      </c>
      <c r="J277" s="322">
        <v>2781</v>
      </c>
      <c r="K277" s="322">
        <v>2781</v>
      </c>
      <c r="L277" s="322">
        <v>2781</v>
      </c>
      <c r="M277" s="322">
        <v>2781</v>
      </c>
      <c r="N277" s="322">
        <v>0</v>
      </c>
      <c r="O277" s="322"/>
      <c r="P277" s="322"/>
      <c r="Q277" s="322"/>
      <c r="R277" s="322"/>
      <c r="S277" s="322"/>
      <c r="T277" s="322"/>
      <c r="U277" s="322"/>
      <c r="V277" s="322"/>
      <c r="W277" s="322"/>
      <c r="X277" s="322"/>
      <c r="Y277" s="453">
        <v>1</v>
      </c>
      <c r="Z277" s="901"/>
      <c r="AA277" s="901"/>
      <c r="AB277" s="901"/>
      <c r="AC277" s="901"/>
      <c r="AD277" s="902"/>
      <c r="AE277" s="902"/>
      <c r="AF277" s="902"/>
      <c r="AG277" s="902"/>
      <c r="AH277" s="902"/>
      <c r="AI277" s="902"/>
      <c r="AJ277" s="903">
        <f>SUM(Y277:AI277)</f>
        <v>1</v>
      </c>
    </row>
    <row r="278" spans="1:39">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1</v>
      </c>
      <c r="Z278" s="438">
        <f t="shared" ref="Z278:AI278" si="747">Z277</f>
        <v>0</v>
      </c>
      <c r="AA278" s="438">
        <f t="shared" si="747"/>
        <v>0</v>
      </c>
      <c r="AB278" s="438">
        <f t="shared" si="747"/>
        <v>0</v>
      </c>
      <c r="AC278" s="438">
        <f t="shared" si="747"/>
        <v>0</v>
      </c>
      <c r="AD278" s="438">
        <f t="shared" si="747"/>
        <v>0</v>
      </c>
      <c r="AE278" s="438">
        <f t="shared" si="747"/>
        <v>0</v>
      </c>
      <c r="AF278" s="438">
        <f t="shared" si="747"/>
        <v>0</v>
      </c>
      <c r="AG278" s="438">
        <f t="shared" si="747"/>
        <v>0</v>
      </c>
      <c r="AH278" s="438">
        <f t="shared" si="747"/>
        <v>0</v>
      </c>
      <c r="AI278" s="438">
        <f t="shared" si="747"/>
        <v>0</v>
      </c>
      <c r="AJ278" s="904"/>
    </row>
    <row r="279" spans="1:39" outlineLevel="1">
      <c r="B279" s="321"/>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49"/>
      <c r="Z279" s="452"/>
      <c r="AA279" s="452"/>
      <c r="AB279" s="452"/>
      <c r="AC279" s="452"/>
      <c r="AD279" s="452"/>
      <c r="AE279" s="452"/>
      <c r="AF279" s="452"/>
      <c r="AG279" s="452"/>
      <c r="AH279" s="452"/>
      <c r="AI279" s="452"/>
      <c r="AJ279" s="452"/>
      <c r="AK279" s="452"/>
      <c r="AL279" s="452"/>
      <c r="AM279" s="333"/>
    </row>
    <row r="280" spans="1:39" outlineLevel="1">
      <c r="A280" s="558">
        <v>18</v>
      </c>
      <c r="B280" s="556" t="s">
        <v>110</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8">Z280</f>
        <v>0</v>
      </c>
      <c r="AA281" s="438">
        <f t="shared" si="748"/>
        <v>0</v>
      </c>
      <c r="AB281" s="438">
        <f t="shared" si="748"/>
        <v>0</v>
      </c>
      <c r="AC281" s="438">
        <f t="shared" si="748"/>
        <v>0</v>
      </c>
      <c r="AD281" s="438">
        <f t="shared" si="748"/>
        <v>0</v>
      </c>
      <c r="AE281" s="438">
        <f t="shared" si="748"/>
        <v>0</v>
      </c>
      <c r="AF281" s="438">
        <f t="shared" si="748"/>
        <v>0</v>
      </c>
      <c r="AG281" s="438">
        <f t="shared" si="748"/>
        <v>0</v>
      </c>
      <c r="AH281" s="438">
        <f t="shared" si="748"/>
        <v>0</v>
      </c>
      <c r="AI281" s="438">
        <f t="shared" si="748"/>
        <v>0</v>
      </c>
      <c r="AJ281" s="438">
        <f t="shared" si="748"/>
        <v>0</v>
      </c>
      <c r="AK281" s="438">
        <f t="shared" si="748"/>
        <v>0</v>
      </c>
      <c r="AL281" s="438">
        <f t="shared" si="748"/>
        <v>0</v>
      </c>
      <c r="AM281" s="333"/>
    </row>
    <row r="282" spans="1:39"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50"/>
      <c r="Z282" s="451"/>
      <c r="AA282" s="451"/>
      <c r="AB282" s="451"/>
      <c r="AC282" s="451"/>
      <c r="AD282" s="451"/>
      <c r="AE282" s="451"/>
      <c r="AF282" s="451"/>
      <c r="AG282" s="451"/>
      <c r="AH282" s="451"/>
      <c r="AI282" s="451"/>
      <c r="AJ282" s="451"/>
      <c r="AK282" s="451"/>
      <c r="AL282" s="451"/>
      <c r="AM282" s="324"/>
    </row>
    <row r="283" spans="1:39" outlineLevel="1">
      <c r="A283" s="558">
        <v>19</v>
      </c>
      <c r="B283" s="556" t="s">
        <v>112</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Y283</f>
        <v>0</v>
      </c>
      <c r="Z284" s="438">
        <f t="shared" ref="Z284:AL284" si="749">Z283</f>
        <v>0</v>
      </c>
      <c r="AA284" s="438">
        <f t="shared" si="749"/>
        <v>0</v>
      </c>
      <c r="AB284" s="438">
        <f t="shared" si="749"/>
        <v>0</v>
      </c>
      <c r="AC284" s="438">
        <f t="shared" si="749"/>
        <v>0</v>
      </c>
      <c r="AD284" s="438">
        <f t="shared" si="749"/>
        <v>0</v>
      </c>
      <c r="AE284" s="438">
        <f t="shared" si="749"/>
        <v>0</v>
      </c>
      <c r="AF284" s="438">
        <f t="shared" si="749"/>
        <v>0</v>
      </c>
      <c r="AG284" s="438">
        <f t="shared" si="749"/>
        <v>0</v>
      </c>
      <c r="AH284" s="438">
        <f t="shared" si="749"/>
        <v>0</v>
      </c>
      <c r="AI284" s="438">
        <f t="shared" si="749"/>
        <v>0</v>
      </c>
      <c r="AJ284" s="438">
        <f t="shared" si="749"/>
        <v>0</v>
      </c>
      <c r="AK284" s="438">
        <f t="shared" si="749"/>
        <v>0</v>
      </c>
      <c r="AL284" s="438">
        <f t="shared" si="749"/>
        <v>0</v>
      </c>
      <c r="AM284" s="324"/>
    </row>
    <row r="285" spans="1:39" outlineLevel="1">
      <c r="B285" s="349"/>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outlineLevel="1">
      <c r="A286" s="558">
        <v>20</v>
      </c>
      <c r="B286" s="556" t="s">
        <v>111</v>
      </c>
      <c r="C286" s="318" t="s">
        <v>25</v>
      </c>
      <c r="D286" s="322"/>
      <c r="E286" s="322"/>
      <c r="F286" s="322"/>
      <c r="G286" s="322"/>
      <c r="H286" s="322"/>
      <c r="I286" s="322"/>
      <c r="J286" s="322"/>
      <c r="K286" s="322"/>
      <c r="L286" s="322"/>
      <c r="M286" s="322"/>
      <c r="N286" s="322">
        <v>0</v>
      </c>
      <c r="O286" s="322"/>
      <c r="P286" s="322"/>
      <c r="Q286" s="322"/>
      <c r="R286" s="322"/>
      <c r="S286" s="322"/>
      <c r="T286" s="322"/>
      <c r="U286" s="322"/>
      <c r="V286" s="322"/>
      <c r="W286" s="322"/>
      <c r="X286" s="322"/>
      <c r="Y286" s="453"/>
      <c r="Z286" s="437"/>
      <c r="AA286" s="437"/>
      <c r="AB286" s="437"/>
      <c r="AC286" s="437"/>
      <c r="AD286" s="437"/>
      <c r="AE286" s="437"/>
      <c r="AF286" s="442"/>
      <c r="AG286" s="442"/>
      <c r="AH286" s="442"/>
      <c r="AI286" s="442"/>
      <c r="AJ286" s="442"/>
      <c r="AK286" s="442"/>
      <c r="AL286" s="442"/>
      <c r="AM286" s="323">
        <f>SUM(Y286:AL286)</f>
        <v>0</v>
      </c>
    </row>
    <row r="287" spans="1:39" outlineLevel="1">
      <c r="B287" s="321" t="s">
        <v>292</v>
      </c>
      <c r="C287" s="318" t="s">
        <v>164</v>
      </c>
      <c r="D287" s="322"/>
      <c r="E287" s="322"/>
      <c r="F287" s="322"/>
      <c r="G287" s="322"/>
      <c r="H287" s="322"/>
      <c r="I287" s="322"/>
      <c r="J287" s="322"/>
      <c r="K287" s="322"/>
      <c r="L287" s="322"/>
      <c r="M287" s="322"/>
      <c r="N287" s="322">
        <f>N286</f>
        <v>0</v>
      </c>
      <c r="O287" s="322"/>
      <c r="P287" s="322"/>
      <c r="Q287" s="322"/>
      <c r="R287" s="322"/>
      <c r="S287" s="322"/>
      <c r="T287" s="322"/>
      <c r="U287" s="322"/>
      <c r="V287" s="322"/>
      <c r="W287" s="322"/>
      <c r="X287" s="322"/>
      <c r="Y287" s="438">
        <f t="shared" ref="Y287:AL287" si="750">Y286</f>
        <v>0</v>
      </c>
      <c r="Z287" s="438">
        <f t="shared" si="750"/>
        <v>0</v>
      </c>
      <c r="AA287" s="438">
        <f t="shared" si="750"/>
        <v>0</v>
      </c>
      <c r="AB287" s="438">
        <f t="shared" si="750"/>
        <v>0</v>
      </c>
      <c r="AC287" s="438">
        <f t="shared" si="750"/>
        <v>0</v>
      </c>
      <c r="AD287" s="438">
        <f t="shared" si="750"/>
        <v>0</v>
      </c>
      <c r="AE287" s="438">
        <f t="shared" si="750"/>
        <v>0</v>
      </c>
      <c r="AF287" s="438">
        <f t="shared" si="750"/>
        <v>0</v>
      </c>
      <c r="AG287" s="438">
        <f t="shared" si="750"/>
        <v>0</v>
      </c>
      <c r="AH287" s="438">
        <f t="shared" si="750"/>
        <v>0</v>
      </c>
      <c r="AI287" s="438">
        <f t="shared" si="750"/>
        <v>0</v>
      </c>
      <c r="AJ287" s="438">
        <f t="shared" si="750"/>
        <v>0</v>
      </c>
      <c r="AK287" s="438">
        <f t="shared" si="750"/>
        <v>0</v>
      </c>
      <c r="AL287" s="438">
        <f t="shared" si="750"/>
        <v>0</v>
      </c>
      <c r="AM287" s="333"/>
    </row>
    <row r="288" spans="1:39" ht="15.75" outlineLevel="1">
      <c r="B288" s="350"/>
      <c r="C288" s="327"/>
      <c r="D288" s="318"/>
      <c r="E288" s="318"/>
      <c r="F288" s="318"/>
      <c r="G288" s="318"/>
      <c r="H288" s="318"/>
      <c r="I288" s="318"/>
      <c r="J288" s="318"/>
      <c r="K288" s="318"/>
      <c r="L288" s="318"/>
      <c r="M288" s="318"/>
      <c r="N288" s="327"/>
      <c r="O288" s="318"/>
      <c r="P288" s="318"/>
      <c r="Q288" s="318"/>
      <c r="R288" s="318"/>
      <c r="S288" s="318"/>
      <c r="T288" s="318"/>
      <c r="U288" s="318"/>
      <c r="V288" s="318"/>
      <c r="W288" s="318"/>
      <c r="X288" s="318"/>
      <c r="Y288" s="439"/>
      <c r="Z288" s="439"/>
      <c r="AA288" s="439"/>
      <c r="AB288" s="439"/>
      <c r="AC288" s="439"/>
      <c r="AD288" s="439"/>
      <c r="AE288" s="439"/>
      <c r="AF288" s="439"/>
      <c r="AG288" s="439"/>
      <c r="AH288" s="439"/>
      <c r="AI288" s="439"/>
      <c r="AJ288" s="439"/>
      <c r="AK288" s="439"/>
      <c r="AL288" s="439"/>
      <c r="AM288" s="333"/>
    </row>
    <row r="289" spans="1:39" ht="15.75" outlineLevel="1">
      <c r="B289" s="554" t="s">
        <v>516</v>
      </c>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449"/>
      <c r="Z289" s="452"/>
      <c r="AA289" s="452"/>
      <c r="AB289" s="452"/>
      <c r="AC289" s="452"/>
      <c r="AD289" s="452"/>
      <c r="AE289" s="452"/>
      <c r="AF289" s="452"/>
      <c r="AG289" s="452"/>
      <c r="AH289" s="452"/>
      <c r="AI289" s="452"/>
      <c r="AJ289" s="452"/>
      <c r="AK289" s="452"/>
      <c r="AL289" s="452"/>
      <c r="AM289" s="333"/>
    </row>
    <row r="290" spans="1:39" ht="15.75" outlineLevel="1">
      <c r="B290" s="315" t="s">
        <v>512</v>
      </c>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outlineLevel="1">
      <c r="A291" s="558">
        <v>21</v>
      </c>
      <c r="B291" s="556" t="s">
        <v>114</v>
      </c>
      <c r="C291" s="318" t="s">
        <v>25</v>
      </c>
      <c r="D291" s="322">
        <v>15788572</v>
      </c>
      <c r="E291" s="322">
        <v>15788572</v>
      </c>
      <c r="F291" s="322">
        <v>15788572</v>
      </c>
      <c r="G291" s="322">
        <v>15788572</v>
      </c>
      <c r="H291" s="322">
        <v>15788572</v>
      </c>
      <c r="I291" s="322">
        <v>15788572</v>
      </c>
      <c r="J291" s="322">
        <v>15788572</v>
      </c>
      <c r="K291" s="322">
        <v>15786158</v>
      </c>
      <c r="L291" s="322">
        <v>15786158</v>
      </c>
      <c r="M291" s="322">
        <v>15715829</v>
      </c>
      <c r="N291" s="318"/>
      <c r="O291" s="322">
        <v>1031</v>
      </c>
      <c r="P291" s="322">
        <v>1031</v>
      </c>
      <c r="Q291" s="322">
        <v>1031</v>
      </c>
      <c r="R291" s="322">
        <v>1031</v>
      </c>
      <c r="S291" s="322">
        <v>1031</v>
      </c>
      <c r="T291" s="322">
        <v>1031</v>
      </c>
      <c r="U291" s="322">
        <v>1031</v>
      </c>
      <c r="V291" s="322">
        <v>1031</v>
      </c>
      <c r="W291" s="322">
        <v>1031</v>
      </c>
      <c r="X291" s="322">
        <v>1027</v>
      </c>
      <c r="Y291" s="437">
        <v>1</v>
      </c>
      <c r="Z291" s="437"/>
      <c r="AA291" s="437"/>
      <c r="AB291" s="437"/>
      <c r="AC291" s="437"/>
      <c r="AD291" s="437"/>
      <c r="AE291" s="437"/>
      <c r="AF291" s="437"/>
      <c r="AG291" s="437"/>
      <c r="AH291" s="437"/>
      <c r="AI291" s="437"/>
      <c r="AJ291" s="437"/>
      <c r="AK291" s="437"/>
      <c r="AL291" s="437"/>
      <c r="AM291" s="323">
        <f>SUM(Y291:AL291)</f>
        <v>1</v>
      </c>
    </row>
    <row r="292" spans="1:39" outlineLevel="1">
      <c r="B292" s="321" t="s">
        <v>292</v>
      </c>
      <c r="C292" s="318" t="s">
        <v>164</v>
      </c>
      <c r="D292" s="322">
        <v>1761333.2011043339</v>
      </c>
      <c r="E292" s="322"/>
      <c r="F292" s="322"/>
      <c r="G292" s="322"/>
      <c r="H292" s="322"/>
      <c r="I292" s="322"/>
      <c r="J292" s="322"/>
      <c r="K292" s="322"/>
      <c r="L292" s="322"/>
      <c r="M292" s="322"/>
      <c r="N292" s="318"/>
      <c r="O292" s="322">
        <v>112</v>
      </c>
      <c r="P292" s="322"/>
      <c r="Q292" s="322"/>
      <c r="R292" s="322"/>
      <c r="S292" s="322"/>
      <c r="T292" s="322"/>
      <c r="U292" s="322"/>
      <c r="V292" s="322"/>
      <c r="W292" s="322"/>
      <c r="X292" s="322"/>
      <c r="Y292" s="438">
        <f>Y291</f>
        <v>1</v>
      </c>
      <c r="Z292" s="438">
        <f t="shared" ref="Z292" si="751">Z291</f>
        <v>0</v>
      </c>
      <c r="AA292" s="438">
        <f t="shared" ref="AA292" si="752">AA291</f>
        <v>0</v>
      </c>
      <c r="AB292" s="438">
        <f t="shared" ref="AB292" si="753">AB291</f>
        <v>0</v>
      </c>
      <c r="AC292" s="438">
        <f t="shared" ref="AC292" si="754">AC291</f>
        <v>0</v>
      </c>
      <c r="AD292" s="438">
        <f t="shared" ref="AD292" si="755">AD291</f>
        <v>0</v>
      </c>
      <c r="AE292" s="438">
        <f t="shared" ref="AE292" si="756">AE291</f>
        <v>0</v>
      </c>
      <c r="AF292" s="438">
        <f t="shared" ref="AF292" si="757">AF291</f>
        <v>0</v>
      </c>
      <c r="AG292" s="438">
        <f t="shared" ref="AG292" si="758">AG291</f>
        <v>0</v>
      </c>
      <c r="AH292" s="438">
        <f t="shared" ref="AH292" si="759">AH291</f>
        <v>0</v>
      </c>
      <c r="AI292" s="438">
        <f t="shared" ref="AI292" si="760">AI291</f>
        <v>0</v>
      </c>
      <c r="AJ292" s="438">
        <f t="shared" ref="AJ292" si="761">AJ291</f>
        <v>0</v>
      </c>
      <c r="AK292" s="438">
        <f t="shared" ref="AK292" si="762">AK291</f>
        <v>0</v>
      </c>
      <c r="AL292" s="438">
        <f t="shared" ref="AL292" si="763">AL291</f>
        <v>0</v>
      </c>
      <c r="AM292" s="333"/>
    </row>
    <row r="293" spans="1:39"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outlineLevel="1">
      <c r="A294" s="558">
        <v>22</v>
      </c>
      <c r="B294" s="556" t="s">
        <v>115</v>
      </c>
      <c r="C294" s="318" t="s">
        <v>25</v>
      </c>
      <c r="D294" s="322">
        <v>3798500</v>
      </c>
      <c r="E294" s="322">
        <v>3798500</v>
      </c>
      <c r="F294" s="322">
        <v>3798500</v>
      </c>
      <c r="G294" s="322">
        <v>3798500</v>
      </c>
      <c r="H294" s="322">
        <v>3798500</v>
      </c>
      <c r="I294" s="322">
        <v>3798500</v>
      </c>
      <c r="J294" s="322">
        <v>3798500</v>
      </c>
      <c r="K294" s="322">
        <v>3798500</v>
      </c>
      <c r="L294" s="322">
        <v>3798500</v>
      </c>
      <c r="M294" s="322">
        <v>3798500</v>
      </c>
      <c r="N294" s="318"/>
      <c r="O294" s="322">
        <v>1138</v>
      </c>
      <c r="P294" s="322">
        <v>1138</v>
      </c>
      <c r="Q294" s="322">
        <v>1138</v>
      </c>
      <c r="R294" s="322">
        <v>1138</v>
      </c>
      <c r="S294" s="322">
        <v>1138</v>
      </c>
      <c r="T294" s="322">
        <v>1138</v>
      </c>
      <c r="U294" s="322">
        <v>1138</v>
      </c>
      <c r="V294" s="322">
        <v>1138</v>
      </c>
      <c r="W294" s="322">
        <v>1138</v>
      </c>
      <c r="X294" s="322">
        <v>1138</v>
      </c>
      <c r="Y294" s="901">
        <v>1</v>
      </c>
      <c r="Z294" s="437"/>
      <c r="AA294" s="437"/>
      <c r="AB294" s="437"/>
      <c r="AC294" s="437"/>
      <c r="AD294" s="437"/>
      <c r="AE294" s="437"/>
      <c r="AF294" s="437"/>
      <c r="AG294" s="437"/>
      <c r="AH294" s="437"/>
      <c r="AI294" s="437"/>
      <c r="AJ294" s="437"/>
      <c r="AK294" s="437"/>
      <c r="AL294" s="437"/>
      <c r="AM294" s="323">
        <f>SUM(Y294:AL294)</f>
        <v>1</v>
      </c>
    </row>
    <row r="295" spans="1:39" outlineLevel="1">
      <c r="B295" s="321" t="s">
        <v>292</v>
      </c>
      <c r="C295" s="318" t="s">
        <v>164</v>
      </c>
      <c r="D295" s="322">
        <v>31221</v>
      </c>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1</v>
      </c>
      <c r="Z295" s="438">
        <f t="shared" ref="Z295" si="764">Z294</f>
        <v>0</v>
      </c>
      <c r="AA295" s="438">
        <f t="shared" ref="AA295" si="765">AA294</f>
        <v>0</v>
      </c>
      <c r="AB295" s="438">
        <f t="shared" ref="AB295" si="766">AB294</f>
        <v>0</v>
      </c>
      <c r="AC295" s="438">
        <f t="shared" ref="AC295" si="767">AC294</f>
        <v>0</v>
      </c>
      <c r="AD295" s="438">
        <f t="shared" ref="AD295" si="768">AD294</f>
        <v>0</v>
      </c>
      <c r="AE295" s="438">
        <f t="shared" ref="AE295" si="769">AE294</f>
        <v>0</v>
      </c>
      <c r="AF295" s="438">
        <f t="shared" ref="AF295" si="770">AF294</f>
        <v>0</v>
      </c>
      <c r="AG295" s="438">
        <f t="shared" ref="AG295" si="771">AG294</f>
        <v>0</v>
      </c>
      <c r="AH295" s="438">
        <f t="shared" ref="AH295" si="772">AH294</f>
        <v>0</v>
      </c>
      <c r="AI295" s="438">
        <f t="shared" ref="AI295" si="773">AI294</f>
        <v>0</v>
      </c>
      <c r="AJ295" s="438">
        <f t="shared" ref="AJ295" si="774">AJ294</f>
        <v>0</v>
      </c>
      <c r="AK295" s="438">
        <f t="shared" ref="AK295" si="775">AK294</f>
        <v>0</v>
      </c>
      <c r="AL295" s="438">
        <f t="shared" ref="AL295" si="776">AL294</f>
        <v>0</v>
      </c>
      <c r="AM295" s="333"/>
    </row>
    <row r="296" spans="1:39" outlineLevel="1">
      <c r="B296" s="321"/>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outlineLevel="1">
      <c r="A297" s="558">
        <v>23</v>
      </c>
      <c r="B297" s="556" t="s">
        <v>116</v>
      </c>
      <c r="C297" s="318" t="s">
        <v>25</v>
      </c>
      <c r="D297" s="322">
        <v>18591</v>
      </c>
      <c r="E297" s="322">
        <v>18591</v>
      </c>
      <c r="F297" s="322">
        <v>18591</v>
      </c>
      <c r="G297" s="322">
        <v>18591</v>
      </c>
      <c r="H297" s="322">
        <v>18591</v>
      </c>
      <c r="I297" s="322">
        <v>18591</v>
      </c>
      <c r="J297" s="322">
        <v>18591</v>
      </c>
      <c r="K297" s="322">
        <v>18591</v>
      </c>
      <c r="L297" s="322">
        <v>18591</v>
      </c>
      <c r="M297" s="322">
        <v>18591</v>
      </c>
      <c r="N297" s="318"/>
      <c r="O297" s="322">
        <v>4</v>
      </c>
      <c r="P297" s="322">
        <v>4</v>
      </c>
      <c r="Q297" s="322">
        <v>4</v>
      </c>
      <c r="R297" s="322">
        <v>4</v>
      </c>
      <c r="S297" s="322">
        <v>4</v>
      </c>
      <c r="T297" s="322">
        <v>4</v>
      </c>
      <c r="U297" s="322">
        <v>4</v>
      </c>
      <c r="V297" s="322">
        <v>4</v>
      </c>
      <c r="W297" s="322">
        <v>4</v>
      </c>
      <c r="X297" s="322">
        <v>4</v>
      </c>
      <c r="Y297" s="901">
        <v>1</v>
      </c>
      <c r="Z297" s="437"/>
      <c r="AA297" s="437"/>
      <c r="AB297" s="437"/>
      <c r="AC297" s="437"/>
      <c r="AD297" s="437"/>
      <c r="AE297" s="437"/>
      <c r="AF297" s="437"/>
      <c r="AG297" s="437"/>
      <c r="AH297" s="437"/>
      <c r="AI297" s="437"/>
      <c r="AJ297" s="437"/>
      <c r="AK297" s="437"/>
      <c r="AL297" s="437"/>
      <c r="AM297" s="323">
        <f>SUM(Y297:AL297)</f>
        <v>1</v>
      </c>
    </row>
    <row r="298" spans="1:39" outlineLevel="1">
      <c r="B298" s="321" t="s">
        <v>292</v>
      </c>
      <c r="C298" s="318" t="s">
        <v>164</v>
      </c>
      <c r="D298" s="322">
        <v>13049</v>
      </c>
      <c r="E298" s="322"/>
      <c r="F298" s="322"/>
      <c r="G298" s="322"/>
      <c r="H298" s="322"/>
      <c r="I298" s="322"/>
      <c r="J298" s="322"/>
      <c r="K298" s="322"/>
      <c r="L298" s="322"/>
      <c r="M298" s="322"/>
      <c r="N298" s="318"/>
      <c r="O298" s="322">
        <v>3</v>
      </c>
      <c r="P298" s="322"/>
      <c r="Q298" s="322"/>
      <c r="R298" s="322"/>
      <c r="S298" s="322"/>
      <c r="T298" s="322"/>
      <c r="U298" s="322"/>
      <c r="V298" s="322"/>
      <c r="W298" s="322"/>
      <c r="X298" s="322"/>
      <c r="Y298" s="438">
        <f>Y297</f>
        <v>1</v>
      </c>
      <c r="Z298" s="438">
        <f t="shared" ref="Z298" si="777">Z297</f>
        <v>0</v>
      </c>
      <c r="AA298" s="438">
        <f t="shared" ref="AA298" si="778">AA297</f>
        <v>0</v>
      </c>
      <c r="AB298" s="438">
        <f t="shared" ref="AB298" si="779">AB297</f>
        <v>0</v>
      </c>
      <c r="AC298" s="438">
        <f t="shared" ref="AC298" si="780">AC297</f>
        <v>0</v>
      </c>
      <c r="AD298" s="438">
        <f t="shared" ref="AD298" si="781">AD297</f>
        <v>0</v>
      </c>
      <c r="AE298" s="438">
        <f t="shared" ref="AE298" si="782">AE297</f>
        <v>0</v>
      </c>
      <c r="AF298" s="438">
        <f t="shared" ref="AF298" si="783">AF297</f>
        <v>0</v>
      </c>
      <c r="AG298" s="438">
        <f t="shared" ref="AG298" si="784">AG297</f>
        <v>0</v>
      </c>
      <c r="AH298" s="438">
        <f t="shared" ref="AH298" si="785">AH297</f>
        <v>0</v>
      </c>
      <c r="AI298" s="438">
        <f t="shared" ref="AI298" si="786">AI297</f>
        <v>0</v>
      </c>
      <c r="AJ298" s="438">
        <f t="shared" ref="AJ298" si="787">AJ297</f>
        <v>0</v>
      </c>
      <c r="AK298" s="438">
        <f t="shared" ref="AK298" si="788">AK297</f>
        <v>0</v>
      </c>
      <c r="AL298" s="438">
        <f t="shared" ref="AL298" si="789">AL297</f>
        <v>0</v>
      </c>
      <c r="AM298" s="333"/>
    </row>
    <row r="299" spans="1:39" outlineLevel="1">
      <c r="B299" s="349"/>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49"/>
      <c r="Z299" s="452"/>
      <c r="AA299" s="452"/>
      <c r="AB299" s="452"/>
      <c r="AC299" s="452"/>
      <c r="AD299" s="452"/>
      <c r="AE299" s="452"/>
      <c r="AF299" s="452"/>
      <c r="AG299" s="452"/>
      <c r="AH299" s="452"/>
      <c r="AI299" s="452"/>
      <c r="AJ299" s="452"/>
      <c r="AK299" s="452"/>
      <c r="AL299" s="452"/>
      <c r="AM299" s="333"/>
    </row>
    <row r="300" spans="1:39" outlineLevel="1">
      <c r="A300" s="558">
        <v>24</v>
      </c>
      <c r="B300" s="556" t="s">
        <v>117</v>
      </c>
      <c r="C300" s="318" t="s">
        <v>25</v>
      </c>
      <c r="D300" s="322">
        <v>747287</v>
      </c>
      <c r="E300" s="322">
        <v>747287</v>
      </c>
      <c r="F300" s="322">
        <v>747287</v>
      </c>
      <c r="G300" s="322">
        <v>747287</v>
      </c>
      <c r="H300" s="322">
        <v>747287</v>
      </c>
      <c r="I300" s="322">
        <v>745739</v>
      </c>
      <c r="J300" s="322">
        <v>745739</v>
      </c>
      <c r="K300" s="322">
        <v>745739</v>
      </c>
      <c r="L300" s="322">
        <v>745739</v>
      </c>
      <c r="M300" s="322">
        <v>656028</v>
      </c>
      <c r="N300" s="318"/>
      <c r="O300" s="322">
        <v>58</v>
      </c>
      <c r="P300" s="322">
        <v>58</v>
      </c>
      <c r="Q300" s="322">
        <v>58</v>
      </c>
      <c r="R300" s="322">
        <v>58</v>
      </c>
      <c r="S300" s="322">
        <v>58</v>
      </c>
      <c r="T300" s="322">
        <v>57</v>
      </c>
      <c r="U300" s="322">
        <v>57</v>
      </c>
      <c r="V300" s="322">
        <v>57</v>
      </c>
      <c r="W300" s="322">
        <v>57</v>
      </c>
      <c r="X300" s="322">
        <v>45</v>
      </c>
      <c r="Y300" s="901">
        <v>1</v>
      </c>
      <c r="Z300" s="437"/>
      <c r="AA300" s="437"/>
      <c r="AB300" s="437"/>
      <c r="AC300" s="437"/>
      <c r="AD300" s="437"/>
      <c r="AE300" s="437"/>
      <c r="AF300" s="437"/>
      <c r="AG300" s="437"/>
      <c r="AH300" s="437"/>
      <c r="AI300" s="437"/>
      <c r="AJ300" s="437"/>
      <c r="AK300" s="437"/>
      <c r="AL300" s="437"/>
      <c r="AM300" s="323">
        <f>SUM(Y300:AL300)</f>
        <v>1</v>
      </c>
    </row>
    <row r="301" spans="1:39" outlineLevel="1">
      <c r="B301" s="321" t="s">
        <v>292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1</v>
      </c>
      <c r="Z301" s="438">
        <f t="shared" ref="Z301" si="790">Z300</f>
        <v>0</v>
      </c>
      <c r="AA301" s="438">
        <f t="shared" ref="AA301" si="791">AA300</f>
        <v>0</v>
      </c>
      <c r="AB301" s="438">
        <f t="shared" ref="AB301" si="792">AB300</f>
        <v>0</v>
      </c>
      <c r="AC301" s="438">
        <f t="shared" ref="AC301" si="793">AC300</f>
        <v>0</v>
      </c>
      <c r="AD301" s="438">
        <f t="shared" ref="AD301" si="794">AD300</f>
        <v>0</v>
      </c>
      <c r="AE301" s="438">
        <f t="shared" ref="AE301" si="795">AE300</f>
        <v>0</v>
      </c>
      <c r="AF301" s="438">
        <f t="shared" ref="AF301" si="796">AF300</f>
        <v>0</v>
      </c>
      <c r="AG301" s="438">
        <f t="shared" ref="AG301" si="797">AG300</f>
        <v>0</v>
      </c>
      <c r="AH301" s="438">
        <f t="shared" ref="AH301" si="798">AH300</f>
        <v>0</v>
      </c>
      <c r="AI301" s="438">
        <f t="shared" ref="AI301" si="799">AI300</f>
        <v>0</v>
      </c>
      <c r="AJ301" s="438">
        <f t="shared" ref="AJ301" si="800">AJ300</f>
        <v>0</v>
      </c>
      <c r="AK301" s="438">
        <f t="shared" ref="AK301" si="801">AK300</f>
        <v>0</v>
      </c>
      <c r="AL301" s="438">
        <f t="shared" ref="AL301" si="802">AL300</f>
        <v>0</v>
      </c>
      <c r="AM301" s="333"/>
    </row>
    <row r="302" spans="1:39" outlineLevel="1">
      <c r="B302" s="321"/>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439"/>
      <c r="Z302" s="452"/>
      <c r="AA302" s="452"/>
      <c r="AB302" s="452"/>
      <c r="AC302" s="452"/>
      <c r="AD302" s="452"/>
      <c r="AE302" s="452"/>
      <c r="AF302" s="452"/>
      <c r="AG302" s="452"/>
      <c r="AH302" s="452"/>
      <c r="AI302" s="452"/>
      <c r="AJ302" s="452"/>
      <c r="AK302" s="452"/>
      <c r="AL302" s="452"/>
      <c r="AM302" s="333"/>
    </row>
    <row r="303" spans="1:39" ht="15.75" outlineLevel="1">
      <c r="B303" s="315" t="s">
        <v>513</v>
      </c>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outlineLevel="1">
      <c r="A304" s="558">
        <v>25</v>
      </c>
      <c r="B304" s="556" t="s">
        <v>118</v>
      </c>
      <c r="C304" s="318" t="s">
        <v>25</v>
      </c>
      <c r="D304" s="322">
        <v>157712</v>
      </c>
      <c r="E304" s="322">
        <v>157712</v>
      </c>
      <c r="F304" s="322">
        <v>157712</v>
      </c>
      <c r="G304" s="322">
        <v>157712</v>
      </c>
      <c r="H304" s="322">
        <v>157712</v>
      </c>
      <c r="I304" s="322">
        <v>157712</v>
      </c>
      <c r="J304" s="322">
        <v>157712</v>
      </c>
      <c r="K304" s="322">
        <v>157712</v>
      </c>
      <c r="L304" s="322">
        <v>157712</v>
      </c>
      <c r="M304" s="322">
        <v>157712</v>
      </c>
      <c r="N304" s="322">
        <v>12</v>
      </c>
      <c r="O304" s="322">
        <v>21</v>
      </c>
      <c r="P304" s="322">
        <v>21</v>
      </c>
      <c r="Q304" s="322">
        <v>21</v>
      </c>
      <c r="R304" s="322">
        <v>21</v>
      </c>
      <c r="S304" s="322">
        <v>21</v>
      </c>
      <c r="T304" s="322">
        <v>21</v>
      </c>
      <c r="U304" s="322">
        <v>21</v>
      </c>
      <c r="V304" s="322">
        <v>21</v>
      </c>
      <c r="W304" s="322">
        <v>21</v>
      </c>
      <c r="X304" s="322">
        <v>21</v>
      </c>
      <c r="Y304" s="453"/>
      <c r="Z304" s="437"/>
      <c r="AA304" s="901">
        <v>1</v>
      </c>
      <c r="AB304" s="437"/>
      <c r="AC304" s="437"/>
      <c r="AD304" s="437"/>
      <c r="AE304" s="437"/>
      <c r="AF304" s="437"/>
      <c r="AG304" s="442"/>
      <c r="AH304" s="442"/>
      <c r="AI304" s="442"/>
      <c r="AJ304" s="442"/>
      <c r="AK304" s="442"/>
      <c r="AL304" s="442"/>
      <c r="AM304" s="323">
        <f>SUM(Y304:AL304)</f>
        <v>1</v>
      </c>
    </row>
    <row r="305" spans="1:39"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03">Z304</f>
        <v>0</v>
      </c>
      <c r="AA305" s="438">
        <f t="shared" ref="AA305" si="804">AA304</f>
        <v>1</v>
      </c>
      <c r="AB305" s="438">
        <f t="shared" ref="AB305" si="805">AB304</f>
        <v>0</v>
      </c>
      <c r="AC305" s="438">
        <f t="shared" ref="AC305" si="806">AC304</f>
        <v>0</v>
      </c>
      <c r="AD305" s="438">
        <f t="shared" ref="AD305" si="807">AD304</f>
        <v>0</v>
      </c>
      <c r="AE305" s="438">
        <f t="shared" ref="AE305" si="808">AE304</f>
        <v>0</v>
      </c>
      <c r="AF305" s="438">
        <f t="shared" ref="AF305" si="809">AF304</f>
        <v>0</v>
      </c>
      <c r="AG305" s="438">
        <f t="shared" ref="AG305" si="810">AG304</f>
        <v>0</v>
      </c>
      <c r="AH305" s="438">
        <f t="shared" ref="AH305" si="811">AH304</f>
        <v>0</v>
      </c>
      <c r="AI305" s="438">
        <f t="shared" ref="AI305" si="812">AI304</f>
        <v>0</v>
      </c>
      <c r="AJ305" s="438">
        <f t="shared" ref="AJ305" si="813">AJ304</f>
        <v>0</v>
      </c>
      <c r="AK305" s="438">
        <f t="shared" ref="AK305" si="814">AK304</f>
        <v>0</v>
      </c>
      <c r="AL305" s="438">
        <f t="shared" ref="AL305" si="815">AL304</f>
        <v>0</v>
      </c>
      <c r="AM305" s="333"/>
    </row>
    <row r="306" spans="1:39"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outlineLevel="1">
      <c r="A307" s="558">
        <v>26</v>
      </c>
      <c r="B307" s="556" t="s">
        <v>119</v>
      </c>
      <c r="C307" s="318" t="s">
        <v>25</v>
      </c>
      <c r="D307" s="322">
        <f>24740964-900782</f>
        <v>23840182</v>
      </c>
      <c r="E307" s="322">
        <f>23977370-E310</f>
        <v>23076588</v>
      </c>
      <c r="F307" s="322">
        <f>23977370-F310</f>
        <v>23076588</v>
      </c>
      <c r="G307" s="322">
        <f>23977370-G310</f>
        <v>23076588</v>
      </c>
      <c r="H307" s="322">
        <f>23977370-H310</f>
        <v>23076588</v>
      </c>
      <c r="I307" s="322">
        <f>23855235-I310</f>
        <v>22954453</v>
      </c>
      <c r="J307" s="322">
        <f>23855235-J310</f>
        <v>22954453</v>
      </c>
      <c r="K307" s="322">
        <f>23855235-K310</f>
        <v>22954453</v>
      </c>
      <c r="L307" s="322">
        <f>23799097-L310</f>
        <v>22898315</v>
      </c>
      <c r="M307" s="322">
        <f>23799097-M310</f>
        <v>22898315</v>
      </c>
      <c r="N307" s="322">
        <v>12</v>
      </c>
      <c r="O307" s="322">
        <v>3341</v>
      </c>
      <c r="P307" s="322">
        <v>3203</v>
      </c>
      <c r="Q307" s="322">
        <v>3203</v>
      </c>
      <c r="R307" s="322">
        <v>3203</v>
      </c>
      <c r="S307" s="322">
        <v>3203</v>
      </c>
      <c r="T307" s="322">
        <v>3185</v>
      </c>
      <c r="U307" s="322">
        <v>3185</v>
      </c>
      <c r="V307" s="322">
        <v>3185</v>
      </c>
      <c r="W307" s="322">
        <v>3172</v>
      </c>
      <c r="X307" s="322">
        <v>3172</v>
      </c>
      <c r="Y307" s="453"/>
      <c r="Z307" s="901">
        <v>0.37457889486727591</v>
      </c>
      <c r="AA307" s="901">
        <v>0.4381921214638127</v>
      </c>
      <c r="AB307" s="901">
        <v>0.10317239588917215</v>
      </c>
      <c r="AC307" s="901">
        <v>8.4056587779739067E-2</v>
      </c>
      <c r="AD307" s="902"/>
      <c r="AE307" s="437"/>
      <c r="AF307" s="437"/>
      <c r="AG307" s="442"/>
      <c r="AH307" s="442"/>
      <c r="AI307" s="442"/>
      <c r="AJ307" s="442"/>
      <c r="AK307" s="442"/>
      <c r="AL307" s="442"/>
      <c r="AM307" s="323">
        <f>SUM(Y307:AL307)</f>
        <v>0.99999999999999978</v>
      </c>
    </row>
    <row r="308" spans="1:39" s="935" customFormat="1" outlineLevel="1">
      <c r="A308" s="929"/>
      <c r="B308" s="930" t="s">
        <v>292</v>
      </c>
      <c r="C308" s="931" t="s">
        <v>164</v>
      </c>
      <c r="D308" s="932">
        <v>1890561</v>
      </c>
      <c r="E308" s="932"/>
      <c r="F308" s="932"/>
      <c r="G308" s="932"/>
      <c r="H308" s="932"/>
      <c r="I308" s="932"/>
      <c r="J308" s="932"/>
      <c r="K308" s="932"/>
      <c r="L308" s="932"/>
      <c r="M308" s="932"/>
      <c r="N308" s="932">
        <f>N307</f>
        <v>12</v>
      </c>
      <c r="O308" s="932">
        <v>303</v>
      </c>
      <c r="P308" s="932"/>
      <c r="Q308" s="932"/>
      <c r="R308" s="932"/>
      <c r="S308" s="932"/>
      <c r="T308" s="932"/>
      <c r="U308" s="932"/>
      <c r="V308" s="932"/>
      <c r="W308" s="932"/>
      <c r="X308" s="932"/>
      <c r="Y308" s="933">
        <f>Y307</f>
        <v>0</v>
      </c>
      <c r="Z308" s="933">
        <f t="shared" ref="Z308" si="816">Z307</f>
        <v>0.37457889486727591</v>
      </c>
      <c r="AA308" s="933">
        <f t="shared" ref="AA308" si="817">AA307</f>
        <v>0.4381921214638127</v>
      </c>
      <c r="AB308" s="933">
        <f t="shared" ref="AB308" si="818">AB307</f>
        <v>0.10317239588917215</v>
      </c>
      <c r="AC308" s="933">
        <f t="shared" ref="AC308" si="819">AC307</f>
        <v>8.4056587779739067E-2</v>
      </c>
      <c r="AD308" s="933">
        <f t="shared" ref="AD308" si="820">AD307</f>
        <v>0</v>
      </c>
      <c r="AE308" s="933">
        <f t="shared" ref="AE308" si="821">AE307</f>
        <v>0</v>
      </c>
      <c r="AF308" s="933">
        <f t="shared" ref="AF308" si="822">AF307</f>
        <v>0</v>
      </c>
      <c r="AG308" s="933">
        <f t="shared" ref="AG308" si="823">AG307</f>
        <v>0</v>
      </c>
      <c r="AH308" s="933">
        <f t="shared" ref="AH308" si="824">AH307</f>
        <v>0</v>
      </c>
      <c r="AI308" s="933">
        <f t="shared" ref="AI308" si="825">AI307</f>
        <v>0</v>
      </c>
      <c r="AJ308" s="933">
        <f t="shared" ref="AJ308" si="826">AJ307</f>
        <v>0</v>
      </c>
      <c r="AK308" s="933">
        <f t="shared" ref="AK308" si="827">AK307</f>
        <v>0</v>
      </c>
      <c r="AL308" s="933">
        <f t="shared" ref="AL308" si="828">AL307</f>
        <v>0</v>
      </c>
      <c r="AM308" s="934"/>
    </row>
    <row r="309" spans="1:39" s="926" customFormat="1" ht="15.75" outlineLevel="1">
      <c r="A309" s="921"/>
      <c r="B309" s="922" t="s">
        <v>503</v>
      </c>
      <c r="C309" s="915"/>
      <c r="D309" s="915"/>
      <c r="E309" s="915"/>
      <c r="F309" s="915"/>
      <c r="G309" s="915"/>
      <c r="H309" s="915"/>
      <c r="I309" s="915"/>
      <c r="J309" s="915"/>
      <c r="K309" s="915"/>
      <c r="L309" s="915"/>
      <c r="M309" s="915"/>
      <c r="N309" s="915"/>
      <c r="O309" s="915"/>
      <c r="P309" s="915"/>
      <c r="Q309" s="915"/>
      <c r="R309" s="915"/>
      <c r="S309" s="915"/>
      <c r="T309" s="915"/>
      <c r="U309" s="915"/>
      <c r="V309" s="915"/>
      <c r="W309" s="915"/>
      <c r="X309" s="915"/>
      <c r="Y309" s="923"/>
      <c r="Z309" s="923"/>
      <c r="AA309" s="923"/>
      <c r="AB309" s="923"/>
      <c r="AC309" s="923"/>
      <c r="AD309" s="923"/>
      <c r="AE309" s="924"/>
      <c r="AF309" s="924"/>
      <c r="AG309" s="924"/>
      <c r="AH309" s="924"/>
      <c r="AI309" s="924"/>
      <c r="AJ309" s="924"/>
      <c r="AK309" s="924"/>
      <c r="AL309" s="924"/>
      <c r="AM309" s="925"/>
    </row>
    <row r="310" spans="1:39" s="909" customFormat="1" outlineLevel="1">
      <c r="A310" s="905">
        <v>15</v>
      </c>
      <c r="B310" s="914" t="s">
        <v>819</v>
      </c>
      <c r="C310" s="915" t="s">
        <v>25</v>
      </c>
      <c r="D310" s="916">
        <v>900782</v>
      </c>
      <c r="E310" s="916">
        <v>900782</v>
      </c>
      <c r="F310" s="916">
        <v>900782</v>
      </c>
      <c r="G310" s="916">
        <v>900782</v>
      </c>
      <c r="H310" s="916">
        <v>900782</v>
      </c>
      <c r="I310" s="916">
        <v>900782</v>
      </c>
      <c r="J310" s="916">
        <v>900782</v>
      </c>
      <c r="K310" s="916">
        <v>900782</v>
      </c>
      <c r="L310" s="916">
        <v>900782</v>
      </c>
      <c r="M310" s="916">
        <v>900782</v>
      </c>
      <c r="N310" s="916">
        <v>0</v>
      </c>
      <c r="O310" s="916"/>
      <c r="P310" s="916"/>
      <c r="Q310" s="916"/>
      <c r="R310" s="916"/>
      <c r="S310" s="916"/>
      <c r="T310" s="916"/>
      <c r="U310" s="916"/>
      <c r="V310" s="916"/>
      <c r="W310" s="916"/>
      <c r="X310" s="916"/>
      <c r="Y310" s="923"/>
      <c r="Z310" s="923"/>
      <c r="AA310" s="923"/>
      <c r="AB310" s="923"/>
      <c r="AC310" s="923"/>
      <c r="AD310" s="923">
        <v>1</v>
      </c>
      <c r="AE310" s="923"/>
      <c r="AF310" s="923"/>
      <c r="AG310" s="923"/>
      <c r="AH310" s="923"/>
      <c r="AI310" s="923"/>
      <c r="AJ310" s="923"/>
      <c r="AK310" s="923"/>
      <c r="AL310" s="923"/>
      <c r="AM310" s="927">
        <f>SUM(Y310:AL310)</f>
        <v>1</v>
      </c>
    </row>
    <row r="311" spans="1:39" s="909" customFormat="1" outlineLevel="1">
      <c r="A311" s="905"/>
      <c r="B311" s="914" t="s">
        <v>292</v>
      </c>
      <c r="C311" s="915" t="s">
        <v>164</v>
      </c>
      <c r="D311" s="916"/>
      <c r="E311" s="916"/>
      <c r="F311" s="916"/>
      <c r="G311" s="916"/>
      <c r="H311" s="916"/>
      <c r="I311" s="916"/>
      <c r="J311" s="916"/>
      <c r="K311" s="916"/>
      <c r="L311" s="916"/>
      <c r="M311" s="916"/>
      <c r="N311" s="916">
        <f>N310</f>
        <v>0</v>
      </c>
      <c r="O311" s="916"/>
      <c r="P311" s="916"/>
      <c r="Q311" s="916"/>
      <c r="R311" s="916"/>
      <c r="S311" s="916"/>
      <c r="T311" s="916"/>
      <c r="U311" s="916"/>
      <c r="V311" s="916"/>
      <c r="W311" s="916"/>
      <c r="X311" s="916"/>
      <c r="Y311" s="917">
        <f>Y310</f>
        <v>0</v>
      </c>
      <c r="Z311" s="917">
        <f t="shared" ref="Z311:AC311" si="829">Z310</f>
        <v>0</v>
      </c>
      <c r="AA311" s="917">
        <f t="shared" si="829"/>
        <v>0</v>
      </c>
      <c r="AB311" s="917">
        <f t="shared" si="829"/>
        <v>0</v>
      </c>
      <c r="AC311" s="917">
        <f t="shared" si="829"/>
        <v>0</v>
      </c>
      <c r="AD311" s="917">
        <f>AD310</f>
        <v>1</v>
      </c>
      <c r="AE311" s="917">
        <f t="shared" ref="AE311:AL311" si="830">AE310</f>
        <v>0</v>
      </c>
      <c r="AF311" s="917">
        <f t="shared" si="830"/>
        <v>0</v>
      </c>
      <c r="AG311" s="917">
        <f t="shared" si="830"/>
        <v>0</v>
      </c>
      <c r="AH311" s="917">
        <f t="shared" si="830"/>
        <v>0</v>
      </c>
      <c r="AI311" s="917">
        <f t="shared" si="830"/>
        <v>0</v>
      </c>
      <c r="AJ311" s="917">
        <f t="shared" si="830"/>
        <v>0</v>
      </c>
      <c r="AK311" s="917">
        <f t="shared" si="830"/>
        <v>0</v>
      </c>
      <c r="AL311" s="917">
        <f t="shared" si="830"/>
        <v>0</v>
      </c>
      <c r="AM311" s="928"/>
    </row>
    <row r="312" spans="1:39"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outlineLevel="1">
      <c r="A313" s="558">
        <v>27</v>
      </c>
      <c r="B313" s="556" t="s">
        <v>120</v>
      </c>
      <c r="C313" s="318" t="s">
        <v>25</v>
      </c>
      <c r="D313" s="322">
        <v>65908</v>
      </c>
      <c r="E313" s="322">
        <v>65908</v>
      </c>
      <c r="F313" s="322">
        <v>62249</v>
      </c>
      <c r="G313" s="322">
        <v>56749</v>
      </c>
      <c r="H313" s="322">
        <v>53584</v>
      </c>
      <c r="I313" s="322">
        <v>44903</v>
      </c>
      <c r="J313" s="322">
        <v>42087</v>
      </c>
      <c r="K313" s="322">
        <v>33654</v>
      </c>
      <c r="L313" s="322">
        <v>27309</v>
      </c>
      <c r="M313" s="322">
        <v>22379</v>
      </c>
      <c r="N313" s="322">
        <v>12</v>
      </c>
      <c r="O313" s="322">
        <v>12</v>
      </c>
      <c r="P313" s="322">
        <v>12</v>
      </c>
      <c r="Q313" s="322">
        <v>12</v>
      </c>
      <c r="R313" s="322">
        <v>11</v>
      </c>
      <c r="S313" s="322">
        <v>11</v>
      </c>
      <c r="T313" s="322">
        <v>10</v>
      </c>
      <c r="U313" s="322">
        <v>9</v>
      </c>
      <c r="V313" s="322">
        <v>8</v>
      </c>
      <c r="W313" s="322">
        <v>7</v>
      </c>
      <c r="X313" s="322">
        <v>6</v>
      </c>
      <c r="Y313" s="453"/>
      <c r="Z313" s="901">
        <v>1</v>
      </c>
      <c r="AA313" s="437"/>
      <c r="AB313" s="437"/>
      <c r="AC313" s="437"/>
      <c r="AD313" s="437"/>
      <c r="AE313" s="437"/>
      <c r="AF313" s="437"/>
      <c r="AG313" s="442"/>
      <c r="AH313" s="442"/>
      <c r="AI313" s="442"/>
      <c r="AJ313" s="442"/>
      <c r="AK313" s="442"/>
      <c r="AL313" s="442"/>
      <c r="AM313" s="323">
        <f>SUM(Y313:AL313)</f>
        <v>1</v>
      </c>
    </row>
    <row r="314" spans="1:39" outlineLevel="1">
      <c r="B314" s="321" t="s">
        <v>292</v>
      </c>
      <c r="C314" s="318" t="s">
        <v>164</v>
      </c>
      <c r="D314" s="322"/>
      <c r="E314" s="322"/>
      <c r="F314" s="322"/>
      <c r="G314" s="322"/>
      <c r="H314" s="322"/>
      <c r="I314" s="322"/>
      <c r="J314" s="322"/>
      <c r="K314" s="322"/>
      <c r="L314" s="322"/>
      <c r="M314" s="322"/>
      <c r="N314" s="322">
        <f>N313</f>
        <v>12</v>
      </c>
      <c r="O314" s="322"/>
      <c r="P314" s="322"/>
      <c r="Q314" s="322"/>
      <c r="R314" s="322"/>
      <c r="S314" s="322"/>
      <c r="T314" s="322"/>
      <c r="U314" s="322"/>
      <c r="V314" s="322"/>
      <c r="W314" s="322"/>
      <c r="X314" s="322"/>
      <c r="Y314" s="438">
        <f>Y313</f>
        <v>0</v>
      </c>
      <c r="Z314" s="438">
        <f t="shared" ref="Z314" si="831">Z313</f>
        <v>1</v>
      </c>
      <c r="AA314" s="438">
        <f t="shared" ref="AA314" si="832">AA313</f>
        <v>0</v>
      </c>
      <c r="AB314" s="438">
        <f t="shared" ref="AB314" si="833">AB313</f>
        <v>0</v>
      </c>
      <c r="AC314" s="438">
        <f t="shared" ref="AC314" si="834">AC313</f>
        <v>0</v>
      </c>
      <c r="AD314" s="438">
        <f t="shared" ref="AD314" si="835">AD313</f>
        <v>0</v>
      </c>
      <c r="AE314" s="438">
        <f t="shared" ref="AE314" si="836">AE313</f>
        <v>0</v>
      </c>
      <c r="AF314" s="438">
        <f t="shared" ref="AF314" si="837">AF313</f>
        <v>0</v>
      </c>
      <c r="AG314" s="438">
        <f t="shared" ref="AG314" si="838">AG313</f>
        <v>0</v>
      </c>
      <c r="AH314" s="438">
        <f t="shared" ref="AH314" si="839">AH313</f>
        <v>0</v>
      </c>
      <c r="AI314" s="438">
        <f t="shared" ref="AI314" si="840">AI313</f>
        <v>0</v>
      </c>
      <c r="AJ314" s="438">
        <f t="shared" ref="AJ314" si="841">AJ313</f>
        <v>0</v>
      </c>
      <c r="AK314" s="438">
        <f t="shared" ref="AK314" si="842">AK313</f>
        <v>0</v>
      </c>
      <c r="AL314" s="438">
        <f t="shared" ref="AL314" si="843">AL313</f>
        <v>0</v>
      </c>
      <c r="AM314" s="333"/>
    </row>
    <row r="315" spans="1:39"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outlineLevel="1">
      <c r="A316" s="558">
        <v>28</v>
      </c>
      <c r="B316" s="556" t="s">
        <v>121</v>
      </c>
      <c r="C316" s="318" t="s">
        <v>25</v>
      </c>
      <c r="D316" s="322">
        <v>339878</v>
      </c>
      <c r="E316" s="322">
        <v>339878</v>
      </c>
      <c r="F316" s="322">
        <v>339878</v>
      </c>
      <c r="G316" s="322">
        <v>339878</v>
      </c>
      <c r="H316" s="322">
        <v>339878</v>
      </c>
      <c r="I316" s="322">
        <v>339878</v>
      </c>
      <c r="J316" s="322">
        <v>339878</v>
      </c>
      <c r="K316" s="322">
        <v>339878</v>
      </c>
      <c r="L316" s="322">
        <v>339878</v>
      </c>
      <c r="M316" s="322">
        <v>339878</v>
      </c>
      <c r="N316" s="322">
        <v>12</v>
      </c>
      <c r="O316" s="322">
        <v>64</v>
      </c>
      <c r="P316" s="322">
        <v>64</v>
      </c>
      <c r="Q316" s="322">
        <v>64</v>
      </c>
      <c r="R316" s="322">
        <v>64</v>
      </c>
      <c r="S316" s="322">
        <v>64</v>
      </c>
      <c r="T316" s="322">
        <v>64</v>
      </c>
      <c r="U316" s="322">
        <v>64</v>
      </c>
      <c r="V316" s="322">
        <v>64</v>
      </c>
      <c r="W316" s="322">
        <v>64</v>
      </c>
      <c r="X316" s="322">
        <v>64</v>
      </c>
      <c r="Y316" s="453"/>
      <c r="Z316" s="437"/>
      <c r="AA316" s="901">
        <v>1</v>
      </c>
      <c r="AB316" s="437"/>
      <c r="AC316" s="437"/>
      <c r="AD316" s="437"/>
      <c r="AE316" s="437"/>
      <c r="AF316" s="437"/>
      <c r="AG316" s="442"/>
      <c r="AH316" s="442"/>
      <c r="AI316" s="442"/>
      <c r="AJ316" s="442"/>
      <c r="AK316" s="442"/>
      <c r="AL316" s="442"/>
      <c r="AM316" s="323">
        <f>SUM(Y316:AL316)</f>
        <v>1</v>
      </c>
    </row>
    <row r="317" spans="1:39"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44">Z316</f>
        <v>0</v>
      </c>
      <c r="AA317" s="438">
        <f t="shared" ref="AA317" si="845">AA316</f>
        <v>1</v>
      </c>
      <c r="AB317" s="438">
        <f t="shared" ref="AB317" si="846">AB316</f>
        <v>0</v>
      </c>
      <c r="AC317" s="438">
        <f t="shared" ref="AC317" si="847">AC316</f>
        <v>0</v>
      </c>
      <c r="AD317" s="438">
        <f t="shared" ref="AD317" si="848">AD316</f>
        <v>0</v>
      </c>
      <c r="AE317" s="438">
        <f t="shared" ref="AE317" si="849">AE316</f>
        <v>0</v>
      </c>
      <c r="AF317" s="438">
        <f t="shared" ref="AF317" si="850">AF316</f>
        <v>0</v>
      </c>
      <c r="AG317" s="438">
        <f t="shared" ref="AG317" si="851">AG316</f>
        <v>0</v>
      </c>
      <c r="AH317" s="438">
        <f t="shared" ref="AH317" si="852">AH316</f>
        <v>0</v>
      </c>
      <c r="AI317" s="438">
        <f t="shared" ref="AI317" si="853">AI316</f>
        <v>0</v>
      </c>
      <c r="AJ317" s="438">
        <f t="shared" ref="AJ317" si="854">AJ316</f>
        <v>0</v>
      </c>
      <c r="AK317" s="438">
        <f t="shared" ref="AK317" si="855">AK316</f>
        <v>0</v>
      </c>
      <c r="AL317" s="438">
        <f t="shared" ref="AL317" si="856">AL316</f>
        <v>0</v>
      </c>
      <c r="AM317" s="333"/>
    </row>
    <row r="318" spans="1:39"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outlineLevel="1">
      <c r="A319" s="558">
        <v>29</v>
      </c>
      <c r="B319" s="556" t="s">
        <v>122</v>
      </c>
      <c r="C319" s="318" t="s">
        <v>25</v>
      </c>
      <c r="D319" s="322"/>
      <c r="E319" s="322"/>
      <c r="F319" s="322"/>
      <c r="G319" s="322"/>
      <c r="H319" s="322"/>
      <c r="I319" s="322"/>
      <c r="J319" s="322"/>
      <c r="K319" s="322"/>
      <c r="L319" s="322"/>
      <c r="M319" s="322"/>
      <c r="N319" s="322">
        <v>3</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outlineLevel="1">
      <c r="B320" s="321" t="s">
        <v>292</v>
      </c>
      <c r="C320" s="318" t="s">
        <v>164</v>
      </c>
      <c r="D320" s="322"/>
      <c r="E320" s="322"/>
      <c r="F320" s="322"/>
      <c r="G320" s="322"/>
      <c r="H320" s="322"/>
      <c r="I320" s="322"/>
      <c r="J320" s="322"/>
      <c r="K320" s="322"/>
      <c r="L320" s="322"/>
      <c r="M320" s="322"/>
      <c r="N320" s="322">
        <f>N319</f>
        <v>3</v>
      </c>
      <c r="O320" s="322"/>
      <c r="P320" s="322"/>
      <c r="Q320" s="322"/>
      <c r="R320" s="322"/>
      <c r="S320" s="322"/>
      <c r="T320" s="322"/>
      <c r="U320" s="322"/>
      <c r="V320" s="322"/>
      <c r="W320" s="322"/>
      <c r="X320" s="322"/>
      <c r="Y320" s="438">
        <f>Y319</f>
        <v>0</v>
      </c>
      <c r="Z320" s="438">
        <f t="shared" ref="Z320" si="857">Z319</f>
        <v>0</v>
      </c>
      <c r="AA320" s="438">
        <f t="shared" ref="AA320" si="858">AA319</f>
        <v>0</v>
      </c>
      <c r="AB320" s="438">
        <f t="shared" ref="AB320" si="859">AB319</f>
        <v>0</v>
      </c>
      <c r="AC320" s="438">
        <f t="shared" ref="AC320" si="860">AC319</f>
        <v>0</v>
      </c>
      <c r="AD320" s="438">
        <f t="shared" ref="AD320" si="861">AD319</f>
        <v>0</v>
      </c>
      <c r="AE320" s="438">
        <f t="shared" ref="AE320" si="862">AE319</f>
        <v>0</v>
      </c>
      <c r="AF320" s="438">
        <f t="shared" ref="AF320" si="863">AF319</f>
        <v>0</v>
      </c>
      <c r="AG320" s="438">
        <f t="shared" ref="AG320" si="864">AG319</f>
        <v>0</v>
      </c>
      <c r="AH320" s="438">
        <f t="shared" ref="AH320" si="865">AH319</f>
        <v>0</v>
      </c>
      <c r="AI320" s="438">
        <f t="shared" ref="AI320" si="866">AI319</f>
        <v>0</v>
      </c>
      <c r="AJ320" s="438">
        <f t="shared" ref="AJ320" si="867">AJ319</f>
        <v>0</v>
      </c>
      <c r="AK320" s="438">
        <f t="shared" ref="AK320" si="868">AK319</f>
        <v>0</v>
      </c>
      <c r="AL320" s="438">
        <f t="shared" ref="AL320" si="869">AL319</f>
        <v>0</v>
      </c>
      <c r="AM320" s="333"/>
    </row>
    <row r="321" spans="1:39" outlineLevel="1">
      <c r="B321" s="321"/>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outlineLevel="1">
      <c r="A322" s="558">
        <v>30</v>
      </c>
      <c r="B322" s="556" t="s">
        <v>123</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outlineLevel="1">
      <c r="B323" s="321" t="s">
        <v>292</v>
      </c>
      <c r="C323" s="318" t="s">
        <v>164</v>
      </c>
      <c r="D323" s="322">
        <v>701185</v>
      </c>
      <c r="E323" s="322"/>
      <c r="F323" s="322"/>
      <c r="G323" s="322"/>
      <c r="H323" s="322"/>
      <c r="I323" s="322"/>
      <c r="J323" s="322"/>
      <c r="K323" s="322"/>
      <c r="L323" s="322"/>
      <c r="M323" s="322"/>
      <c r="N323" s="322">
        <f>N322</f>
        <v>12</v>
      </c>
      <c r="O323" s="322">
        <v>87</v>
      </c>
      <c r="P323" s="322"/>
      <c r="Q323" s="322"/>
      <c r="R323" s="322"/>
      <c r="S323" s="322"/>
      <c r="T323" s="322"/>
      <c r="U323" s="322"/>
      <c r="V323" s="322"/>
      <c r="W323" s="322"/>
      <c r="X323" s="322"/>
      <c r="Y323" s="438">
        <f>Y322</f>
        <v>0</v>
      </c>
      <c r="Z323" s="438">
        <f t="shared" ref="Z323" si="870">Z322</f>
        <v>0</v>
      </c>
      <c r="AA323" s="438">
        <v>1</v>
      </c>
      <c r="AB323" s="438">
        <f t="shared" ref="AB323" si="871">AB322</f>
        <v>0</v>
      </c>
      <c r="AC323" s="438">
        <f t="shared" ref="AC323" si="872">AC322</f>
        <v>0</v>
      </c>
      <c r="AD323" s="438">
        <f t="shared" ref="AD323" si="873">AD322</f>
        <v>0</v>
      </c>
      <c r="AE323" s="438">
        <f t="shared" ref="AE323" si="874">AE322</f>
        <v>0</v>
      </c>
      <c r="AF323" s="438">
        <f t="shared" ref="AF323" si="875">AF322</f>
        <v>0</v>
      </c>
      <c r="AG323" s="438">
        <f t="shared" ref="AG323" si="876">AG322</f>
        <v>0</v>
      </c>
      <c r="AH323" s="438">
        <f t="shared" ref="AH323" si="877">AH322</f>
        <v>0</v>
      </c>
      <c r="AI323" s="438">
        <f t="shared" ref="AI323" si="878">AI322</f>
        <v>0</v>
      </c>
      <c r="AJ323" s="438">
        <f t="shared" ref="AJ323" si="879">AJ322</f>
        <v>0</v>
      </c>
      <c r="AK323" s="438">
        <f t="shared" ref="AK323" si="880">AK322</f>
        <v>0</v>
      </c>
      <c r="AL323" s="438">
        <f t="shared" ref="AL323" si="881">AL322</f>
        <v>0</v>
      </c>
      <c r="AM323" s="333"/>
    </row>
    <row r="324" spans="1:39" outlineLevel="1">
      <c r="B324" s="321"/>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outlineLevel="1">
      <c r="A325" s="558">
        <v>31</v>
      </c>
      <c r="B325" s="556" t="s">
        <v>124</v>
      </c>
      <c r="C325" s="318" t="s">
        <v>25</v>
      </c>
      <c r="D325" s="322"/>
      <c r="E325" s="322"/>
      <c r="F325" s="322"/>
      <c r="G325" s="322"/>
      <c r="H325" s="322"/>
      <c r="I325" s="322"/>
      <c r="J325" s="322"/>
      <c r="K325" s="322"/>
      <c r="L325" s="322"/>
      <c r="M325" s="322"/>
      <c r="N325" s="322">
        <v>12</v>
      </c>
      <c r="O325" s="322"/>
      <c r="P325" s="322"/>
      <c r="Q325" s="322"/>
      <c r="R325" s="322"/>
      <c r="S325" s="322"/>
      <c r="T325" s="322"/>
      <c r="U325" s="322"/>
      <c r="V325" s="322"/>
      <c r="W325" s="322"/>
      <c r="X325" s="322"/>
      <c r="Y325" s="453"/>
      <c r="Z325" s="437"/>
      <c r="AA325" s="437"/>
      <c r="AB325" s="437"/>
      <c r="AC325" s="437"/>
      <c r="AD325" s="437"/>
      <c r="AE325" s="437"/>
      <c r="AF325" s="437"/>
      <c r="AG325" s="442"/>
      <c r="AH325" s="442"/>
      <c r="AI325" s="442"/>
      <c r="AJ325" s="442"/>
      <c r="AK325" s="442"/>
      <c r="AL325" s="442"/>
      <c r="AM325" s="323">
        <f>SUM(Y325:AL325)</f>
        <v>0</v>
      </c>
    </row>
    <row r="326" spans="1:39" outlineLevel="1">
      <c r="B326" s="321" t="s">
        <v>292</v>
      </c>
      <c r="C326" s="318" t="s">
        <v>164</v>
      </c>
      <c r="D326" s="322"/>
      <c r="E326" s="322"/>
      <c r="F326" s="322"/>
      <c r="G326" s="322"/>
      <c r="H326" s="322"/>
      <c r="I326" s="322"/>
      <c r="J326" s="322"/>
      <c r="K326" s="322"/>
      <c r="L326" s="322"/>
      <c r="M326" s="322"/>
      <c r="N326" s="322">
        <f>N325</f>
        <v>12</v>
      </c>
      <c r="O326" s="322"/>
      <c r="P326" s="322"/>
      <c r="Q326" s="322"/>
      <c r="R326" s="322"/>
      <c r="S326" s="322"/>
      <c r="T326" s="322"/>
      <c r="U326" s="322"/>
      <c r="V326" s="322"/>
      <c r="W326" s="322"/>
      <c r="X326" s="322"/>
      <c r="Y326" s="438">
        <f>Y325</f>
        <v>0</v>
      </c>
      <c r="Z326" s="438">
        <f t="shared" ref="Z326" si="882">Z325</f>
        <v>0</v>
      </c>
      <c r="AA326" s="438">
        <f t="shared" ref="AA326" si="883">AA325</f>
        <v>0</v>
      </c>
      <c r="AB326" s="438">
        <f t="shared" ref="AB326" si="884">AB325</f>
        <v>0</v>
      </c>
      <c r="AC326" s="438">
        <f t="shared" ref="AC326" si="885">AC325</f>
        <v>0</v>
      </c>
      <c r="AD326" s="438">
        <f t="shared" ref="AD326" si="886">AD325</f>
        <v>0</v>
      </c>
      <c r="AE326" s="438">
        <f t="shared" ref="AE326" si="887">AE325</f>
        <v>0</v>
      </c>
      <c r="AF326" s="438">
        <f t="shared" ref="AF326" si="888">AF325</f>
        <v>0</v>
      </c>
      <c r="AG326" s="438">
        <f t="shared" ref="AG326" si="889">AG325</f>
        <v>0</v>
      </c>
      <c r="AH326" s="438">
        <f t="shared" ref="AH326" si="890">AH325</f>
        <v>0</v>
      </c>
      <c r="AI326" s="438">
        <f t="shared" ref="AI326" si="891">AI325</f>
        <v>0</v>
      </c>
      <c r="AJ326" s="438">
        <f t="shared" ref="AJ326" si="892">AJ325</f>
        <v>0</v>
      </c>
      <c r="AK326" s="438">
        <f t="shared" ref="AK326" si="893">AK325</f>
        <v>0</v>
      </c>
      <c r="AL326" s="438">
        <f t="shared" ref="AL326" si="894">AL325</f>
        <v>0</v>
      </c>
      <c r="AM326" s="333"/>
    </row>
    <row r="327" spans="1:39" outlineLevel="1">
      <c r="B327" s="556"/>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439"/>
      <c r="Z327" s="452"/>
      <c r="AA327" s="452"/>
      <c r="AB327" s="452"/>
      <c r="AC327" s="452"/>
      <c r="AD327" s="452"/>
      <c r="AE327" s="452"/>
      <c r="AF327" s="452"/>
      <c r="AG327" s="452"/>
      <c r="AH327" s="452"/>
      <c r="AI327" s="452"/>
      <c r="AJ327" s="452"/>
      <c r="AK327" s="452"/>
      <c r="AL327" s="452"/>
      <c r="AM327" s="333"/>
    </row>
    <row r="328" spans="1:39" outlineLevel="1">
      <c r="A328" s="558">
        <v>32</v>
      </c>
      <c r="B328" s="556" t="s">
        <v>125</v>
      </c>
      <c r="C328" s="318" t="s">
        <v>25</v>
      </c>
      <c r="D328" s="322"/>
      <c r="E328" s="322"/>
      <c r="F328" s="322"/>
      <c r="G328" s="322"/>
      <c r="H328" s="322"/>
      <c r="I328" s="322"/>
      <c r="J328" s="322"/>
      <c r="K328" s="322"/>
      <c r="L328" s="322"/>
      <c r="M328" s="322"/>
      <c r="N328" s="322">
        <v>12</v>
      </c>
      <c r="O328" s="322"/>
      <c r="P328" s="322"/>
      <c r="Q328" s="322"/>
      <c r="R328" s="322"/>
      <c r="S328" s="322"/>
      <c r="T328" s="322"/>
      <c r="U328" s="322"/>
      <c r="V328" s="322"/>
      <c r="W328" s="322"/>
      <c r="X328" s="322"/>
      <c r="Y328" s="453"/>
      <c r="Z328" s="437"/>
      <c r="AA328" s="437"/>
      <c r="AB328" s="437"/>
      <c r="AC328" s="437"/>
      <c r="AD328" s="437"/>
      <c r="AE328" s="437"/>
      <c r="AF328" s="437"/>
      <c r="AG328" s="442"/>
      <c r="AH328" s="442"/>
      <c r="AI328" s="442"/>
      <c r="AJ328" s="442"/>
      <c r="AK328" s="442"/>
      <c r="AL328" s="442"/>
      <c r="AM328" s="323">
        <f>SUM(Y328:AL328)</f>
        <v>0</v>
      </c>
    </row>
    <row r="329" spans="1:39" outlineLevel="1">
      <c r="B329" s="321" t="s">
        <v>292</v>
      </c>
      <c r="C329" s="318" t="s">
        <v>164</v>
      </c>
      <c r="D329" s="322">
        <v>62802</v>
      </c>
      <c r="E329" s="322"/>
      <c r="F329" s="322"/>
      <c r="G329" s="322"/>
      <c r="H329" s="322"/>
      <c r="I329" s="322"/>
      <c r="J329" s="322"/>
      <c r="K329" s="322"/>
      <c r="L329" s="322"/>
      <c r="M329" s="322"/>
      <c r="N329" s="322">
        <f>N328</f>
        <v>12</v>
      </c>
      <c r="O329" s="322">
        <v>4</v>
      </c>
      <c r="P329" s="322"/>
      <c r="Q329" s="322"/>
      <c r="R329" s="322"/>
      <c r="S329" s="322"/>
      <c r="T329" s="322"/>
      <c r="U329" s="322"/>
      <c r="V329" s="322"/>
      <c r="W329" s="322"/>
      <c r="X329" s="322"/>
      <c r="Y329" s="438">
        <f>Y328</f>
        <v>0</v>
      </c>
      <c r="Z329" s="438">
        <f t="shared" ref="Z329" si="895">Z328</f>
        <v>0</v>
      </c>
      <c r="AA329" s="438">
        <v>1</v>
      </c>
      <c r="AB329" s="438">
        <f t="shared" ref="AB329" si="896">AB328</f>
        <v>0</v>
      </c>
      <c r="AC329" s="438">
        <f t="shared" ref="AC329" si="897">AC328</f>
        <v>0</v>
      </c>
      <c r="AD329" s="438">
        <f t="shared" ref="AD329" si="898">AD328</f>
        <v>0</v>
      </c>
      <c r="AE329" s="438">
        <f t="shared" ref="AE329" si="899">AE328</f>
        <v>0</v>
      </c>
      <c r="AF329" s="438">
        <f t="shared" ref="AF329" si="900">AF328</f>
        <v>0</v>
      </c>
      <c r="AG329" s="438">
        <f t="shared" ref="AG329" si="901">AG328</f>
        <v>0</v>
      </c>
      <c r="AH329" s="438">
        <f t="shared" ref="AH329" si="902">AH328</f>
        <v>0</v>
      </c>
      <c r="AI329" s="438">
        <f t="shared" ref="AI329" si="903">AI328</f>
        <v>0</v>
      </c>
      <c r="AJ329" s="438">
        <f t="shared" ref="AJ329" si="904">AJ328</f>
        <v>0</v>
      </c>
      <c r="AK329" s="438">
        <f t="shared" ref="AK329" si="905">AK328</f>
        <v>0</v>
      </c>
      <c r="AL329" s="438">
        <f t="shared" ref="AL329" si="906">AL328</f>
        <v>0</v>
      </c>
      <c r="AM329" s="333"/>
    </row>
    <row r="330" spans="1:39" outlineLevel="1">
      <c r="B330" s="556"/>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39"/>
      <c r="Z330" s="452"/>
      <c r="AA330" s="452"/>
      <c r="AB330" s="452"/>
      <c r="AC330" s="452"/>
      <c r="AD330" s="452"/>
      <c r="AE330" s="452"/>
      <c r="AF330" s="452"/>
      <c r="AG330" s="452"/>
      <c r="AH330" s="452"/>
      <c r="AI330" s="452"/>
      <c r="AJ330" s="452"/>
      <c r="AK330" s="452"/>
      <c r="AL330" s="452"/>
      <c r="AM330" s="333"/>
    </row>
    <row r="331" spans="1:39" ht="15.75" outlineLevel="1">
      <c r="B331" s="315" t="s">
        <v>514</v>
      </c>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outlineLevel="1">
      <c r="A332" s="558">
        <v>33</v>
      </c>
      <c r="B332" s="556" t="s">
        <v>126</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07">Z332</f>
        <v>0</v>
      </c>
      <c r="AA333" s="438">
        <f t="shared" ref="AA333" si="908">AA332</f>
        <v>0</v>
      </c>
      <c r="AB333" s="438">
        <f t="shared" ref="AB333" si="909">AB332</f>
        <v>0</v>
      </c>
      <c r="AC333" s="438">
        <f t="shared" ref="AC333" si="910">AC332</f>
        <v>0</v>
      </c>
      <c r="AD333" s="438">
        <f t="shared" ref="AD333" si="911">AD332</f>
        <v>0</v>
      </c>
      <c r="AE333" s="438">
        <f t="shared" ref="AE333" si="912">AE332</f>
        <v>0</v>
      </c>
      <c r="AF333" s="438">
        <f t="shared" ref="AF333" si="913">AF332</f>
        <v>0</v>
      </c>
      <c r="AG333" s="438">
        <f t="shared" ref="AG333" si="914">AG332</f>
        <v>0</v>
      </c>
      <c r="AH333" s="438">
        <f t="shared" ref="AH333" si="915">AH332</f>
        <v>0</v>
      </c>
      <c r="AI333" s="438">
        <f t="shared" ref="AI333" si="916">AI332</f>
        <v>0</v>
      </c>
      <c r="AJ333" s="438">
        <f t="shared" ref="AJ333" si="917">AJ332</f>
        <v>0</v>
      </c>
      <c r="AK333" s="438">
        <f t="shared" ref="AK333" si="918">AK332</f>
        <v>0</v>
      </c>
      <c r="AL333" s="438">
        <f t="shared" ref="AL333" si="919">AL332</f>
        <v>0</v>
      </c>
      <c r="AM333" s="333"/>
    </row>
    <row r="334" spans="1:39" outlineLevel="1">
      <c r="B334" s="556"/>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outlineLevel="1">
      <c r="A335" s="558">
        <v>34</v>
      </c>
      <c r="B335" s="556" t="s">
        <v>127</v>
      </c>
      <c r="C335" s="318" t="s">
        <v>25</v>
      </c>
      <c r="D335" s="322"/>
      <c r="E335" s="322"/>
      <c r="F335" s="322"/>
      <c r="G335" s="322"/>
      <c r="H335" s="322"/>
      <c r="I335" s="322"/>
      <c r="J335" s="322"/>
      <c r="K335" s="322"/>
      <c r="L335" s="322"/>
      <c r="M335" s="322"/>
      <c r="N335" s="322">
        <v>0</v>
      </c>
      <c r="O335" s="322"/>
      <c r="P335" s="322"/>
      <c r="Q335" s="322"/>
      <c r="R335" s="322"/>
      <c r="S335" s="322"/>
      <c r="T335" s="322"/>
      <c r="U335" s="322"/>
      <c r="V335" s="322"/>
      <c r="W335" s="322"/>
      <c r="X335" s="322"/>
      <c r="Y335" s="453"/>
      <c r="Z335" s="437"/>
      <c r="AA335" s="437"/>
      <c r="AB335" s="437"/>
      <c r="AC335" s="437"/>
      <c r="AD335" s="437"/>
      <c r="AE335" s="437"/>
      <c r="AF335" s="437"/>
      <c r="AG335" s="442"/>
      <c r="AH335" s="442"/>
      <c r="AI335" s="442"/>
      <c r="AJ335" s="442"/>
      <c r="AK335" s="442"/>
      <c r="AL335" s="442"/>
      <c r="AM335" s="323">
        <f>SUM(Y335:AL335)</f>
        <v>0</v>
      </c>
    </row>
    <row r="336" spans="1:39" outlineLevel="1">
      <c r="B336" s="321" t="s">
        <v>292</v>
      </c>
      <c r="C336" s="318" t="s">
        <v>164</v>
      </c>
      <c r="D336" s="322"/>
      <c r="E336" s="322"/>
      <c r="F336" s="322"/>
      <c r="G336" s="322"/>
      <c r="H336" s="322"/>
      <c r="I336" s="322"/>
      <c r="J336" s="322"/>
      <c r="K336" s="322"/>
      <c r="L336" s="322"/>
      <c r="M336" s="322"/>
      <c r="N336" s="322">
        <f>N335</f>
        <v>0</v>
      </c>
      <c r="O336" s="322"/>
      <c r="P336" s="322"/>
      <c r="Q336" s="322"/>
      <c r="R336" s="322"/>
      <c r="S336" s="322"/>
      <c r="T336" s="322"/>
      <c r="U336" s="322"/>
      <c r="V336" s="322"/>
      <c r="W336" s="322"/>
      <c r="X336" s="322"/>
      <c r="Y336" s="438">
        <f>Y335</f>
        <v>0</v>
      </c>
      <c r="Z336" s="438">
        <f t="shared" ref="Z336" si="920">Z335</f>
        <v>0</v>
      </c>
      <c r="AA336" s="438">
        <f t="shared" ref="AA336" si="921">AA335</f>
        <v>0</v>
      </c>
      <c r="AB336" s="438">
        <f t="shared" ref="AB336" si="922">AB335</f>
        <v>0</v>
      </c>
      <c r="AC336" s="438">
        <f t="shared" ref="AC336" si="923">AC335</f>
        <v>0</v>
      </c>
      <c r="AD336" s="438">
        <f t="shared" ref="AD336" si="924">AD335</f>
        <v>0</v>
      </c>
      <c r="AE336" s="438">
        <f t="shared" ref="AE336" si="925">AE335</f>
        <v>0</v>
      </c>
      <c r="AF336" s="438">
        <f t="shared" ref="AF336" si="926">AF335</f>
        <v>0</v>
      </c>
      <c r="AG336" s="438">
        <f t="shared" ref="AG336" si="927">AG335</f>
        <v>0</v>
      </c>
      <c r="AH336" s="438">
        <f t="shared" ref="AH336" si="928">AH335</f>
        <v>0</v>
      </c>
      <c r="AI336" s="438">
        <f t="shared" ref="AI336" si="929">AI335</f>
        <v>0</v>
      </c>
      <c r="AJ336" s="438">
        <f t="shared" ref="AJ336" si="930">AJ335</f>
        <v>0</v>
      </c>
      <c r="AK336" s="438">
        <f t="shared" ref="AK336" si="931">AK335</f>
        <v>0</v>
      </c>
      <c r="AL336" s="438">
        <f t="shared" ref="AL336" si="932">AL335</f>
        <v>0</v>
      </c>
      <c r="AM336" s="333"/>
    </row>
    <row r="337" spans="1:39" outlineLevel="1">
      <c r="B337" s="556"/>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39"/>
      <c r="Z337" s="452"/>
      <c r="AA337" s="452"/>
      <c r="AB337" s="452"/>
      <c r="AC337" s="452"/>
      <c r="AD337" s="452"/>
      <c r="AE337" s="452"/>
      <c r="AF337" s="452"/>
      <c r="AG337" s="452"/>
      <c r="AH337" s="452"/>
      <c r="AI337" s="452"/>
      <c r="AJ337" s="452"/>
      <c r="AK337" s="452"/>
      <c r="AL337" s="452"/>
      <c r="AM337" s="333"/>
    </row>
    <row r="338" spans="1:39" outlineLevel="1">
      <c r="A338" s="558">
        <v>35</v>
      </c>
      <c r="B338" s="556" t="s">
        <v>128</v>
      </c>
      <c r="C338" s="318" t="s">
        <v>25</v>
      </c>
      <c r="D338" s="322"/>
      <c r="E338" s="322"/>
      <c r="F338" s="322"/>
      <c r="G338" s="322"/>
      <c r="H338" s="322"/>
      <c r="I338" s="322"/>
      <c r="J338" s="322"/>
      <c r="K338" s="322"/>
      <c r="L338" s="322"/>
      <c r="M338" s="322"/>
      <c r="N338" s="322">
        <v>0</v>
      </c>
      <c r="O338" s="322"/>
      <c r="P338" s="322"/>
      <c r="Q338" s="322"/>
      <c r="R338" s="322"/>
      <c r="S338" s="322"/>
      <c r="T338" s="322"/>
      <c r="U338" s="322"/>
      <c r="V338" s="322"/>
      <c r="W338" s="322"/>
      <c r="X338" s="322"/>
      <c r="Y338" s="453"/>
      <c r="Z338" s="437"/>
      <c r="AA338" s="437"/>
      <c r="AB338" s="437"/>
      <c r="AC338" s="437"/>
      <c r="AD338" s="437"/>
      <c r="AE338" s="437"/>
      <c r="AF338" s="437"/>
      <c r="AG338" s="442"/>
      <c r="AH338" s="442"/>
      <c r="AI338" s="442"/>
      <c r="AJ338" s="442"/>
      <c r="AK338" s="442"/>
      <c r="AL338" s="442"/>
      <c r="AM338" s="323">
        <f>SUM(Y338:AL338)</f>
        <v>0</v>
      </c>
    </row>
    <row r="339" spans="1:39" outlineLevel="1">
      <c r="B339" s="321" t="s">
        <v>292</v>
      </c>
      <c r="C339" s="318" t="s">
        <v>164</v>
      </c>
      <c r="D339" s="322">
        <v>3434382</v>
      </c>
      <c r="E339" s="322"/>
      <c r="F339" s="322"/>
      <c r="G339" s="322"/>
      <c r="H339" s="322"/>
      <c r="I339" s="322"/>
      <c r="J339" s="322"/>
      <c r="K339" s="322"/>
      <c r="L339" s="322"/>
      <c r="M339" s="322"/>
      <c r="N339" s="322">
        <f>N338</f>
        <v>0</v>
      </c>
      <c r="O339" s="322"/>
      <c r="P339" s="322"/>
      <c r="Q339" s="322"/>
      <c r="R339" s="322"/>
      <c r="S339" s="322"/>
      <c r="T339" s="322"/>
      <c r="U339" s="322"/>
      <c r="V339" s="322"/>
      <c r="W339" s="322"/>
      <c r="X339" s="322"/>
      <c r="Y339" s="438">
        <v>1</v>
      </c>
      <c r="Z339" s="438">
        <f t="shared" ref="Z339" si="933">Z338</f>
        <v>0</v>
      </c>
      <c r="AA339" s="438">
        <f t="shared" ref="AA339" si="934">AA338</f>
        <v>0</v>
      </c>
      <c r="AB339" s="438">
        <f t="shared" ref="AB339" si="935">AB338</f>
        <v>0</v>
      </c>
      <c r="AC339" s="438">
        <f t="shared" ref="AC339" si="936">AC338</f>
        <v>0</v>
      </c>
      <c r="AD339" s="438">
        <f t="shared" ref="AD339" si="937">AD338</f>
        <v>0</v>
      </c>
      <c r="AE339" s="438">
        <f t="shared" ref="AE339" si="938">AE338</f>
        <v>0</v>
      </c>
      <c r="AF339" s="438">
        <f t="shared" ref="AF339" si="939">AF338</f>
        <v>0</v>
      </c>
      <c r="AG339" s="438">
        <f t="shared" ref="AG339" si="940">AG338</f>
        <v>0</v>
      </c>
      <c r="AH339" s="438">
        <f t="shared" ref="AH339" si="941">AH338</f>
        <v>0</v>
      </c>
      <c r="AI339" s="438">
        <f t="shared" ref="AI339" si="942">AI338</f>
        <v>0</v>
      </c>
      <c r="AJ339" s="438">
        <f t="shared" ref="AJ339" si="943">AJ338</f>
        <v>0</v>
      </c>
      <c r="AK339" s="438">
        <f t="shared" ref="AK339" si="944">AK338</f>
        <v>0</v>
      </c>
      <c r="AL339" s="438">
        <f t="shared" ref="AL339" si="945">AL338</f>
        <v>0</v>
      </c>
      <c r="AM339" s="333"/>
    </row>
    <row r="340" spans="1:39" outlineLevel="1">
      <c r="B340" s="321"/>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439"/>
      <c r="Z340" s="452"/>
      <c r="AA340" s="452"/>
      <c r="AB340" s="452"/>
      <c r="AC340" s="452"/>
      <c r="AD340" s="452"/>
      <c r="AE340" s="452"/>
      <c r="AF340" s="452"/>
      <c r="AG340" s="452"/>
      <c r="AH340" s="452"/>
      <c r="AI340" s="452"/>
      <c r="AJ340" s="452"/>
      <c r="AK340" s="452"/>
      <c r="AL340" s="452"/>
      <c r="AM340" s="333"/>
    </row>
    <row r="341" spans="1:39" ht="15.75" outlineLevel="1">
      <c r="B341" s="315" t="s">
        <v>515</v>
      </c>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ht="30" outlineLevel="1">
      <c r="A342" s="558">
        <v>36</v>
      </c>
      <c r="B342" s="556" t="s">
        <v>129</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46">Z342</f>
        <v>0</v>
      </c>
      <c r="AA343" s="438">
        <f t="shared" ref="AA343" si="947">AA342</f>
        <v>0</v>
      </c>
      <c r="AB343" s="438">
        <f t="shared" ref="AB343" si="948">AB342</f>
        <v>0</v>
      </c>
      <c r="AC343" s="438">
        <f t="shared" ref="AC343" si="949">AC342</f>
        <v>0</v>
      </c>
      <c r="AD343" s="438">
        <f t="shared" ref="AD343" si="950">AD342</f>
        <v>0</v>
      </c>
      <c r="AE343" s="438">
        <f t="shared" ref="AE343" si="951">AE342</f>
        <v>0</v>
      </c>
      <c r="AF343" s="438">
        <f t="shared" ref="AF343" si="952">AF342</f>
        <v>0</v>
      </c>
      <c r="AG343" s="438">
        <f t="shared" ref="AG343" si="953">AG342</f>
        <v>0</v>
      </c>
      <c r="AH343" s="438">
        <f t="shared" ref="AH343" si="954">AH342</f>
        <v>0</v>
      </c>
      <c r="AI343" s="438">
        <f t="shared" ref="AI343" si="955">AI342</f>
        <v>0</v>
      </c>
      <c r="AJ343" s="438">
        <f t="shared" ref="AJ343" si="956">AJ342</f>
        <v>0</v>
      </c>
      <c r="AK343" s="438">
        <f t="shared" ref="AK343" si="957">AK342</f>
        <v>0</v>
      </c>
      <c r="AL343" s="438">
        <f t="shared" ref="AL343" si="958">AL342</f>
        <v>0</v>
      </c>
      <c r="AM343" s="333"/>
    </row>
    <row r="344" spans="1:39"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outlineLevel="1">
      <c r="A345" s="558">
        <v>37</v>
      </c>
      <c r="B345" s="556" t="s">
        <v>130</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59">Z345</f>
        <v>0</v>
      </c>
      <c r="AA346" s="438">
        <f t="shared" ref="AA346" si="960">AA345</f>
        <v>0</v>
      </c>
      <c r="AB346" s="438">
        <f t="shared" ref="AB346" si="961">AB345</f>
        <v>0</v>
      </c>
      <c r="AC346" s="438">
        <f t="shared" ref="AC346" si="962">AC345</f>
        <v>0</v>
      </c>
      <c r="AD346" s="438">
        <f t="shared" ref="AD346" si="963">AD345</f>
        <v>0</v>
      </c>
      <c r="AE346" s="438">
        <f t="shared" ref="AE346" si="964">AE345</f>
        <v>0</v>
      </c>
      <c r="AF346" s="438">
        <f t="shared" ref="AF346" si="965">AF345</f>
        <v>0</v>
      </c>
      <c r="AG346" s="438">
        <f t="shared" ref="AG346" si="966">AG345</f>
        <v>0</v>
      </c>
      <c r="AH346" s="438">
        <f t="shared" ref="AH346" si="967">AH345</f>
        <v>0</v>
      </c>
      <c r="AI346" s="438">
        <f t="shared" ref="AI346" si="968">AI345</f>
        <v>0</v>
      </c>
      <c r="AJ346" s="438">
        <f t="shared" ref="AJ346" si="969">AJ345</f>
        <v>0</v>
      </c>
      <c r="AK346" s="438">
        <f t="shared" ref="AK346" si="970">AK345</f>
        <v>0</v>
      </c>
      <c r="AL346" s="438">
        <f t="shared" ref="AL346" si="971">AL345</f>
        <v>0</v>
      </c>
      <c r="AM346" s="333"/>
    </row>
    <row r="347" spans="1:39"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outlineLevel="1">
      <c r="A348" s="558">
        <v>38</v>
      </c>
      <c r="B348" s="556" t="s">
        <v>131</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72">Z348</f>
        <v>0</v>
      </c>
      <c r="AA349" s="438">
        <f t="shared" ref="AA349" si="973">AA348</f>
        <v>0</v>
      </c>
      <c r="AB349" s="438">
        <f t="shared" ref="AB349" si="974">AB348</f>
        <v>0</v>
      </c>
      <c r="AC349" s="438">
        <f t="shared" ref="AC349" si="975">AC348</f>
        <v>0</v>
      </c>
      <c r="AD349" s="438">
        <f t="shared" ref="AD349" si="976">AD348</f>
        <v>0</v>
      </c>
      <c r="AE349" s="438">
        <f t="shared" ref="AE349" si="977">AE348</f>
        <v>0</v>
      </c>
      <c r="AF349" s="438">
        <f t="shared" ref="AF349" si="978">AF348</f>
        <v>0</v>
      </c>
      <c r="AG349" s="438">
        <f t="shared" ref="AG349" si="979">AG348</f>
        <v>0</v>
      </c>
      <c r="AH349" s="438">
        <f t="shared" ref="AH349" si="980">AH348</f>
        <v>0</v>
      </c>
      <c r="AI349" s="438">
        <f t="shared" ref="AI349" si="981">AI348</f>
        <v>0</v>
      </c>
      <c r="AJ349" s="438">
        <f t="shared" ref="AJ349" si="982">AJ348</f>
        <v>0</v>
      </c>
      <c r="AK349" s="438">
        <f t="shared" ref="AK349" si="983">AK348</f>
        <v>0</v>
      </c>
      <c r="AL349" s="438">
        <f t="shared" ref="AL349" si="984">AL348</f>
        <v>0</v>
      </c>
      <c r="AM349" s="333"/>
    </row>
    <row r="350" spans="1:39"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outlineLevel="1">
      <c r="A351" s="558">
        <v>39</v>
      </c>
      <c r="B351" s="556" t="s">
        <v>132</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985">Z351</f>
        <v>0</v>
      </c>
      <c r="AA352" s="438">
        <f t="shared" ref="AA352" si="986">AA351</f>
        <v>0</v>
      </c>
      <c r="AB352" s="438">
        <f t="shared" ref="AB352" si="987">AB351</f>
        <v>0</v>
      </c>
      <c r="AC352" s="438">
        <f t="shared" ref="AC352" si="988">AC351</f>
        <v>0</v>
      </c>
      <c r="AD352" s="438">
        <f t="shared" ref="AD352" si="989">AD351</f>
        <v>0</v>
      </c>
      <c r="AE352" s="438">
        <f t="shared" ref="AE352" si="990">AE351</f>
        <v>0</v>
      </c>
      <c r="AF352" s="438">
        <f t="shared" ref="AF352" si="991">AF351</f>
        <v>0</v>
      </c>
      <c r="AG352" s="438">
        <f t="shared" ref="AG352" si="992">AG351</f>
        <v>0</v>
      </c>
      <c r="AH352" s="438">
        <f t="shared" ref="AH352" si="993">AH351</f>
        <v>0</v>
      </c>
      <c r="AI352" s="438">
        <f t="shared" ref="AI352" si="994">AI351</f>
        <v>0</v>
      </c>
      <c r="AJ352" s="438">
        <f t="shared" ref="AJ352" si="995">AJ351</f>
        <v>0</v>
      </c>
      <c r="AK352" s="438">
        <f t="shared" ref="AK352" si="996">AK351</f>
        <v>0</v>
      </c>
      <c r="AL352" s="438">
        <f t="shared" ref="AL352" si="997">AL351</f>
        <v>0</v>
      </c>
      <c r="AM352" s="333"/>
    </row>
    <row r="353" spans="1:39"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outlineLevel="1">
      <c r="A354" s="558">
        <v>40</v>
      </c>
      <c r="B354" s="556" t="s">
        <v>133</v>
      </c>
      <c r="C354" s="318" t="s">
        <v>25</v>
      </c>
      <c r="D354" s="322"/>
      <c r="E354" s="322"/>
      <c r="F354" s="322"/>
      <c r="G354" s="322"/>
      <c r="H354" s="322"/>
      <c r="I354" s="322"/>
      <c r="J354" s="322"/>
      <c r="K354" s="322"/>
      <c r="L354" s="322"/>
      <c r="M354" s="322"/>
      <c r="N354" s="322">
        <v>0</v>
      </c>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outlineLevel="1">
      <c r="B355" s="321" t="s">
        <v>292</v>
      </c>
      <c r="C355" s="318" t="s">
        <v>164</v>
      </c>
      <c r="D355" s="322"/>
      <c r="E355" s="322"/>
      <c r="F355" s="322"/>
      <c r="G355" s="322"/>
      <c r="H355" s="322"/>
      <c r="I355" s="322"/>
      <c r="J355" s="322"/>
      <c r="K355" s="322"/>
      <c r="L355" s="322"/>
      <c r="M355" s="322"/>
      <c r="N355" s="322">
        <f>N354</f>
        <v>0</v>
      </c>
      <c r="O355" s="322"/>
      <c r="P355" s="322"/>
      <c r="Q355" s="322"/>
      <c r="R355" s="322"/>
      <c r="S355" s="322"/>
      <c r="T355" s="322"/>
      <c r="U355" s="322"/>
      <c r="V355" s="322"/>
      <c r="W355" s="322"/>
      <c r="X355" s="322"/>
      <c r="Y355" s="438">
        <f>Y354</f>
        <v>0</v>
      </c>
      <c r="Z355" s="438">
        <f t="shared" ref="Z355" si="998">Z354</f>
        <v>0</v>
      </c>
      <c r="AA355" s="438">
        <f t="shared" ref="AA355" si="999">AA354</f>
        <v>0</v>
      </c>
      <c r="AB355" s="438">
        <f t="shared" ref="AB355" si="1000">AB354</f>
        <v>0</v>
      </c>
      <c r="AC355" s="438">
        <f t="shared" ref="AC355" si="1001">AC354</f>
        <v>0</v>
      </c>
      <c r="AD355" s="438">
        <f t="shared" ref="AD355" si="1002">AD354</f>
        <v>0</v>
      </c>
      <c r="AE355" s="438">
        <f t="shared" ref="AE355" si="1003">AE354</f>
        <v>0</v>
      </c>
      <c r="AF355" s="438">
        <f t="shared" ref="AF355" si="1004">AF354</f>
        <v>0</v>
      </c>
      <c r="AG355" s="438">
        <f t="shared" ref="AG355" si="1005">AG354</f>
        <v>0</v>
      </c>
      <c r="AH355" s="438">
        <f t="shared" ref="AH355" si="1006">AH354</f>
        <v>0</v>
      </c>
      <c r="AI355" s="438">
        <f t="shared" ref="AI355" si="1007">AI354</f>
        <v>0</v>
      </c>
      <c r="AJ355" s="438">
        <f t="shared" ref="AJ355" si="1008">AJ354</f>
        <v>0</v>
      </c>
      <c r="AK355" s="438">
        <f t="shared" ref="AK355" si="1009">AK354</f>
        <v>0</v>
      </c>
      <c r="AL355" s="438">
        <f t="shared" ref="AL355" si="1010">AL354</f>
        <v>0</v>
      </c>
      <c r="AM355" s="333"/>
    </row>
    <row r="356" spans="1:39"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30" outlineLevel="1">
      <c r="A357" s="558">
        <v>41</v>
      </c>
      <c r="B357" s="556" t="s">
        <v>134</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11">Z357</f>
        <v>0</v>
      </c>
      <c r="AA358" s="438">
        <f t="shared" ref="AA358" si="1012">AA357</f>
        <v>0</v>
      </c>
      <c r="AB358" s="438">
        <f t="shared" ref="AB358" si="1013">AB357</f>
        <v>0</v>
      </c>
      <c r="AC358" s="438">
        <f t="shared" ref="AC358" si="1014">AC357</f>
        <v>0</v>
      </c>
      <c r="AD358" s="438">
        <f t="shared" ref="AD358" si="1015">AD357</f>
        <v>0</v>
      </c>
      <c r="AE358" s="438">
        <f t="shared" ref="AE358" si="1016">AE357</f>
        <v>0</v>
      </c>
      <c r="AF358" s="438">
        <f t="shared" ref="AF358" si="1017">AF357</f>
        <v>0</v>
      </c>
      <c r="AG358" s="438">
        <f t="shared" ref="AG358" si="1018">AG357</f>
        <v>0</v>
      </c>
      <c r="AH358" s="438">
        <f t="shared" ref="AH358" si="1019">AH357</f>
        <v>0</v>
      </c>
      <c r="AI358" s="438">
        <f t="shared" ref="AI358" si="1020">AI357</f>
        <v>0</v>
      </c>
      <c r="AJ358" s="438">
        <f t="shared" ref="AJ358" si="1021">AJ357</f>
        <v>0</v>
      </c>
      <c r="AK358" s="438">
        <f t="shared" ref="AK358" si="1022">AK357</f>
        <v>0</v>
      </c>
      <c r="AL358" s="438">
        <f t="shared" ref="AL358" si="1023">AL357</f>
        <v>0</v>
      </c>
      <c r="AM358" s="333"/>
    </row>
    <row r="359" spans="1:39"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30" outlineLevel="1">
      <c r="A360" s="558">
        <v>42</v>
      </c>
      <c r="B360" s="556" t="s">
        <v>135</v>
      </c>
      <c r="C360" s="318" t="s">
        <v>25</v>
      </c>
      <c r="D360" s="322"/>
      <c r="E360" s="322"/>
      <c r="F360" s="322"/>
      <c r="G360" s="322"/>
      <c r="H360" s="322"/>
      <c r="I360" s="322"/>
      <c r="J360" s="322"/>
      <c r="K360" s="322"/>
      <c r="L360" s="322"/>
      <c r="M360" s="322"/>
      <c r="N360" s="318"/>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outlineLevel="1">
      <c r="B361" s="321" t="s">
        <v>292</v>
      </c>
      <c r="C361" s="318" t="s">
        <v>164</v>
      </c>
      <c r="D361" s="322"/>
      <c r="E361" s="322"/>
      <c r="F361" s="322"/>
      <c r="G361" s="322"/>
      <c r="H361" s="322"/>
      <c r="I361" s="322"/>
      <c r="J361" s="322"/>
      <c r="K361" s="322"/>
      <c r="L361" s="322"/>
      <c r="M361" s="322"/>
      <c r="N361" s="495"/>
      <c r="O361" s="322"/>
      <c r="P361" s="322"/>
      <c r="Q361" s="322"/>
      <c r="R361" s="322"/>
      <c r="S361" s="322"/>
      <c r="T361" s="322"/>
      <c r="U361" s="322"/>
      <c r="V361" s="322"/>
      <c r="W361" s="322"/>
      <c r="X361" s="322"/>
      <c r="Y361" s="438">
        <f>Y360</f>
        <v>0</v>
      </c>
      <c r="Z361" s="438">
        <f t="shared" ref="Z361" si="1024">Z360</f>
        <v>0</v>
      </c>
      <c r="AA361" s="438">
        <f t="shared" ref="AA361" si="1025">AA360</f>
        <v>0</v>
      </c>
      <c r="AB361" s="438">
        <f t="shared" ref="AB361" si="1026">AB360</f>
        <v>0</v>
      </c>
      <c r="AC361" s="438">
        <f t="shared" ref="AC361" si="1027">AC360</f>
        <v>0</v>
      </c>
      <c r="AD361" s="438">
        <f t="shared" ref="AD361" si="1028">AD360</f>
        <v>0</v>
      </c>
      <c r="AE361" s="438">
        <f t="shared" ref="AE361" si="1029">AE360</f>
        <v>0</v>
      </c>
      <c r="AF361" s="438">
        <f t="shared" ref="AF361" si="1030">AF360</f>
        <v>0</v>
      </c>
      <c r="AG361" s="438">
        <f t="shared" ref="AG361" si="1031">AG360</f>
        <v>0</v>
      </c>
      <c r="AH361" s="438">
        <f t="shared" ref="AH361" si="1032">AH360</f>
        <v>0</v>
      </c>
      <c r="AI361" s="438">
        <f t="shared" ref="AI361" si="1033">AI360</f>
        <v>0</v>
      </c>
      <c r="AJ361" s="438">
        <f t="shared" ref="AJ361" si="1034">AJ360</f>
        <v>0</v>
      </c>
      <c r="AK361" s="438">
        <f t="shared" ref="AK361" si="1035">AK360</f>
        <v>0</v>
      </c>
      <c r="AL361" s="438">
        <f t="shared" ref="AL361" si="1036">AL360</f>
        <v>0</v>
      </c>
      <c r="AM361" s="333"/>
    </row>
    <row r="362" spans="1:39"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outlineLevel="1">
      <c r="A363" s="558">
        <v>43</v>
      </c>
      <c r="B363" s="556" t="s">
        <v>136</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37">Z363</f>
        <v>0</v>
      </c>
      <c r="AA364" s="438">
        <f t="shared" ref="AA364" si="1038">AA363</f>
        <v>0</v>
      </c>
      <c r="AB364" s="438">
        <f t="shared" ref="AB364" si="1039">AB363</f>
        <v>0</v>
      </c>
      <c r="AC364" s="438">
        <f t="shared" ref="AC364" si="1040">AC363</f>
        <v>0</v>
      </c>
      <c r="AD364" s="438">
        <f t="shared" ref="AD364" si="1041">AD363</f>
        <v>0</v>
      </c>
      <c r="AE364" s="438">
        <f t="shared" ref="AE364" si="1042">AE363</f>
        <v>0</v>
      </c>
      <c r="AF364" s="438">
        <f t="shared" ref="AF364" si="1043">AF363</f>
        <v>0</v>
      </c>
      <c r="AG364" s="438">
        <f t="shared" ref="AG364" si="1044">AG363</f>
        <v>0</v>
      </c>
      <c r="AH364" s="438">
        <f t="shared" ref="AH364" si="1045">AH363</f>
        <v>0</v>
      </c>
      <c r="AI364" s="438">
        <f t="shared" ref="AI364" si="1046">AI363</f>
        <v>0</v>
      </c>
      <c r="AJ364" s="438">
        <f t="shared" ref="AJ364" si="1047">AJ363</f>
        <v>0</v>
      </c>
      <c r="AK364" s="438">
        <f t="shared" ref="AK364" si="1048">AK363</f>
        <v>0</v>
      </c>
      <c r="AL364" s="438">
        <f t="shared" ref="AL364" si="1049">AL363</f>
        <v>0</v>
      </c>
      <c r="AM364" s="333"/>
    </row>
    <row r="365" spans="1:39"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44</v>
      </c>
      <c r="B366" s="556" t="s">
        <v>137</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50">Z366</f>
        <v>0</v>
      </c>
      <c r="AA367" s="438">
        <f t="shared" ref="AA367" si="1051">AA366</f>
        <v>0</v>
      </c>
      <c r="AB367" s="438">
        <f t="shared" ref="AB367" si="1052">AB366</f>
        <v>0</v>
      </c>
      <c r="AC367" s="438">
        <f t="shared" ref="AC367" si="1053">AC366</f>
        <v>0</v>
      </c>
      <c r="AD367" s="438">
        <f t="shared" ref="AD367" si="1054">AD366</f>
        <v>0</v>
      </c>
      <c r="AE367" s="438">
        <f t="shared" ref="AE367" si="1055">AE366</f>
        <v>0</v>
      </c>
      <c r="AF367" s="438">
        <f t="shared" ref="AF367" si="1056">AF366</f>
        <v>0</v>
      </c>
      <c r="AG367" s="438">
        <f t="shared" ref="AG367" si="1057">AG366</f>
        <v>0</v>
      </c>
      <c r="AH367" s="438">
        <f t="shared" ref="AH367" si="1058">AH366</f>
        <v>0</v>
      </c>
      <c r="AI367" s="438">
        <f t="shared" ref="AI367" si="1059">AI366</f>
        <v>0</v>
      </c>
      <c r="AJ367" s="438">
        <f t="shared" ref="AJ367" si="1060">AJ366</f>
        <v>0</v>
      </c>
      <c r="AK367" s="438">
        <f t="shared" ref="AK367" si="1061">AK366</f>
        <v>0</v>
      </c>
      <c r="AL367" s="438">
        <f t="shared" ref="AL367" si="1062">AL366</f>
        <v>0</v>
      </c>
      <c r="AM367" s="333"/>
    </row>
    <row r="368" spans="1:39"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39" outlineLevel="1">
      <c r="A369" s="558">
        <v>45</v>
      </c>
      <c r="B369" s="556" t="s">
        <v>138</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39"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63">Z369</f>
        <v>0</v>
      </c>
      <c r="AA370" s="438">
        <f t="shared" ref="AA370" si="1064">AA369</f>
        <v>0</v>
      </c>
      <c r="AB370" s="438">
        <f t="shared" ref="AB370" si="1065">AB369</f>
        <v>0</v>
      </c>
      <c r="AC370" s="438">
        <f t="shared" ref="AC370" si="1066">AC369</f>
        <v>0</v>
      </c>
      <c r="AD370" s="438">
        <f t="shared" ref="AD370" si="1067">AD369</f>
        <v>0</v>
      </c>
      <c r="AE370" s="438">
        <f t="shared" ref="AE370" si="1068">AE369</f>
        <v>0</v>
      </c>
      <c r="AF370" s="438">
        <f t="shared" ref="AF370" si="1069">AF369</f>
        <v>0</v>
      </c>
      <c r="AG370" s="438">
        <f t="shared" ref="AG370" si="1070">AG369</f>
        <v>0</v>
      </c>
      <c r="AH370" s="438">
        <f t="shared" ref="AH370" si="1071">AH369</f>
        <v>0</v>
      </c>
      <c r="AI370" s="438">
        <f t="shared" ref="AI370" si="1072">AI369</f>
        <v>0</v>
      </c>
      <c r="AJ370" s="438">
        <f t="shared" ref="AJ370" si="1073">AJ369</f>
        <v>0</v>
      </c>
      <c r="AK370" s="438">
        <f t="shared" ref="AK370" si="1074">AK369</f>
        <v>0</v>
      </c>
      <c r="AL370" s="438">
        <f t="shared" ref="AL370" si="1075">AL369</f>
        <v>0</v>
      </c>
      <c r="AM370" s="333"/>
    </row>
    <row r="371" spans="1:39"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39" outlineLevel="1">
      <c r="A372" s="558">
        <v>46</v>
      </c>
      <c r="B372" s="556" t="s">
        <v>139</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39"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076">Z372</f>
        <v>0</v>
      </c>
      <c r="AA373" s="438">
        <f t="shared" ref="AA373" si="1077">AA372</f>
        <v>0</v>
      </c>
      <c r="AB373" s="438">
        <f t="shared" ref="AB373" si="1078">AB372</f>
        <v>0</v>
      </c>
      <c r="AC373" s="438">
        <f t="shared" ref="AC373" si="1079">AC372</f>
        <v>0</v>
      </c>
      <c r="AD373" s="438">
        <f t="shared" ref="AD373" si="1080">AD372</f>
        <v>0</v>
      </c>
      <c r="AE373" s="438">
        <f t="shared" ref="AE373" si="1081">AE372</f>
        <v>0</v>
      </c>
      <c r="AF373" s="438">
        <f t="shared" ref="AF373" si="1082">AF372</f>
        <v>0</v>
      </c>
      <c r="AG373" s="438">
        <f t="shared" ref="AG373" si="1083">AG372</f>
        <v>0</v>
      </c>
      <c r="AH373" s="438">
        <f t="shared" ref="AH373" si="1084">AH372</f>
        <v>0</v>
      </c>
      <c r="AI373" s="438">
        <f t="shared" ref="AI373" si="1085">AI372</f>
        <v>0</v>
      </c>
      <c r="AJ373" s="438">
        <f t="shared" ref="AJ373" si="1086">AJ372</f>
        <v>0</v>
      </c>
      <c r="AK373" s="438">
        <f t="shared" ref="AK373" si="1087">AK372</f>
        <v>0</v>
      </c>
      <c r="AL373" s="438">
        <f t="shared" ref="AL373" si="1088">AL372</f>
        <v>0</v>
      </c>
      <c r="AM373" s="333"/>
    </row>
    <row r="374" spans="1:39"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39" ht="30" outlineLevel="1">
      <c r="A375" s="558">
        <v>47</v>
      </c>
      <c r="B375" s="556" t="s">
        <v>140</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39"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089">Z375</f>
        <v>0</v>
      </c>
      <c r="AA376" s="438">
        <f t="shared" ref="AA376" si="1090">AA375</f>
        <v>0</v>
      </c>
      <c r="AB376" s="438">
        <f t="shared" ref="AB376" si="1091">AB375</f>
        <v>0</v>
      </c>
      <c r="AC376" s="438">
        <f t="shared" ref="AC376" si="1092">AC375</f>
        <v>0</v>
      </c>
      <c r="AD376" s="438">
        <f t="shared" ref="AD376" si="1093">AD375</f>
        <v>0</v>
      </c>
      <c r="AE376" s="438">
        <f t="shared" ref="AE376" si="1094">AE375</f>
        <v>0</v>
      </c>
      <c r="AF376" s="438">
        <f t="shared" ref="AF376" si="1095">AF375</f>
        <v>0</v>
      </c>
      <c r="AG376" s="438">
        <f t="shared" ref="AG376" si="1096">AG375</f>
        <v>0</v>
      </c>
      <c r="AH376" s="438">
        <f t="shared" ref="AH376" si="1097">AH375</f>
        <v>0</v>
      </c>
      <c r="AI376" s="438">
        <f t="shared" ref="AI376" si="1098">AI375</f>
        <v>0</v>
      </c>
      <c r="AJ376" s="438">
        <f t="shared" ref="AJ376" si="1099">AJ375</f>
        <v>0</v>
      </c>
      <c r="AK376" s="438">
        <f t="shared" ref="AK376" si="1100">AK375</f>
        <v>0</v>
      </c>
      <c r="AL376" s="438">
        <f t="shared" ref="AL376" si="1101">AL375</f>
        <v>0</v>
      </c>
      <c r="AM376" s="333"/>
    </row>
    <row r="377" spans="1:39" outlineLevel="1">
      <c r="B377" s="556"/>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52"/>
      <c r="AA377" s="452"/>
      <c r="AB377" s="452"/>
      <c r="AC377" s="452"/>
      <c r="AD377" s="452"/>
      <c r="AE377" s="452"/>
      <c r="AF377" s="452"/>
      <c r="AG377" s="452"/>
      <c r="AH377" s="452"/>
      <c r="AI377" s="452"/>
      <c r="AJ377" s="452"/>
      <c r="AK377" s="452"/>
      <c r="AL377" s="452"/>
      <c r="AM377" s="333"/>
    </row>
    <row r="378" spans="1:39" ht="30" outlineLevel="1">
      <c r="A378" s="558">
        <v>48</v>
      </c>
      <c r="B378" s="556" t="s">
        <v>141</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53"/>
      <c r="Z378" s="437"/>
      <c r="AA378" s="437"/>
      <c r="AB378" s="437"/>
      <c r="AC378" s="437"/>
      <c r="AD378" s="437"/>
      <c r="AE378" s="437"/>
      <c r="AF378" s="437"/>
      <c r="AG378" s="442"/>
      <c r="AH378" s="442"/>
      <c r="AI378" s="442"/>
      <c r="AJ378" s="442"/>
      <c r="AK378" s="442"/>
      <c r="AL378" s="442"/>
      <c r="AM378" s="323">
        <f>SUM(Y378:AL378)</f>
        <v>0</v>
      </c>
    </row>
    <row r="379" spans="1:39" outlineLevel="1">
      <c r="B379" s="321" t="s">
        <v>292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 si="1102">Z378</f>
        <v>0</v>
      </c>
      <c r="AA379" s="438">
        <f t="shared" ref="AA379" si="1103">AA378</f>
        <v>0</v>
      </c>
      <c r="AB379" s="438">
        <f t="shared" ref="AB379" si="1104">AB378</f>
        <v>0</v>
      </c>
      <c r="AC379" s="438">
        <f t="shared" ref="AC379" si="1105">AC378</f>
        <v>0</v>
      </c>
      <c r="AD379" s="438">
        <f t="shared" ref="AD379" si="1106">AD378</f>
        <v>0</v>
      </c>
      <c r="AE379" s="438">
        <f t="shared" ref="AE379" si="1107">AE378</f>
        <v>0</v>
      </c>
      <c r="AF379" s="438">
        <f t="shared" ref="AF379" si="1108">AF378</f>
        <v>0</v>
      </c>
      <c r="AG379" s="438">
        <f t="shared" ref="AG379" si="1109">AG378</f>
        <v>0</v>
      </c>
      <c r="AH379" s="438">
        <f t="shared" ref="AH379" si="1110">AH378</f>
        <v>0</v>
      </c>
      <c r="AI379" s="438">
        <f t="shared" ref="AI379" si="1111">AI378</f>
        <v>0</v>
      </c>
      <c r="AJ379" s="438">
        <f t="shared" ref="AJ379" si="1112">AJ378</f>
        <v>0</v>
      </c>
      <c r="AK379" s="438">
        <f t="shared" ref="AK379" si="1113">AK378</f>
        <v>0</v>
      </c>
      <c r="AL379" s="438">
        <f t="shared" ref="AL379" si="1114">AL378</f>
        <v>0</v>
      </c>
      <c r="AM379" s="333"/>
    </row>
    <row r="380" spans="1:39" outlineLevel="1">
      <c r="B380" s="556"/>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52"/>
      <c r="AA380" s="452"/>
      <c r="AB380" s="452"/>
      <c r="AC380" s="452"/>
      <c r="AD380" s="452"/>
      <c r="AE380" s="452"/>
      <c r="AF380" s="452"/>
      <c r="AG380" s="452"/>
      <c r="AH380" s="452"/>
      <c r="AI380" s="452"/>
      <c r="AJ380" s="452"/>
      <c r="AK380" s="452"/>
      <c r="AL380" s="452"/>
      <c r="AM380" s="333"/>
    </row>
    <row r="381" spans="1:39" outlineLevel="1">
      <c r="A381" s="558">
        <v>49</v>
      </c>
      <c r="B381" s="556" t="s">
        <v>142</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53"/>
      <c r="Z381" s="437"/>
      <c r="AA381" s="437"/>
      <c r="AB381" s="437"/>
      <c r="AC381" s="437"/>
      <c r="AD381" s="437"/>
      <c r="AE381" s="437"/>
      <c r="AF381" s="437"/>
      <c r="AG381" s="442"/>
      <c r="AH381" s="442"/>
      <c r="AI381" s="442"/>
      <c r="AJ381" s="442"/>
      <c r="AK381" s="442"/>
      <c r="AL381" s="442"/>
      <c r="AM381" s="323">
        <f>SUM(Y381:AL381)</f>
        <v>0</v>
      </c>
    </row>
    <row r="382" spans="1:39" outlineLevel="1">
      <c r="B382" s="321" t="s">
        <v>292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 si="1115">Z381</f>
        <v>0</v>
      </c>
      <c r="AA382" s="438">
        <f t="shared" ref="AA382" si="1116">AA381</f>
        <v>0</v>
      </c>
      <c r="AB382" s="438">
        <f t="shared" ref="AB382" si="1117">AB381</f>
        <v>0</v>
      </c>
      <c r="AC382" s="438">
        <f t="shared" ref="AC382" si="1118">AC381</f>
        <v>0</v>
      </c>
      <c r="AD382" s="438">
        <f t="shared" ref="AD382" si="1119">AD381</f>
        <v>0</v>
      </c>
      <c r="AE382" s="438">
        <f t="shared" ref="AE382" si="1120">AE381</f>
        <v>0</v>
      </c>
      <c r="AF382" s="438">
        <f t="shared" ref="AF382" si="1121">AF381</f>
        <v>0</v>
      </c>
      <c r="AG382" s="438">
        <f t="shared" ref="AG382" si="1122">AG381</f>
        <v>0</v>
      </c>
      <c r="AH382" s="438">
        <f t="shared" ref="AH382" si="1123">AH381</f>
        <v>0</v>
      </c>
      <c r="AI382" s="438">
        <f t="shared" ref="AI382" si="1124">AI381</f>
        <v>0</v>
      </c>
      <c r="AJ382" s="438">
        <f t="shared" ref="AJ382" si="1125">AJ381</f>
        <v>0</v>
      </c>
      <c r="AK382" s="438">
        <f t="shared" ref="AK382" si="1126">AK381</f>
        <v>0</v>
      </c>
      <c r="AL382" s="438">
        <f t="shared" ref="AL382" si="1127">AL381</f>
        <v>0</v>
      </c>
      <c r="AM382" s="333"/>
    </row>
    <row r="383" spans="1:39" outlineLevel="1">
      <c r="B383" s="464"/>
      <c r="C383" s="332"/>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28"/>
      <c r="Z383" s="328"/>
      <c r="AA383" s="328"/>
      <c r="AB383" s="328"/>
      <c r="AC383" s="328"/>
      <c r="AD383" s="328"/>
      <c r="AE383" s="328"/>
      <c r="AF383" s="328"/>
      <c r="AG383" s="328"/>
      <c r="AH383" s="328"/>
      <c r="AI383" s="328"/>
      <c r="AJ383" s="328"/>
      <c r="AK383" s="328"/>
      <c r="AL383" s="328"/>
      <c r="AM383" s="333"/>
    </row>
    <row r="384" spans="1:39" ht="15.75">
      <c r="B384" s="354" t="s">
        <v>277</v>
      </c>
      <c r="C384" s="356"/>
      <c r="D384" s="356">
        <f>SUM(D221:D382)</f>
        <v>53554726.201104335</v>
      </c>
      <c r="E384" s="356">
        <f t="shared" ref="E384:X384" si="1128">SUM(E221:E382)</f>
        <v>44896599</v>
      </c>
      <c r="F384" s="356">
        <f t="shared" si="1128"/>
        <v>44892940</v>
      </c>
      <c r="G384" s="356">
        <f t="shared" si="1128"/>
        <v>44887440</v>
      </c>
      <c r="H384" s="356">
        <f t="shared" si="1128"/>
        <v>44884275</v>
      </c>
      <c r="I384" s="356">
        <f t="shared" si="1128"/>
        <v>44751911</v>
      </c>
      <c r="J384" s="356">
        <f t="shared" si="1128"/>
        <v>44749095</v>
      </c>
      <c r="K384" s="356">
        <f t="shared" si="1128"/>
        <v>44738248</v>
      </c>
      <c r="L384" s="356">
        <f t="shared" si="1128"/>
        <v>44675765</v>
      </c>
      <c r="M384" s="356">
        <f t="shared" si="1128"/>
        <v>44510795</v>
      </c>
      <c r="N384" s="356"/>
      <c r="O384" s="356">
        <f t="shared" si="1128"/>
        <v>6178</v>
      </c>
      <c r="P384" s="356">
        <f t="shared" si="1128"/>
        <v>5531</v>
      </c>
      <c r="Q384" s="356">
        <f t="shared" si="1128"/>
        <v>5531</v>
      </c>
      <c r="R384" s="356">
        <f t="shared" si="1128"/>
        <v>5530</v>
      </c>
      <c r="S384" s="356">
        <f t="shared" si="1128"/>
        <v>5530</v>
      </c>
      <c r="T384" s="356">
        <f t="shared" si="1128"/>
        <v>5510</v>
      </c>
      <c r="U384" s="356">
        <f t="shared" si="1128"/>
        <v>5509</v>
      </c>
      <c r="V384" s="356">
        <f t="shared" si="1128"/>
        <v>5508</v>
      </c>
      <c r="W384" s="356">
        <f t="shared" si="1128"/>
        <v>5494</v>
      </c>
      <c r="X384" s="356">
        <f t="shared" si="1128"/>
        <v>5477</v>
      </c>
      <c r="Y384" s="356">
        <f>IF(Y219="kWh",SUMPRODUCT(D221:D382,Y221:Y382))</f>
        <v>25595716.201104335</v>
      </c>
      <c r="Z384" s="356">
        <f>IF(Z219="kWh",SUMPRODUCT(D221:D382,Z221:Z382))</f>
        <v>9704101.2770538963</v>
      </c>
      <c r="AA384" s="356">
        <f>IF(AA219="kw",SUMPRODUCT(N221:N382,O221:O382,AA221:AA382),SUMPRODUCT(D221:D382,AA221:AA382))</f>
        <v>21273.265087369604</v>
      </c>
      <c r="AB384" s="356">
        <f>IF(AB219="kw",SUMPRODUCT(N221:N382,O221:O382,AB221:AB382),SUMPRODUCT(D221:D382,AB221:AB382))</f>
        <v>4511.5225274417198</v>
      </c>
      <c r="AC384" s="356">
        <f>IF(AC219="kw",SUMPRODUCT(N221:N382,O221:O382,AC221:AC382),SUMPRODUCT(D221:D382,AC221:AC382))</f>
        <v>3675.6264704324299</v>
      </c>
      <c r="AD384" s="356">
        <f>IF(AD219="kw",SUMPRODUCT(N221:N382,O221:O382,AD221:AD382),SUMPRODUCT(D221:D382,AD221:AD382))</f>
        <v>0</v>
      </c>
      <c r="AE384" s="356">
        <f>IF(AE219="kw",SUMPRODUCT(N221:N382,O221:O382,AE221:AE382),SUMPRODUCT(D221:D382,AE221:AE382))</f>
        <v>0</v>
      </c>
      <c r="AF384" s="356">
        <f>IF(AF219="kw",SUMPRODUCT(N221:N382,O221:O382,AF221:AF382),SUMPRODUCT(D221:D382,AF221:AF382))</f>
        <v>0</v>
      </c>
      <c r="AG384" s="356">
        <f>IF(AG219="kw",SUMPRODUCT(N221:N382,O221:O382,AG221:AG382),SUMPRODUCT(D221:D382,AG221:AG382))</f>
        <v>0</v>
      </c>
      <c r="AH384" s="356">
        <f>IF(AH219="kw",SUMPRODUCT(N221:N382,O221:O382,AH221:AH382),SUMPRODUCT(D221:D382,AH221:AH382))</f>
        <v>0</v>
      </c>
      <c r="AI384" s="356">
        <f>IF(AI219="kw",SUMPRODUCT(N221:N382,O221:O382,AI221:AI382),SUMPRODUCT(D221:D382,AI221:AI382))</f>
        <v>0</v>
      </c>
      <c r="AJ384" s="356">
        <f>IF(AJ219="kw",SUMPRODUCT(N221:N382,O221:O382,AJ221:AJ382),SUMPRODUCT(D221:D382,AJ221:AJ382))</f>
        <v>2781</v>
      </c>
      <c r="AK384" s="356">
        <f>IF(AK219="kw",SUMPRODUCT(N221:N382,O221:O382,AK221:AK382),SUMPRODUCT(D221:D382,AK221:AK382))</f>
        <v>0</v>
      </c>
      <c r="AL384" s="356">
        <f>IF(AL219="kw",SUMPRODUCT(N221:N382,O221:O382,AL221:AL382),SUMPRODUCT(D221:D382,AL221:AL382))</f>
        <v>0</v>
      </c>
      <c r="AM384" s="357"/>
    </row>
    <row r="385" spans="1:42" s="909" customFormat="1" ht="15.75">
      <c r="A385" s="905"/>
      <c r="B385" s="906" t="s">
        <v>278</v>
      </c>
      <c r="C385" s="907"/>
      <c r="D385" s="907"/>
      <c r="E385" s="907"/>
      <c r="F385" s="907"/>
      <c r="G385" s="907"/>
      <c r="H385" s="907"/>
      <c r="I385" s="907"/>
      <c r="J385" s="907"/>
      <c r="K385" s="907"/>
      <c r="L385" s="907"/>
      <c r="M385" s="907"/>
      <c r="N385" s="907"/>
      <c r="O385" s="907"/>
      <c r="P385" s="907"/>
      <c r="Q385" s="907"/>
      <c r="R385" s="907"/>
      <c r="S385" s="907"/>
      <c r="T385" s="907"/>
      <c r="U385" s="907"/>
      <c r="V385" s="907"/>
      <c r="W385" s="907"/>
      <c r="X385" s="907"/>
      <c r="Y385" s="907">
        <f>HLOOKUP(Y218,'2. LRAMVA Threshold'!$B$70:$Q$81,8,FALSE)</f>
        <v>6454043</v>
      </c>
      <c r="Z385" s="907">
        <f>HLOOKUP(Z218,'2. LRAMVA Threshold'!$B$70:$Q$81,8,FALSE)</f>
        <v>1775136</v>
      </c>
      <c r="AA385" s="907">
        <f>HLOOKUP(AA218,'2. LRAMVA Threshold'!$B$70:$Q$81,8,FALSE)</f>
        <v>69456</v>
      </c>
      <c r="AB385" s="907">
        <f>HLOOKUP(AB218,'2. LRAMVA Threshold'!$B$70:$Q$81,8,FALSE)</f>
        <v>0</v>
      </c>
      <c r="AC385" s="907">
        <f>HLOOKUP(AC218,'2. LRAMVA Threshold'!$B$70:$Q$81,8,FALSE)</f>
        <v>0</v>
      </c>
      <c r="AD385" s="907">
        <f>HLOOKUP(AD218,'2. LRAMVA Threshold'!$B$70:$Q$81,8,FALSE)</f>
        <v>0</v>
      </c>
      <c r="AE385" s="907">
        <f>HLOOKUP(AE218,'2. LRAMVA Threshold'!$B$70:$Q$81,8,FALSE)</f>
        <v>0</v>
      </c>
      <c r="AF385" s="907">
        <f>HLOOKUP(AF218,'2. LRAMVA Threshold'!$B$70:$Q$81,8,FALSE)</f>
        <v>0</v>
      </c>
      <c r="AG385" s="907">
        <f>HLOOKUP(AG218,'2. LRAMVA Threshold'!$B$70:$Q$81,8,FALSE)</f>
        <v>0</v>
      </c>
      <c r="AH385" s="907">
        <f>HLOOKUP(AH218,'2. LRAMVA Threshold'!$B$70:$Q$81,8,FALSE)</f>
        <v>0</v>
      </c>
      <c r="AI385" s="907">
        <f>HLOOKUP(AI218,'2. LRAMVA Threshold'!$B$70:$Q$81,8,FALSE)</f>
        <v>0</v>
      </c>
      <c r="AJ385" s="907">
        <f>HLOOKUP(AJ218,'2. LRAMVA Threshold'!$B$70:$Q$81,8,FALSE)</f>
        <v>0</v>
      </c>
      <c r="AK385" s="907">
        <f>HLOOKUP(AK218,'2. LRAMVA Threshold'!$B$70:$Q$81,8,FALSE)</f>
        <v>0</v>
      </c>
      <c r="AL385" s="907">
        <f>HLOOKUP(AL218,'2. LRAMVA Threshold'!$B$70:$Q$81,8,FALSE)</f>
        <v>0</v>
      </c>
      <c r="AM385" s="908"/>
    </row>
    <row r="386" spans="1:42">
      <c r="B386" s="421"/>
      <c r="C386" s="459"/>
      <c r="D386" s="460"/>
      <c r="E386" s="460"/>
      <c r="F386" s="460"/>
      <c r="G386" s="460"/>
      <c r="H386" s="460"/>
      <c r="I386" s="460"/>
      <c r="J386" s="460"/>
      <c r="K386" s="460"/>
      <c r="L386" s="460"/>
      <c r="M386" s="460"/>
      <c r="N386" s="460"/>
      <c r="O386" s="461"/>
      <c r="P386" s="460"/>
      <c r="Q386" s="460"/>
      <c r="R386" s="460"/>
      <c r="S386" s="462"/>
      <c r="T386" s="462"/>
      <c r="U386" s="462"/>
      <c r="V386" s="462"/>
      <c r="W386" s="460"/>
      <c r="X386" s="460"/>
      <c r="Y386" s="463"/>
      <c r="Z386" s="463"/>
      <c r="AA386" s="463"/>
      <c r="AB386" s="463"/>
      <c r="AC386" s="463"/>
      <c r="AD386" s="463"/>
      <c r="AE386" s="463"/>
      <c r="AF386" s="426"/>
      <c r="AG386" s="426"/>
      <c r="AH386" s="426"/>
      <c r="AI386" s="426"/>
      <c r="AJ386" s="426"/>
      <c r="AK386" s="426"/>
      <c r="AL386" s="426"/>
      <c r="AM386" s="427"/>
    </row>
    <row r="387" spans="1:42">
      <c r="B387" s="351" t="s">
        <v>279</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HLOOKUP(Y$35,'3.  Distribution Rates'!$C$122:$P$133,8,FALSE)</f>
        <v>1.21E-2</v>
      </c>
      <c r="Z387" s="368">
        <f>HLOOKUP(Z$35,'3.  Distribution Rates'!$C$122:$P$133,8,FALSE)</f>
        <v>1.06E-2</v>
      </c>
      <c r="AA387" s="368">
        <f>HLOOKUP(AA$35,'3.  Distribution Rates'!$C$122:$P$133,8,FALSE)</f>
        <v>2.5413000000000001</v>
      </c>
      <c r="AB387" s="368">
        <f>HLOOKUP(AB$35,'3.  Distribution Rates'!$C$122:$P$133,8,FALSE)</f>
        <v>1.3985000000000001</v>
      </c>
      <c r="AC387" s="368">
        <f>+'3.  Distribution Rates'!G129</f>
        <v>0.26090000000000002</v>
      </c>
      <c r="AD387" s="368">
        <f>HLOOKUP(AD$35,'3.  Distribution Rates'!$C$122:$P$133,8,FALSE)</f>
        <v>6.0732999999999997</v>
      </c>
      <c r="AE387" s="368">
        <f>HLOOKUP(AE$35,'3.  Distribution Rates'!$C$122:$P$133,8,FALSE)</f>
        <v>0</v>
      </c>
      <c r="AF387" s="368">
        <f>HLOOKUP(AF$35,'3.  Distribution Rates'!$C$122:$P$133,8,FALSE)</f>
        <v>0</v>
      </c>
      <c r="AG387" s="368">
        <f>HLOOKUP(AG$35,'3.  Distribution Rates'!$C$122:$P$133,8,FALSE)</f>
        <v>0</v>
      </c>
      <c r="AH387" s="368">
        <f>HLOOKUP(AH$35,'3.  Distribution Rates'!$C$122:$P$133,8,FALSE)</f>
        <v>0</v>
      </c>
      <c r="AI387" s="368">
        <f>HLOOKUP(AI$35,'3.  Distribution Rates'!$C$122:$P$133,8,FALSE)</f>
        <v>0</v>
      </c>
      <c r="AJ387" s="368">
        <f>HLOOKUP(AJ$35,'3.  Distribution Rates'!$C$122:$P$133,8,FALSE)</f>
        <v>0</v>
      </c>
      <c r="AK387" s="368">
        <f>HLOOKUP(AK$35,'3.  Distribution Rates'!$C$122:$P$133,8,FALSE)</f>
        <v>0</v>
      </c>
      <c r="AL387" s="368">
        <f>HLOOKUP(AL$35,'3.  Distribution Rates'!$C$122:$P$133,8,FALSE)</f>
        <v>0</v>
      </c>
      <c r="AM387" s="404"/>
      <c r="AN387" s="368"/>
      <c r="AO387" s="368"/>
      <c r="AP387" s="368"/>
    </row>
    <row r="388" spans="1:42">
      <c r="B388" s="351" t="s">
        <v>280</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c r="Z388" s="405"/>
      <c r="AA388" s="405"/>
      <c r="AB388" s="405"/>
      <c r="AC388" s="405"/>
      <c r="AD388" s="405"/>
      <c r="AE388" s="405">
        <f>'4.  2011-2014 LRAM'!AE139*AE387</f>
        <v>0</v>
      </c>
      <c r="AF388" s="405">
        <f>'4.  2011-2014 LRAM'!AF139*AF387</f>
        <v>0</v>
      </c>
      <c r="AG388" s="405">
        <f>'4.  2011-2014 LRAM'!AG139*AG387</f>
        <v>0</v>
      </c>
      <c r="AH388" s="405">
        <f>'4.  2011-2014 LRAM'!AH139*AH387</f>
        <v>0</v>
      </c>
      <c r="AI388" s="405">
        <f>'4.  2011-2014 LRAM'!AI139*AI387</f>
        <v>0</v>
      </c>
      <c r="AJ388" s="405">
        <f>'4.  2011-2014 LRAM'!AJ139*AJ387</f>
        <v>0</v>
      </c>
      <c r="AK388" s="405">
        <f>'4.  2011-2014 LRAM'!AK139*AK387</f>
        <v>0</v>
      </c>
      <c r="AL388" s="405">
        <f>'4.  2011-2014 LRAM'!AL139*AL387</f>
        <v>0</v>
      </c>
      <c r="AM388" s="404">
        <f t="shared" ref="AM388:AM393" si="1129">SUM(Y388:AL388)</f>
        <v>0</v>
      </c>
    </row>
    <row r="389" spans="1:42">
      <c r="B389" s="351" t="s">
        <v>281</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c r="Z389" s="405"/>
      <c r="AA389" s="405"/>
      <c r="AB389" s="405"/>
      <c r="AC389" s="405"/>
      <c r="AD389" s="405"/>
      <c r="AE389" s="405">
        <f>'4.  2011-2014 LRAM'!AE268*AE387</f>
        <v>0</v>
      </c>
      <c r="AF389" s="405">
        <f>'4.  2011-2014 LRAM'!AF268*AF387</f>
        <v>0</v>
      </c>
      <c r="AG389" s="405">
        <f>'4.  2011-2014 LRAM'!AG268*AG387</f>
        <v>0</v>
      </c>
      <c r="AH389" s="405">
        <f>'4.  2011-2014 LRAM'!AH268*AH387</f>
        <v>0</v>
      </c>
      <c r="AI389" s="405">
        <f>'4.  2011-2014 LRAM'!AI268*AI387</f>
        <v>0</v>
      </c>
      <c r="AJ389" s="405">
        <f>'4.  2011-2014 LRAM'!AJ268*AJ387</f>
        <v>0</v>
      </c>
      <c r="AK389" s="405">
        <f>'4.  2011-2014 LRAM'!AK268*AK387</f>
        <v>0</v>
      </c>
      <c r="AL389" s="405">
        <f>'4.  2011-2014 LRAM'!AL268*AL387</f>
        <v>0</v>
      </c>
      <c r="AM389" s="404">
        <f t="shared" si="1129"/>
        <v>0</v>
      </c>
    </row>
    <row r="390" spans="1:42">
      <c r="B390" s="351" t="s">
        <v>282</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c r="Z390" s="405"/>
      <c r="AA390" s="405"/>
      <c r="AB390" s="405"/>
      <c r="AC390" s="405"/>
      <c r="AD390" s="405"/>
      <c r="AE390" s="405">
        <f>'4.  2011-2014 LRAM'!AE397*AE387</f>
        <v>0</v>
      </c>
      <c r="AF390" s="405">
        <f>'4.  2011-2014 LRAM'!AF397*AF387</f>
        <v>0</v>
      </c>
      <c r="AG390" s="405">
        <f>'4.  2011-2014 LRAM'!AG397*AG387</f>
        <v>0</v>
      </c>
      <c r="AH390" s="405">
        <f>'4.  2011-2014 LRAM'!AH397*AH387</f>
        <v>0</v>
      </c>
      <c r="AI390" s="405">
        <f>'4.  2011-2014 LRAM'!AI397*AI387</f>
        <v>0</v>
      </c>
      <c r="AJ390" s="405">
        <f>'4.  2011-2014 LRAM'!AJ397*AJ387</f>
        <v>0</v>
      </c>
      <c r="AK390" s="405">
        <f>'4.  2011-2014 LRAM'!AK397*AK387</f>
        <v>0</v>
      </c>
      <c r="AL390" s="405">
        <f>'4.  2011-2014 LRAM'!AL397*AL387</f>
        <v>0</v>
      </c>
      <c r="AM390" s="404">
        <f t="shared" si="1129"/>
        <v>0</v>
      </c>
    </row>
    <row r="391" spans="1:42">
      <c r="B391" s="351" t="s">
        <v>283</v>
      </c>
      <c r="C391" s="372"/>
      <c r="D391" s="336"/>
      <c r="E391" s="306"/>
      <c r="F391" s="306"/>
      <c r="G391" s="306"/>
      <c r="H391" s="306"/>
      <c r="I391" s="306"/>
      <c r="J391" s="306"/>
      <c r="K391" s="306"/>
      <c r="L391" s="306"/>
      <c r="M391" s="306"/>
      <c r="N391" s="306"/>
      <c r="O391" s="318"/>
      <c r="P391" s="306"/>
      <c r="Q391" s="306"/>
      <c r="R391" s="306"/>
      <c r="S391" s="336"/>
      <c r="T391" s="336"/>
      <c r="U391" s="336"/>
      <c r="V391" s="336"/>
      <c r="W391" s="306"/>
      <c r="X391" s="306"/>
      <c r="Y391" s="405"/>
      <c r="Z391" s="405"/>
      <c r="AA391" s="405"/>
      <c r="AB391" s="405"/>
      <c r="AC391" s="405"/>
      <c r="AD391" s="405"/>
      <c r="AE391" s="405">
        <f>'4.  2011-2014 LRAM'!AE527*AE387</f>
        <v>0</v>
      </c>
      <c r="AF391" s="405">
        <f>'4.  2011-2014 LRAM'!AF527*AF387</f>
        <v>0</v>
      </c>
      <c r="AG391" s="405">
        <f>'4.  2011-2014 LRAM'!AG527*AG387</f>
        <v>0</v>
      </c>
      <c r="AH391" s="405">
        <f>'4.  2011-2014 LRAM'!AH527*AH387</f>
        <v>0</v>
      </c>
      <c r="AI391" s="405">
        <f>'4.  2011-2014 LRAM'!AI527*AI387</f>
        <v>0</v>
      </c>
      <c r="AJ391" s="405">
        <f>'4.  2011-2014 LRAM'!AJ527*AJ387</f>
        <v>0</v>
      </c>
      <c r="AK391" s="405">
        <f>'4.  2011-2014 LRAM'!AK527*AK387</f>
        <v>0</v>
      </c>
      <c r="AL391" s="405">
        <f>'4.  2011-2014 LRAM'!AL527*AL387</f>
        <v>0</v>
      </c>
      <c r="AM391" s="404">
        <f t="shared" si="1129"/>
        <v>0</v>
      </c>
    </row>
    <row r="392" spans="1:42">
      <c r="B392" s="351" t="s">
        <v>284</v>
      </c>
      <c r="C392" s="372"/>
      <c r="D392" s="336"/>
      <c r="E392" s="306"/>
      <c r="F392" s="306"/>
      <c r="G392" s="306"/>
      <c r="H392" s="306"/>
      <c r="I392" s="306"/>
      <c r="J392" s="306"/>
      <c r="K392" s="306"/>
      <c r="L392" s="306"/>
      <c r="M392" s="306"/>
      <c r="N392" s="306"/>
      <c r="O392" s="318"/>
      <c r="P392" s="306"/>
      <c r="Q392" s="306"/>
      <c r="R392" s="306"/>
      <c r="S392" s="336"/>
      <c r="T392" s="336"/>
      <c r="U392" s="336"/>
      <c r="V392" s="336"/>
      <c r="W392" s="306"/>
      <c r="X392" s="306"/>
      <c r="Y392" s="405">
        <f>Y208*Y387</f>
        <v>135324.0405</v>
      </c>
      <c r="Z392" s="405">
        <f t="shared" ref="Z392:AL392" si="1130">Z208*Z387</f>
        <v>204301.59829416621</v>
      </c>
      <c r="AA392" s="405">
        <f t="shared" si="1130"/>
        <v>62410.77018</v>
      </c>
      <c r="AB392" s="405">
        <f t="shared" si="1130"/>
        <v>1946.7120000000002</v>
      </c>
      <c r="AC392" s="405">
        <f t="shared" si="1130"/>
        <v>10481.9184</v>
      </c>
      <c r="AD392" s="405">
        <f t="shared" si="1130"/>
        <v>0</v>
      </c>
      <c r="AE392" s="405">
        <f t="shared" si="1130"/>
        <v>0</v>
      </c>
      <c r="AF392" s="405">
        <f t="shared" si="1130"/>
        <v>0</v>
      </c>
      <c r="AG392" s="405">
        <f t="shared" si="1130"/>
        <v>0</v>
      </c>
      <c r="AH392" s="405">
        <f t="shared" si="1130"/>
        <v>0</v>
      </c>
      <c r="AI392" s="405">
        <f t="shared" si="1130"/>
        <v>0</v>
      </c>
      <c r="AJ392" s="405">
        <f t="shared" si="1130"/>
        <v>0</v>
      </c>
      <c r="AK392" s="405">
        <f t="shared" si="1130"/>
        <v>0</v>
      </c>
      <c r="AL392" s="405">
        <f t="shared" si="1130"/>
        <v>0</v>
      </c>
      <c r="AM392" s="404">
        <f t="shared" si="1129"/>
        <v>414465.03937416623</v>
      </c>
    </row>
    <row r="393" spans="1:42">
      <c r="B393" s="351" t="s">
        <v>293</v>
      </c>
      <c r="C393" s="372"/>
      <c r="D393" s="336"/>
      <c r="E393" s="306"/>
      <c r="F393" s="306"/>
      <c r="G393" s="306"/>
      <c r="H393" s="306"/>
      <c r="I393" s="306"/>
      <c r="J393" s="306"/>
      <c r="K393" s="306"/>
      <c r="L393" s="306"/>
      <c r="M393" s="306"/>
      <c r="N393" s="306"/>
      <c r="O393" s="318"/>
      <c r="P393" s="306"/>
      <c r="Q393" s="306"/>
      <c r="R393" s="306"/>
      <c r="S393" s="336"/>
      <c r="T393" s="336"/>
      <c r="U393" s="336"/>
      <c r="V393" s="336"/>
      <c r="W393" s="306"/>
      <c r="X393" s="306"/>
      <c r="Y393" s="405">
        <f>Y384*Y387</f>
        <v>309708.16603336245</v>
      </c>
      <c r="Z393" s="405">
        <f t="shared" ref="Z393:AL393" si="1131">Z384*Z387</f>
        <v>102863.4735367713</v>
      </c>
      <c r="AA393" s="405">
        <f t="shared" si="1131"/>
        <v>54061.748566532377</v>
      </c>
      <c r="AB393" s="405">
        <f t="shared" si="1131"/>
        <v>6309.3642546272458</v>
      </c>
      <c r="AC393" s="405">
        <f t="shared" si="1131"/>
        <v>958.97094613582101</v>
      </c>
      <c r="AD393" s="405">
        <f>+('10. Street lighting'!F34+'10. Street lighting'!M34)*'5.  2015-2020 LRAM'!AD387</f>
        <v>123254.09814363476</v>
      </c>
      <c r="AE393" s="405">
        <f t="shared" si="1131"/>
        <v>0</v>
      </c>
      <c r="AF393" s="405">
        <f t="shared" si="1131"/>
        <v>0</v>
      </c>
      <c r="AG393" s="405">
        <f t="shared" si="1131"/>
        <v>0</v>
      </c>
      <c r="AH393" s="405">
        <f t="shared" si="1131"/>
        <v>0</v>
      </c>
      <c r="AI393" s="405">
        <f t="shared" si="1131"/>
        <v>0</v>
      </c>
      <c r="AJ393" s="405">
        <f t="shared" si="1131"/>
        <v>0</v>
      </c>
      <c r="AK393" s="405">
        <f t="shared" si="1131"/>
        <v>0</v>
      </c>
      <c r="AL393" s="405">
        <f t="shared" si="1131"/>
        <v>0</v>
      </c>
      <c r="AM393" s="404">
        <f t="shared" si="1129"/>
        <v>597155.82148106396</v>
      </c>
    </row>
    <row r="394" spans="1:42" ht="15.75">
      <c r="B394" s="376" t="s">
        <v>285</v>
      </c>
      <c r="C394" s="372"/>
      <c r="D394" s="363"/>
      <c r="E394" s="361"/>
      <c r="F394" s="361"/>
      <c r="G394" s="361"/>
      <c r="H394" s="361"/>
      <c r="I394" s="361"/>
      <c r="J394" s="361"/>
      <c r="K394" s="361"/>
      <c r="L394" s="361"/>
      <c r="M394" s="361"/>
      <c r="N394" s="361"/>
      <c r="O394" s="327"/>
      <c r="P394" s="361"/>
      <c r="Q394" s="361"/>
      <c r="R394" s="361"/>
      <c r="S394" s="363"/>
      <c r="T394" s="363"/>
      <c r="U394" s="363"/>
      <c r="V394" s="363"/>
      <c r="W394" s="361"/>
      <c r="X394" s="361"/>
      <c r="Y394" s="373">
        <f>SUM(Y388:Y393)</f>
        <v>445032.20653336245</v>
      </c>
      <c r="Z394" s="373">
        <f t="shared" ref="Z394:AE394" si="1132">SUM(Z388:Z393)</f>
        <v>307165.07183093752</v>
      </c>
      <c r="AA394" s="373">
        <f t="shared" si="1132"/>
        <v>116472.51874653238</v>
      </c>
      <c r="AB394" s="373">
        <f t="shared" si="1132"/>
        <v>8256.0762546272454</v>
      </c>
      <c r="AC394" s="373">
        <f t="shared" si="1132"/>
        <v>11440.889346135822</v>
      </c>
      <c r="AD394" s="373">
        <f t="shared" si="1132"/>
        <v>123254.09814363476</v>
      </c>
      <c r="AE394" s="373">
        <f t="shared" si="1132"/>
        <v>0</v>
      </c>
      <c r="AF394" s="373">
        <f>SUM(AF388:AF393)</f>
        <v>0</v>
      </c>
      <c r="AG394" s="373">
        <f t="shared" ref="AG394:AL394" si="1133">SUM(AG388:AG393)</f>
        <v>0</v>
      </c>
      <c r="AH394" s="373">
        <f t="shared" si="1133"/>
        <v>0</v>
      </c>
      <c r="AI394" s="373">
        <f t="shared" si="1133"/>
        <v>0</v>
      </c>
      <c r="AJ394" s="373">
        <f t="shared" si="1133"/>
        <v>0</v>
      </c>
      <c r="AK394" s="373">
        <f t="shared" si="1133"/>
        <v>0</v>
      </c>
      <c r="AL394" s="373">
        <f t="shared" si="1133"/>
        <v>0</v>
      </c>
      <c r="AM394" s="375">
        <f>SUM(AM388:AM393)</f>
        <v>1011620.8608552301</v>
      </c>
    </row>
    <row r="395" spans="1:42" ht="15.75">
      <c r="B395" s="376" t="s">
        <v>286</v>
      </c>
      <c r="C395" s="372"/>
      <c r="D395" s="377"/>
      <c r="E395" s="361"/>
      <c r="F395" s="361"/>
      <c r="G395" s="361"/>
      <c r="H395" s="361"/>
      <c r="I395" s="361"/>
      <c r="J395" s="361"/>
      <c r="K395" s="361"/>
      <c r="L395" s="361"/>
      <c r="M395" s="361"/>
      <c r="N395" s="361"/>
      <c r="O395" s="327"/>
      <c r="P395" s="361"/>
      <c r="Q395" s="361"/>
      <c r="R395" s="361"/>
      <c r="S395" s="363"/>
      <c r="T395" s="363"/>
      <c r="U395" s="363"/>
      <c r="V395" s="363"/>
      <c r="W395" s="361"/>
      <c r="X395" s="361"/>
      <c r="Y395" s="374">
        <f>Y385*Y387</f>
        <v>78093.920299999998</v>
      </c>
      <c r="Z395" s="374">
        <f t="shared" ref="Z395:AE395" si="1134">Z385*Z387</f>
        <v>18816.441599999998</v>
      </c>
      <c r="AA395" s="374">
        <f t="shared" si="1134"/>
        <v>176508.53280000002</v>
      </c>
      <c r="AB395" s="374">
        <f t="shared" si="1134"/>
        <v>0</v>
      </c>
      <c r="AC395" s="374">
        <f t="shared" si="1134"/>
        <v>0</v>
      </c>
      <c r="AD395" s="374">
        <f t="shared" si="1134"/>
        <v>0</v>
      </c>
      <c r="AE395" s="374">
        <f t="shared" si="1134"/>
        <v>0</v>
      </c>
      <c r="AF395" s="374">
        <f>AF385*AF387</f>
        <v>0</v>
      </c>
      <c r="AG395" s="374">
        <f t="shared" ref="AG395:AL395" si="1135">AG385*AG387</f>
        <v>0</v>
      </c>
      <c r="AH395" s="374">
        <f t="shared" si="1135"/>
        <v>0</v>
      </c>
      <c r="AI395" s="374">
        <f t="shared" si="1135"/>
        <v>0</v>
      </c>
      <c r="AJ395" s="374">
        <f t="shared" si="1135"/>
        <v>0</v>
      </c>
      <c r="AK395" s="374">
        <f t="shared" si="1135"/>
        <v>0</v>
      </c>
      <c r="AL395" s="374">
        <f t="shared" si="1135"/>
        <v>0</v>
      </c>
      <c r="AM395" s="375">
        <f>SUM(Y395:AL395)</f>
        <v>273418.8947</v>
      </c>
    </row>
    <row r="396" spans="1:42" ht="15.75">
      <c r="B396" s="376" t="s">
        <v>287</v>
      </c>
      <c r="C396" s="372"/>
      <c r="D396" s="377"/>
      <c r="E396" s="361"/>
      <c r="F396" s="361"/>
      <c r="G396" s="361"/>
      <c r="H396" s="361"/>
      <c r="I396" s="361"/>
      <c r="J396" s="361"/>
      <c r="K396" s="361"/>
      <c r="L396" s="361"/>
      <c r="M396" s="361"/>
      <c r="N396" s="361"/>
      <c r="O396" s="327"/>
      <c r="P396" s="361"/>
      <c r="Q396" s="361"/>
      <c r="R396" s="361"/>
      <c r="S396" s="377"/>
      <c r="T396" s="377"/>
      <c r="U396" s="377"/>
      <c r="V396" s="377"/>
      <c r="W396" s="361"/>
      <c r="X396" s="361"/>
      <c r="Y396" s="378"/>
      <c r="Z396" s="378"/>
      <c r="AA396" s="378"/>
      <c r="AB396" s="378"/>
      <c r="AC396" s="378"/>
      <c r="AD396" s="378"/>
      <c r="AE396" s="378"/>
      <c r="AF396" s="378"/>
      <c r="AG396" s="378"/>
      <c r="AH396" s="378"/>
      <c r="AI396" s="378"/>
      <c r="AJ396" s="378"/>
      <c r="AK396" s="378"/>
      <c r="AL396" s="378"/>
      <c r="AM396" s="375">
        <f>AM394-AM395</f>
        <v>738201.96615523007</v>
      </c>
    </row>
    <row r="397" spans="1:42">
      <c r="B397" s="351"/>
      <c r="C397" s="377"/>
      <c r="D397" s="377"/>
      <c r="E397" s="361"/>
      <c r="F397" s="361"/>
      <c r="G397" s="361"/>
      <c r="H397" s="361"/>
      <c r="I397" s="361"/>
      <c r="J397" s="361"/>
      <c r="K397" s="361"/>
      <c r="L397" s="361"/>
      <c r="M397" s="361"/>
      <c r="N397" s="361"/>
      <c r="O397" s="327"/>
      <c r="P397" s="361"/>
      <c r="Q397" s="361"/>
      <c r="R397" s="361"/>
      <c r="S397" s="377"/>
      <c r="T397" s="372"/>
      <c r="U397" s="377"/>
      <c r="V397" s="377"/>
      <c r="W397" s="361"/>
      <c r="X397" s="361"/>
      <c r="Y397" s="379"/>
      <c r="Z397" s="379"/>
      <c r="AA397" s="379"/>
      <c r="AB397" s="379"/>
      <c r="AC397" s="379"/>
      <c r="AD397" s="379"/>
      <c r="AE397" s="379"/>
      <c r="AF397" s="379"/>
      <c r="AG397" s="379"/>
      <c r="AH397" s="379"/>
      <c r="AI397" s="379"/>
      <c r="AJ397" s="379"/>
      <c r="AK397" s="379"/>
      <c r="AL397" s="379"/>
      <c r="AM397" s="375"/>
    </row>
    <row r="398" spans="1:42">
      <c r="B398" s="466" t="s">
        <v>288</v>
      </c>
      <c r="C398" s="331"/>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SUMPRODUCT(E221:E382,Y221:Y382)</f>
        <v>20355731</v>
      </c>
      <c r="Z398" s="318">
        <f>SUMPRODUCT(E221:E382,Z221:Z382)</f>
        <v>8709910.8303474411</v>
      </c>
      <c r="AA398" s="318">
        <f t="shared" ref="AA398:AL398" si="1136">IF(AA219="kw",SUMPRODUCT($N$221:$N$382,$P$221:$P$382,AA221:AA382),SUMPRODUCT($E$221:$E$382,AA221:AA382))</f>
        <v>17862.352380583106</v>
      </c>
      <c r="AB398" s="318">
        <f t="shared" si="1136"/>
        <v>3965.5342083962209</v>
      </c>
      <c r="AC398" s="318">
        <f t="shared" si="1136"/>
        <v>3230.7990079020506</v>
      </c>
      <c r="AD398" s="318">
        <f t="shared" si="1136"/>
        <v>0</v>
      </c>
      <c r="AE398" s="318">
        <f t="shared" si="1136"/>
        <v>0</v>
      </c>
      <c r="AF398" s="318">
        <f t="shared" si="1136"/>
        <v>0</v>
      </c>
      <c r="AG398" s="318">
        <f t="shared" si="1136"/>
        <v>0</v>
      </c>
      <c r="AH398" s="318">
        <f t="shared" si="1136"/>
        <v>0</v>
      </c>
      <c r="AI398" s="318">
        <f t="shared" si="1136"/>
        <v>0</v>
      </c>
      <c r="AJ398" s="318">
        <f t="shared" si="1136"/>
        <v>2781</v>
      </c>
      <c r="AK398" s="318">
        <f t="shared" si="1136"/>
        <v>0</v>
      </c>
      <c r="AL398" s="318">
        <f t="shared" si="1136"/>
        <v>0</v>
      </c>
      <c r="AM398" s="375"/>
    </row>
    <row r="399" spans="1:42">
      <c r="B399" s="466" t="s">
        <v>289</v>
      </c>
      <c r="C399" s="331"/>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SUMPRODUCT(F221:F382,Y221:Y382)</f>
        <v>20355731</v>
      </c>
      <c r="Z399" s="318">
        <f>SUMPRODUCT(F221:F382,Z221:Z382)</f>
        <v>8706251.8303474411</v>
      </c>
      <c r="AA399" s="318">
        <f t="shared" ref="AA399:AL399" si="1137">IF(AA219="kw",SUMPRODUCT($N$221:$N$382,$Q$221:$Q$382,AA221:AA382),SUMPRODUCT($F$221:$F$382,AA221:AA382))</f>
        <v>17862.352380583106</v>
      </c>
      <c r="AB399" s="318">
        <f t="shared" si="1137"/>
        <v>3965.5342083962209</v>
      </c>
      <c r="AC399" s="318">
        <f t="shared" si="1137"/>
        <v>3230.7990079020506</v>
      </c>
      <c r="AD399" s="318">
        <f t="shared" si="1137"/>
        <v>0</v>
      </c>
      <c r="AE399" s="318">
        <f t="shared" si="1137"/>
        <v>0</v>
      </c>
      <c r="AF399" s="318">
        <f t="shared" si="1137"/>
        <v>0</v>
      </c>
      <c r="AG399" s="318">
        <f t="shared" si="1137"/>
        <v>0</v>
      </c>
      <c r="AH399" s="318">
        <f t="shared" si="1137"/>
        <v>0</v>
      </c>
      <c r="AI399" s="318">
        <f t="shared" si="1137"/>
        <v>0</v>
      </c>
      <c r="AJ399" s="318">
        <f t="shared" si="1137"/>
        <v>2781</v>
      </c>
      <c r="AK399" s="318">
        <f t="shared" si="1137"/>
        <v>0</v>
      </c>
      <c r="AL399" s="318">
        <f t="shared" si="1137"/>
        <v>0</v>
      </c>
      <c r="AM399" s="364"/>
    </row>
    <row r="400" spans="1:42">
      <c r="B400" s="466" t="s">
        <v>290</v>
      </c>
      <c r="C400" s="331"/>
      <c r="D400" s="306"/>
      <c r="E400" s="306"/>
      <c r="F400" s="306"/>
      <c r="G400" s="306"/>
      <c r="H400" s="306"/>
      <c r="I400" s="306"/>
      <c r="J400" s="306"/>
      <c r="K400" s="306"/>
      <c r="L400" s="306"/>
      <c r="M400" s="306"/>
      <c r="N400" s="306"/>
      <c r="O400" s="384"/>
      <c r="P400" s="306"/>
      <c r="Q400" s="306"/>
      <c r="R400" s="306"/>
      <c r="S400" s="331"/>
      <c r="T400" s="336"/>
      <c r="U400" s="336"/>
      <c r="V400" s="306"/>
      <c r="W400" s="306"/>
      <c r="X400" s="336"/>
      <c r="Y400" s="318">
        <f>SUMPRODUCT(G221:G382,Y221:Y382)</f>
        <v>20355731</v>
      </c>
      <c r="Z400" s="318">
        <f>SUMPRODUCT(G221:G382,Z221:Z382)</f>
        <v>8700751.8303474411</v>
      </c>
      <c r="AA400" s="318">
        <f t="shared" ref="AA400:AL400" si="1138">IF(AA219="kw",SUMPRODUCT($N$221:$N$382,$R$221:$R$382,AA221:AA382),SUMPRODUCT($G$221:$G$382,AA221:AA382))</f>
        <v>17862.352380583106</v>
      </c>
      <c r="AB400" s="318">
        <f t="shared" si="1138"/>
        <v>3965.5342083962209</v>
      </c>
      <c r="AC400" s="318">
        <f t="shared" si="1138"/>
        <v>3230.7990079020506</v>
      </c>
      <c r="AD400" s="318">
        <f t="shared" si="1138"/>
        <v>0</v>
      </c>
      <c r="AE400" s="318">
        <f t="shared" si="1138"/>
        <v>0</v>
      </c>
      <c r="AF400" s="318">
        <f t="shared" si="1138"/>
        <v>0</v>
      </c>
      <c r="AG400" s="318">
        <f t="shared" si="1138"/>
        <v>0</v>
      </c>
      <c r="AH400" s="318">
        <f t="shared" si="1138"/>
        <v>0</v>
      </c>
      <c r="AI400" s="318">
        <f t="shared" si="1138"/>
        <v>0</v>
      </c>
      <c r="AJ400" s="318">
        <f t="shared" si="1138"/>
        <v>2781</v>
      </c>
      <c r="AK400" s="318">
        <f t="shared" si="1138"/>
        <v>0</v>
      </c>
      <c r="AL400" s="318">
        <f t="shared" si="1138"/>
        <v>0</v>
      </c>
      <c r="AM400" s="364"/>
    </row>
    <row r="401" spans="1:39">
      <c r="B401" s="467" t="s">
        <v>291</v>
      </c>
      <c r="C401" s="391"/>
      <c r="D401" s="411"/>
      <c r="E401" s="411"/>
      <c r="F401" s="411"/>
      <c r="G401" s="411"/>
      <c r="H401" s="411"/>
      <c r="I401" s="411"/>
      <c r="J401" s="411"/>
      <c r="K401" s="411"/>
      <c r="L401" s="411"/>
      <c r="M401" s="411"/>
      <c r="N401" s="411"/>
      <c r="O401" s="410"/>
      <c r="P401" s="411"/>
      <c r="Q401" s="411"/>
      <c r="R401" s="411"/>
      <c r="S401" s="391"/>
      <c r="T401" s="412"/>
      <c r="U401" s="412"/>
      <c r="V401" s="411"/>
      <c r="W401" s="411"/>
      <c r="X401" s="412"/>
      <c r="Y401" s="353">
        <f>SUMPRODUCT(H221:H382,Y221:Y382)</f>
        <v>20355731</v>
      </c>
      <c r="Z401" s="353">
        <f>SUMPRODUCT(H221:H382,Z221:Z382)</f>
        <v>8697586.8303474411</v>
      </c>
      <c r="AA401" s="353">
        <f t="shared" ref="AA401:AL401" si="1139">IF(AA219="kw",SUMPRODUCT($N$221:$N$382,$S$221:$S$382,AA221:AA382),SUMPRODUCT($H$221:$H$382,AA221:AA382))</f>
        <v>17862.352380583106</v>
      </c>
      <c r="AB401" s="353">
        <f t="shared" si="1139"/>
        <v>3965.5342083962209</v>
      </c>
      <c r="AC401" s="353">
        <f t="shared" si="1139"/>
        <v>3230.7990079020506</v>
      </c>
      <c r="AD401" s="353">
        <f t="shared" si="1139"/>
        <v>0</v>
      </c>
      <c r="AE401" s="353">
        <f t="shared" si="1139"/>
        <v>0</v>
      </c>
      <c r="AF401" s="353">
        <f t="shared" si="1139"/>
        <v>0</v>
      </c>
      <c r="AG401" s="353">
        <f t="shared" si="1139"/>
        <v>0</v>
      </c>
      <c r="AH401" s="353">
        <f t="shared" si="1139"/>
        <v>0</v>
      </c>
      <c r="AI401" s="353">
        <f t="shared" si="1139"/>
        <v>0</v>
      </c>
      <c r="AJ401" s="353">
        <f t="shared" si="1139"/>
        <v>2781</v>
      </c>
      <c r="AK401" s="353">
        <f t="shared" si="1139"/>
        <v>0</v>
      </c>
      <c r="AL401" s="353">
        <f t="shared" si="1139"/>
        <v>0</v>
      </c>
      <c r="AM401" s="413"/>
    </row>
    <row r="402" spans="1:39" ht="21"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36"/>
      <c r="Z402" s="436"/>
      <c r="AA402" s="436"/>
      <c r="AB402" s="436"/>
      <c r="AC402" s="436"/>
      <c r="AD402" s="436"/>
      <c r="AE402" s="436"/>
      <c r="AF402" s="436"/>
      <c r="AG402" s="436"/>
      <c r="AH402" s="436"/>
      <c r="AI402" s="436"/>
      <c r="AJ402" s="436"/>
      <c r="AK402" s="436"/>
      <c r="AL402" s="436"/>
      <c r="AM402" s="416"/>
    </row>
    <row r="405" spans="1:39" ht="15.75">
      <c r="B405" s="307" t="s">
        <v>294</v>
      </c>
      <c r="C405" s="308"/>
      <c r="D405" s="627" t="s">
        <v>588</v>
      </c>
      <c r="E405" s="280"/>
      <c r="F405" s="629" t="s">
        <v>599</v>
      </c>
      <c r="G405" s="280"/>
      <c r="H405" s="280"/>
      <c r="I405" s="280"/>
      <c r="J405" s="280"/>
      <c r="K405" s="280"/>
      <c r="L405" s="280"/>
      <c r="M405" s="280"/>
      <c r="N405" s="280"/>
      <c r="O405" s="308"/>
      <c r="P405" s="280"/>
      <c r="Q405" s="280"/>
      <c r="R405" s="280"/>
      <c r="S405" s="280"/>
      <c r="T405" s="280"/>
      <c r="U405" s="280"/>
      <c r="V405" s="280"/>
      <c r="W405" s="280"/>
      <c r="X405" s="280"/>
      <c r="Y405" s="297"/>
      <c r="Z405" s="294"/>
      <c r="AA405" s="294"/>
      <c r="AB405" s="294"/>
      <c r="AC405" s="294"/>
      <c r="AD405" s="294"/>
      <c r="AE405" s="294"/>
      <c r="AF405" s="294"/>
      <c r="AG405" s="294"/>
      <c r="AH405" s="294"/>
      <c r="AI405" s="294"/>
      <c r="AJ405" s="294"/>
      <c r="AK405" s="294"/>
      <c r="AL405" s="294"/>
      <c r="AM405" s="309"/>
    </row>
    <row r="406" spans="1:39" ht="33.75" customHeight="1">
      <c r="B406" s="977" t="s">
        <v>213</v>
      </c>
      <c r="C406" s="979" t="s">
        <v>33</v>
      </c>
      <c r="D406" s="311" t="s">
        <v>426</v>
      </c>
      <c r="E406" s="981" t="s">
        <v>211</v>
      </c>
      <c r="F406" s="982"/>
      <c r="G406" s="982"/>
      <c r="H406" s="982"/>
      <c r="I406" s="982"/>
      <c r="J406" s="982"/>
      <c r="K406" s="982"/>
      <c r="L406" s="982"/>
      <c r="M406" s="983"/>
      <c r="N406" s="984" t="s">
        <v>215</v>
      </c>
      <c r="O406" s="311" t="s">
        <v>427</v>
      </c>
      <c r="P406" s="981" t="s">
        <v>214</v>
      </c>
      <c r="Q406" s="982"/>
      <c r="R406" s="982"/>
      <c r="S406" s="982"/>
      <c r="T406" s="982"/>
      <c r="U406" s="982"/>
      <c r="V406" s="982"/>
      <c r="W406" s="982"/>
      <c r="X406" s="983"/>
      <c r="Y406" s="974" t="s">
        <v>246</v>
      </c>
      <c r="Z406" s="975"/>
      <c r="AA406" s="975"/>
      <c r="AB406" s="975"/>
      <c r="AC406" s="975"/>
      <c r="AD406" s="975"/>
      <c r="AE406" s="975"/>
      <c r="AF406" s="975"/>
      <c r="AG406" s="975"/>
      <c r="AH406" s="975"/>
      <c r="AI406" s="975"/>
      <c r="AJ406" s="975"/>
      <c r="AK406" s="975"/>
      <c r="AL406" s="975"/>
      <c r="AM406" s="976"/>
    </row>
    <row r="407" spans="1:39" ht="61.5" customHeight="1">
      <c r="B407" s="978"/>
      <c r="C407" s="980"/>
      <c r="D407" s="312">
        <v>2017</v>
      </c>
      <c r="E407" s="312">
        <v>2018</v>
      </c>
      <c r="F407" s="312">
        <v>2019</v>
      </c>
      <c r="G407" s="312">
        <v>2020</v>
      </c>
      <c r="H407" s="312">
        <v>2021</v>
      </c>
      <c r="I407" s="312">
        <v>2022</v>
      </c>
      <c r="J407" s="312">
        <v>2023</v>
      </c>
      <c r="K407" s="312">
        <v>2024</v>
      </c>
      <c r="L407" s="312">
        <v>2025</v>
      </c>
      <c r="M407" s="312">
        <v>2026</v>
      </c>
      <c r="N407" s="985"/>
      <c r="O407" s="312">
        <v>2017</v>
      </c>
      <c r="P407" s="312">
        <v>2018</v>
      </c>
      <c r="Q407" s="312">
        <v>2019</v>
      </c>
      <c r="R407" s="312">
        <v>2020</v>
      </c>
      <c r="S407" s="312">
        <v>2021</v>
      </c>
      <c r="T407" s="312">
        <v>2022</v>
      </c>
      <c r="U407" s="312">
        <v>2023</v>
      </c>
      <c r="V407" s="312">
        <v>2024</v>
      </c>
      <c r="W407" s="312">
        <v>2025</v>
      </c>
      <c r="X407" s="312">
        <v>2026</v>
      </c>
      <c r="Y407" s="312" t="str">
        <f>'1.  LRAMVA Summary'!D51</f>
        <v>Residential</v>
      </c>
      <c r="Z407" s="312" t="str">
        <f>'1.  LRAMVA Summary'!E51</f>
        <v>GS&lt;50 kW</v>
      </c>
      <c r="AA407" s="312" t="str">
        <f>'1.  LRAMVA Summary'!F51</f>
        <v>General Service 50 to 4,999 kW</v>
      </c>
      <c r="AB407" s="312" t="str">
        <f>'1.  LRAMVA Summary'!G51</f>
        <v>Large Use</v>
      </c>
      <c r="AC407" s="312" t="str">
        <f>'1.  LRAMVA Summary'!H51</f>
        <v>Large Use</v>
      </c>
      <c r="AD407" s="312" t="str">
        <f>'1.  LRAMVA Summary'!I51</f>
        <v>Street Lighting</v>
      </c>
      <c r="AE407" s="312" t="str">
        <f>'1.  LRAMVA Summary'!J51</f>
        <v/>
      </c>
      <c r="AF407" s="312" t="str">
        <f>'1.  LRAMVA Summary'!K51</f>
        <v/>
      </c>
      <c r="AG407" s="312" t="str">
        <f>'1.  LRAMVA Summary'!L51</f>
        <v/>
      </c>
      <c r="AH407" s="312" t="str">
        <f>'1.  LRAMVA Summary'!M51</f>
        <v/>
      </c>
      <c r="AI407" s="312" t="str">
        <f>'1.  LRAMVA Summary'!N51</f>
        <v/>
      </c>
      <c r="AJ407" s="312" t="str">
        <f>'1.  LRAMVA Summary'!O51</f>
        <v/>
      </c>
      <c r="AK407" s="312" t="str">
        <f>'1.  LRAMVA Summary'!P51</f>
        <v/>
      </c>
      <c r="AL407" s="312" t="str">
        <f>'1.  LRAMVA Summary'!Q51</f>
        <v/>
      </c>
      <c r="AM407" s="314" t="str">
        <f>'1.  LRAMVA Summary'!R51</f>
        <v>Total</v>
      </c>
    </row>
    <row r="408" spans="1:39" ht="15.75" customHeight="1">
      <c r="A408" s="568"/>
      <c r="B408" s="560" t="s">
        <v>517</v>
      </c>
      <c r="C408" s="316"/>
      <c r="D408" s="316"/>
      <c r="E408" s="316"/>
      <c r="F408" s="316"/>
      <c r="G408" s="316"/>
      <c r="H408" s="316"/>
      <c r="I408" s="316"/>
      <c r="J408" s="316"/>
      <c r="K408" s="316"/>
      <c r="L408" s="316"/>
      <c r="M408" s="316"/>
      <c r="N408" s="317"/>
      <c r="O408" s="316"/>
      <c r="P408" s="316"/>
      <c r="Q408" s="316"/>
      <c r="R408" s="316"/>
      <c r="S408" s="316"/>
      <c r="T408" s="316"/>
      <c r="U408" s="316"/>
      <c r="V408" s="316"/>
      <c r="W408" s="316"/>
      <c r="X408" s="316"/>
      <c r="Y408" s="318" t="str">
        <f>'1.  LRAMVA Summary'!D52</f>
        <v>kWh</v>
      </c>
      <c r="Z408" s="318" t="str">
        <f>'1.  LRAMVA Summary'!E52</f>
        <v>kWh</v>
      </c>
      <c r="AA408" s="318" t="str">
        <f>'1.  LRAMVA Summary'!F52</f>
        <v>kW</v>
      </c>
      <c r="AB408" s="318" t="str">
        <f>'1.  LRAMVA Summary'!G52</f>
        <v>kW</v>
      </c>
      <c r="AC408" s="318" t="str">
        <f>'1.  LRAMVA Summary'!H52</f>
        <v>kW</v>
      </c>
      <c r="AD408" s="318" t="str">
        <f>'1.  LRAMVA Summary'!I52</f>
        <v>kW</v>
      </c>
      <c r="AE408" s="318" t="str">
        <f>'1.  LRAMVA Summary'!J52</f>
        <v/>
      </c>
      <c r="AF408" s="318" t="str">
        <f>'1.  LRAMVA Summary'!K52</f>
        <v/>
      </c>
      <c r="AG408" s="318" t="str">
        <f>'1.  LRAMVA Summary'!L52</f>
        <v/>
      </c>
      <c r="AH408" s="318" t="str">
        <f>'1.  LRAMVA Summary'!M52</f>
        <v/>
      </c>
      <c r="AI408" s="318" t="str">
        <f>'1.  LRAMVA Summary'!N52</f>
        <v/>
      </c>
      <c r="AJ408" s="318" t="str">
        <f>'1.  LRAMVA Summary'!O52</f>
        <v/>
      </c>
      <c r="AK408" s="318" t="str">
        <f>'1.  LRAMVA Summary'!P52</f>
        <v/>
      </c>
      <c r="AL408" s="318" t="str">
        <f>'1.  LRAMVA Summary'!Q52</f>
        <v/>
      </c>
      <c r="AM408" s="319"/>
    </row>
    <row r="409" spans="1:39" ht="15.75" outlineLevel="1">
      <c r="A409" s="568"/>
      <c r="B409" s="540" t="s">
        <v>510</v>
      </c>
      <c r="C409" s="316"/>
      <c r="D409" s="316"/>
      <c r="E409" s="316"/>
      <c r="F409" s="316"/>
      <c r="G409" s="316"/>
      <c r="H409" s="316"/>
      <c r="I409" s="316"/>
      <c r="J409" s="316"/>
      <c r="K409" s="316"/>
      <c r="L409" s="316"/>
      <c r="M409" s="316"/>
      <c r="N409" s="317"/>
      <c r="O409" s="316"/>
      <c r="P409" s="316"/>
      <c r="Q409" s="316"/>
      <c r="R409" s="316"/>
      <c r="S409" s="316"/>
      <c r="T409" s="316"/>
      <c r="U409" s="316"/>
      <c r="V409" s="316"/>
      <c r="W409" s="316"/>
      <c r="X409" s="316"/>
      <c r="Y409" s="318"/>
      <c r="Z409" s="318"/>
      <c r="AA409" s="318"/>
      <c r="AB409" s="318"/>
      <c r="AC409" s="318"/>
      <c r="AD409" s="318"/>
      <c r="AE409" s="318"/>
      <c r="AF409" s="318"/>
      <c r="AG409" s="318"/>
      <c r="AH409" s="318"/>
      <c r="AI409" s="318"/>
      <c r="AJ409" s="318"/>
      <c r="AK409" s="318"/>
      <c r="AL409" s="318"/>
      <c r="AM409" s="319"/>
    </row>
    <row r="410" spans="1:39" outlineLevel="1">
      <c r="A410" s="568">
        <v>1</v>
      </c>
      <c r="B410" s="455" t="s">
        <v>95</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40">Z410</f>
        <v>0</v>
      </c>
      <c r="AA411" s="438">
        <f t="shared" ref="AA411" si="1141">AA410</f>
        <v>0</v>
      </c>
      <c r="AB411" s="438">
        <f t="shared" ref="AB411" si="1142">AB410</f>
        <v>0</v>
      </c>
      <c r="AC411" s="438">
        <f t="shared" ref="AC411" si="1143">AC410</f>
        <v>0</v>
      </c>
      <c r="AD411" s="438">
        <f t="shared" ref="AD411" si="1144">AD410</f>
        <v>0</v>
      </c>
      <c r="AE411" s="438">
        <f t="shared" ref="AE411" si="1145">AE410</f>
        <v>0</v>
      </c>
      <c r="AF411" s="438">
        <f t="shared" ref="AF411" si="1146">AF410</f>
        <v>0</v>
      </c>
      <c r="AG411" s="438">
        <f t="shared" ref="AG411" si="1147">AG410</f>
        <v>0</v>
      </c>
      <c r="AH411" s="438">
        <f t="shared" ref="AH411" si="1148">AH410</f>
        <v>0</v>
      </c>
      <c r="AI411" s="438">
        <f t="shared" ref="AI411" si="1149">AI410</f>
        <v>0</v>
      </c>
      <c r="AJ411" s="438">
        <f t="shared" ref="AJ411" si="1150">AJ410</f>
        <v>0</v>
      </c>
      <c r="AK411" s="438">
        <f t="shared" ref="AK411" si="1151">AK410</f>
        <v>0</v>
      </c>
      <c r="AL411" s="438">
        <f t="shared" ref="AL411" si="1152">AL410</f>
        <v>0</v>
      </c>
      <c r="AM411" s="324"/>
    </row>
    <row r="412" spans="1:39" ht="15.75" outlineLevel="1">
      <c r="A412" s="568"/>
      <c r="B412" s="561"/>
      <c r="C412" s="326"/>
      <c r="D412" s="326"/>
      <c r="E412" s="326"/>
      <c r="F412" s="326"/>
      <c r="G412" s="326"/>
      <c r="H412" s="326"/>
      <c r="I412" s="326"/>
      <c r="J412" s="326"/>
      <c r="K412" s="326"/>
      <c r="L412" s="326"/>
      <c r="M412" s="326"/>
      <c r="N412" s="327"/>
      <c r="O412" s="326"/>
      <c r="P412" s="326"/>
      <c r="Q412" s="326"/>
      <c r="R412" s="326"/>
      <c r="S412" s="326"/>
      <c r="T412" s="326"/>
      <c r="U412" s="326"/>
      <c r="V412" s="326"/>
      <c r="W412" s="326"/>
      <c r="X412" s="326"/>
      <c r="Y412" s="439"/>
      <c r="Z412" s="440"/>
      <c r="AA412" s="440"/>
      <c r="AB412" s="440"/>
      <c r="AC412" s="440"/>
      <c r="AD412" s="440"/>
      <c r="AE412" s="440"/>
      <c r="AF412" s="440"/>
      <c r="AG412" s="440"/>
      <c r="AH412" s="440"/>
      <c r="AI412" s="440"/>
      <c r="AJ412" s="440"/>
      <c r="AK412" s="440"/>
      <c r="AL412" s="440"/>
      <c r="AM412" s="329"/>
    </row>
    <row r="413" spans="1:39" outlineLevel="1">
      <c r="A413" s="568">
        <v>2</v>
      </c>
      <c r="B413" s="455" t="s">
        <v>96</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53">Z413</f>
        <v>0</v>
      </c>
      <c r="AA414" s="438">
        <f t="shared" ref="AA414" si="1154">AA413</f>
        <v>0</v>
      </c>
      <c r="AB414" s="438">
        <f t="shared" ref="AB414" si="1155">AB413</f>
        <v>0</v>
      </c>
      <c r="AC414" s="438">
        <f t="shared" ref="AC414" si="1156">AC413</f>
        <v>0</v>
      </c>
      <c r="AD414" s="438">
        <f t="shared" ref="AD414" si="1157">AD413</f>
        <v>0</v>
      </c>
      <c r="AE414" s="438">
        <f t="shared" ref="AE414" si="1158">AE413</f>
        <v>0</v>
      </c>
      <c r="AF414" s="438">
        <f t="shared" ref="AF414" si="1159">AF413</f>
        <v>0</v>
      </c>
      <c r="AG414" s="438">
        <f t="shared" ref="AG414" si="1160">AG413</f>
        <v>0</v>
      </c>
      <c r="AH414" s="438">
        <f t="shared" ref="AH414" si="1161">AH413</f>
        <v>0</v>
      </c>
      <c r="AI414" s="438">
        <f t="shared" ref="AI414" si="1162">AI413</f>
        <v>0</v>
      </c>
      <c r="AJ414" s="438">
        <f t="shared" ref="AJ414" si="1163">AJ413</f>
        <v>0</v>
      </c>
      <c r="AK414" s="438">
        <f t="shared" ref="AK414" si="1164">AK413</f>
        <v>0</v>
      </c>
      <c r="AL414" s="438">
        <f t="shared" ref="AL414" si="1165">AL413</f>
        <v>0</v>
      </c>
      <c r="AM414" s="324"/>
    </row>
    <row r="415" spans="1:39" ht="15.75" outlineLevel="1">
      <c r="A415" s="568"/>
      <c r="B415" s="561"/>
      <c r="C415" s="326"/>
      <c r="D415" s="331"/>
      <c r="E415" s="331"/>
      <c r="F415" s="331"/>
      <c r="G415" s="331"/>
      <c r="H415" s="331"/>
      <c r="I415" s="331"/>
      <c r="J415" s="331"/>
      <c r="K415" s="331"/>
      <c r="L415" s="331"/>
      <c r="M415" s="331"/>
      <c r="N415" s="327"/>
      <c r="O415" s="331"/>
      <c r="P415" s="331"/>
      <c r="Q415" s="331"/>
      <c r="R415" s="331"/>
      <c r="S415" s="331"/>
      <c r="T415" s="331"/>
      <c r="U415" s="331"/>
      <c r="V415" s="331"/>
      <c r="W415" s="331"/>
      <c r="X415" s="331"/>
      <c r="Y415" s="439"/>
      <c r="Z415" s="440"/>
      <c r="AA415" s="440"/>
      <c r="AB415" s="440"/>
      <c r="AC415" s="440"/>
      <c r="AD415" s="440"/>
      <c r="AE415" s="440"/>
      <c r="AF415" s="440"/>
      <c r="AG415" s="440"/>
      <c r="AH415" s="440"/>
      <c r="AI415" s="440"/>
      <c r="AJ415" s="440"/>
      <c r="AK415" s="440"/>
      <c r="AL415" s="440"/>
      <c r="AM415" s="329"/>
    </row>
    <row r="416" spans="1:39" outlineLevel="1">
      <c r="A416" s="568">
        <v>3</v>
      </c>
      <c r="B416" s="455" t="s">
        <v>97</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66">Z416</f>
        <v>0</v>
      </c>
      <c r="AA417" s="438">
        <f t="shared" ref="AA417" si="1167">AA416</f>
        <v>0</v>
      </c>
      <c r="AB417" s="438">
        <f t="shared" ref="AB417" si="1168">AB416</f>
        <v>0</v>
      </c>
      <c r="AC417" s="438">
        <f t="shared" ref="AC417" si="1169">AC416</f>
        <v>0</v>
      </c>
      <c r="AD417" s="438">
        <f t="shared" ref="AD417" si="1170">AD416</f>
        <v>0</v>
      </c>
      <c r="AE417" s="438">
        <f t="shared" ref="AE417" si="1171">AE416</f>
        <v>0</v>
      </c>
      <c r="AF417" s="438">
        <f t="shared" ref="AF417" si="1172">AF416</f>
        <v>0</v>
      </c>
      <c r="AG417" s="438">
        <f t="shared" ref="AG417" si="1173">AG416</f>
        <v>0</v>
      </c>
      <c r="AH417" s="438">
        <f t="shared" ref="AH417" si="1174">AH416</f>
        <v>0</v>
      </c>
      <c r="AI417" s="438">
        <f t="shared" ref="AI417" si="1175">AI416</f>
        <v>0</v>
      </c>
      <c r="AJ417" s="438">
        <f t="shared" ref="AJ417" si="1176">AJ416</f>
        <v>0</v>
      </c>
      <c r="AK417" s="438">
        <f t="shared" ref="AK417" si="1177">AK416</f>
        <v>0</v>
      </c>
      <c r="AL417" s="438">
        <f t="shared" ref="AL417" si="1178">AL416</f>
        <v>0</v>
      </c>
      <c r="AM417" s="324"/>
    </row>
    <row r="418" spans="1:39" outlineLevel="1">
      <c r="A418" s="568"/>
      <c r="B418" s="458"/>
      <c r="C418" s="332"/>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39"/>
      <c r="Z418" s="439"/>
      <c r="AA418" s="439"/>
      <c r="AB418" s="439"/>
      <c r="AC418" s="439"/>
      <c r="AD418" s="439"/>
      <c r="AE418" s="439"/>
      <c r="AF418" s="439"/>
      <c r="AG418" s="439"/>
      <c r="AH418" s="439"/>
      <c r="AI418" s="439"/>
      <c r="AJ418" s="439"/>
      <c r="AK418" s="439"/>
      <c r="AL418" s="439"/>
      <c r="AM418" s="333"/>
    </row>
    <row r="419" spans="1:39" outlineLevel="1">
      <c r="A419" s="568">
        <v>4</v>
      </c>
      <c r="B419" s="455" t="s">
        <v>98</v>
      </c>
      <c r="C419" s="318" t="s">
        <v>25</v>
      </c>
      <c r="D419" s="322"/>
      <c r="E419" s="322"/>
      <c r="F419" s="322"/>
      <c r="G419" s="322"/>
      <c r="H419" s="322"/>
      <c r="I419" s="322"/>
      <c r="J419" s="322"/>
      <c r="K419" s="322"/>
      <c r="L419" s="322"/>
      <c r="M419" s="322"/>
      <c r="N419" s="318"/>
      <c r="O419" s="322"/>
      <c r="P419" s="322"/>
      <c r="Q419" s="322"/>
      <c r="R419" s="322"/>
      <c r="S419" s="322"/>
      <c r="T419" s="322"/>
      <c r="U419" s="322"/>
      <c r="V419" s="322"/>
      <c r="W419" s="322"/>
      <c r="X419" s="322"/>
      <c r="Y419" s="437"/>
      <c r="Z419" s="437"/>
      <c r="AA419" s="437"/>
      <c r="AB419" s="437"/>
      <c r="AC419" s="437"/>
      <c r="AD419" s="437"/>
      <c r="AE419" s="437"/>
      <c r="AF419" s="437"/>
      <c r="AG419" s="437"/>
      <c r="AH419" s="437"/>
      <c r="AI419" s="437"/>
      <c r="AJ419" s="437"/>
      <c r="AK419" s="437"/>
      <c r="AL419" s="437"/>
      <c r="AM419" s="323">
        <f>SUM(Y419:AL419)</f>
        <v>0</v>
      </c>
    </row>
    <row r="420" spans="1:39" outlineLevel="1">
      <c r="A420" s="568"/>
      <c r="B420" s="458" t="s">
        <v>311</v>
      </c>
      <c r="C420" s="318" t="s">
        <v>164</v>
      </c>
      <c r="D420" s="322"/>
      <c r="E420" s="322"/>
      <c r="F420" s="322"/>
      <c r="G420" s="322"/>
      <c r="H420" s="322"/>
      <c r="I420" s="322"/>
      <c r="J420" s="322"/>
      <c r="K420" s="322"/>
      <c r="L420" s="322"/>
      <c r="M420" s="322"/>
      <c r="N420" s="495"/>
      <c r="O420" s="322"/>
      <c r="P420" s="322"/>
      <c r="Q420" s="322"/>
      <c r="R420" s="322"/>
      <c r="S420" s="322"/>
      <c r="T420" s="322"/>
      <c r="U420" s="322"/>
      <c r="V420" s="322"/>
      <c r="W420" s="322"/>
      <c r="X420" s="322"/>
      <c r="Y420" s="438">
        <f>Y419</f>
        <v>0</v>
      </c>
      <c r="Z420" s="438">
        <f t="shared" ref="Z420" si="1179">Z419</f>
        <v>0</v>
      </c>
      <c r="AA420" s="438">
        <f t="shared" ref="AA420" si="1180">AA419</f>
        <v>0</v>
      </c>
      <c r="AB420" s="438">
        <f t="shared" ref="AB420" si="1181">AB419</f>
        <v>0</v>
      </c>
      <c r="AC420" s="438">
        <f t="shared" ref="AC420" si="1182">AC419</f>
        <v>0</v>
      </c>
      <c r="AD420" s="438">
        <f t="shared" ref="AD420" si="1183">AD419</f>
        <v>0</v>
      </c>
      <c r="AE420" s="438">
        <f t="shared" ref="AE420" si="1184">AE419</f>
        <v>0</v>
      </c>
      <c r="AF420" s="438">
        <f t="shared" ref="AF420" si="1185">AF419</f>
        <v>0</v>
      </c>
      <c r="AG420" s="438">
        <f t="shared" ref="AG420" si="1186">AG419</f>
        <v>0</v>
      </c>
      <c r="AH420" s="438">
        <f t="shared" ref="AH420" si="1187">AH419</f>
        <v>0</v>
      </c>
      <c r="AI420" s="438">
        <f t="shared" ref="AI420" si="1188">AI419</f>
        <v>0</v>
      </c>
      <c r="AJ420" s="438">
        <f t="shared" ref="AJ420" si="1189">AJ419</f>
        <v>0</v>
      </c>
      <c r="AK420" s="438">
        <f t="shared" ref="AK420" si="1190">AK419</f>
        <v>0</v>
      </c>
      <c r="AL420" s="438">
        <f t="shared" ref="AL420" si="1191">AL419</f>
        <v>0</v>
      </c>
      <c r="AM420" s="324"/>
    </row>
    <row r="421" spans="1:39" outlineLevel="1">
      <c r="A421" s="568"/>
      <c r="B421" s="458"/>
      <c r="C421" s="332"/>
      <c r="D421" s="331"/>
      <c r="E421" s="331"/>
      <c r="F421" s="331"/>
      <c r="G421" s="331"/>
      <c r="H421" s="331"/>
      <c r="I421" s="331"/>
      <c r="J421" s="331"/>
      <c r="K421" s="331"/>
      <c r="L421" s="331"/>
      <c r="M421" s="331"/>
      <c r="N421" s="318"/>
      <c r="O421" s="331"/>
      <c r="P421" s="331"/>
      <c r="Q421" s="331"/>
      <c r="R421" s="331"/>
      <c r="S421" s="331"/>
      <c r="T421" s="331"/>
      <c r="U421" s="331"/>
      <c r="V421" s="331"/>
      <c r="W421" s="331"/>
      <c r="X421" s="331"/>
      <c r="Y421" s="439"/>
      <c r="Z421" s="439"/>
      <c r="AA421" s="439"/>
      <c r="AB421" s="439"/>
      <c r="AC421" s="439"/>
      <c r="AD421" s="439"/>
      <c r="AE421" s="439"/>
      <c r="AF421" s="439"/>
      <c r="AG421" s="439"/>
      <c r="AH421" s="439"/>
      <c r="AI421" s="439"/>
      <c r="AJ421" s="439"/>
      <c r="AK421" s="439"/>
      <c r="AL421" s="439"/>
      <c r="AM421" s="333"/>
    </row>
    <row r="422" spans="1:39" outlineLevel="1">
      <c r="A422" s="568">
        <v>5</v>
      </c>
      <c r="B422" s="455" t="s">
        <v>99</v>
      </c>
      <c r="C422" s="318" t="s">
        <v>25</v>
      </c>
      <c r="D422" s="322"/>
      <c r="E422" s="322"/>
      <c r="F422" s="322"/>
      <c r="G422" s="322"/>
      <c r="H422" s="322"/>
      <c r="I422" s="322"/>
      <c r="J422" s="322"/>
      <c r="K422" s="322"/>
      <c r="L422" s="322"/>
      <c r="M422" s="322"/>
      <c r="N422" s="318"/>
      <c r="O422" s="322"/>
      <c r="P422" s="322"/>
      <c r="Q422" s="322"/>
      <c r="R422" s="322"/>
      <c r="S422" s="322"/>
      <c r="T422" s="322"/>
      <c r="U422" s="322"/>
      <c r="V422" s="322"/>
      <c r="W422" s="322"/>
      <c r="X422" s="322"/>
      <c r="Y422" s="437"/>
      <c r="Z422" s="437"/>
      <c r="AA422" s="437"/>
      <c r="AB422" s="437"/>
      <c r="AC422" s="437"/>
      <c r="AD422" s="437"/>
      <c r="AE422" s="437"/>
      <c r="AF422" s="437"/>
      <c r="AG422" s="437"/>
      <c r="AH422" s="437"/>
      <c r="AI422" s="437"/>
      <c r="AJ422" s="437"/>
      <c r="AK422" s="437"/>
      <c r="AL422" s="437"/>
      <c r="AM422" s="323">
        <f>SUM(Y422:AL422)</f>
        <v>0</v>
      </c>
    </row>
    <row r="423" spans="1:39" outlineLevel="1">
      <c r="A423" s="568"/>
      <c r="B423" s="458" t="s">
        <v>311</v>
      </c>
      <c r="C423" s="318" t="s">
        <v>164</v>
      </c>
      <c r="D423" s="322"/>
      <c r="E423" s="322"/>
      <c r="F423" s="322"/>
      <c r="G423" s="322"/>
      <c r="H423" s="322"/>
      <c r="I423" s="322"/>
      <c r="J423" s="322"/>
      <c r="K423" s="322"/>
      <c r="L423" s="322"/>
      <c r="M423" s="322"/>
      <c r="N423" s="495"/>
      <c r="O423" s="322"/>
      <c r="P423" s="322"/>
      <c r="Q423" s="322"/>
      <c r="R423" s="322"/>
      <c r="S423" s="322"/>
      <c r="T423" s="322"/>
      <c r="U423" s="322"/>
      <c r="V423" s="322"/>
      <c r="W423" s="322"/>
      <c r="X423" s="322"/>
      <c r="Y423" s="438">
        <f>Y422</f>
        <v>0</v>
      </c>
      <c r="Z423" s="438">
        <f t="shared" ref="Z423" si="1192">Z422</f>
        <v>0</v>
      </c>
      <c r="AA423" s="438">
        <f t="shared" ref="AA423" si="1193">AA422</f>
        <v>0</v>
      </c>
      <c r="AB423" s="438">
        <f t="shared" ref="AB423" si="1194">AB422</f>
        <v>0</v>
      </c>
      <c r="AC423" s="438">
        <f t="shared" ref="AC423" si="1195">AC422</f>
        <v>0</v>
      </c>
      <c r="AD423" s="438">
        <f t="shared" ref="AD423" si="1196">AD422</f>
        <v>0</v>
      </c>
      <c r="AE423" s="438">
        <f t="shared" ref="AE423" si="1197">AE422</f>
        <v>0</v>
      </c>
      <c r="AF423" s="438">
        <f t="shared" ref="AF423" si="1198">AF422</f>
        <v>0</v>
      </c>
      <c r="AG423" s="438">
        <f t="shared" ref="AG423" si="1199">AG422</f>
        <v>0</v>
      </c>
      <c r="AH423" s="438">
        <f t="shared" ref="AH423" si="1200">AH422</f>
        <v>0</v>
      </c>
      <c r="AI423" s="438">
        <f t="shared" ref="AI423" si="1201">AI422</f>
        <v>0</v>
      </c>
      <c r="AJ423" s="438">
        <f t="shared" ref="AJ423" si="1202">AJ422</f>
        <v>0</v>
      </c>
      <c r="AK423" s="438">
        <f t="shared" ref="AK423" si="1203">AK422</f>
        <v>0</v>
      </c>
      <c r="AL423" s="438">
        <f t="shared" ref="AL423" si="1204">AL422</f>
        <v>0</v>
      </c>
      <c r="AM423" s="324"/>
    </row>
    <row r="424" spans="1:39" outlineLevel="1">
      <c r="A424" s="568"/>
      <c r="B424" s="45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449"/>
      <c r="Z424" s="450"/>
      <c r="AA424" s="450"/>
      <c r="AB424" s="450"/>
      <c r="AC424" s="450"/>
      <c r="AD424" s="450"/>
      <c r="AE424" s="450"/>
      <c r="AF424" s="450"/>
      <c r="AG424" s="450"/>
      <c r="AH424" s="450"/>
      <c r="AI424" s="450"/>
      <c r="AJ424" s="450"/>
      <c r="AK424" s="450"/>
      <c r="AL424" s="450"/>
      <c r="AM424" s="324"/>
    </row>
    <row r="425" spans="1:39" ht="15.75" outlineLevel="1">
      <c r="A425" s="568"/>
      <c r="B425" s="550" t="s">
        <v>511</v>
      </c>
      <c r="C425" s="316"/>
      <c r="D425" s="316"/>
      <c r="E425" s="316"/>
      <c r="F425" s="316"/>
      <c r="G425" s="316"/>
      <c r="H425" s="316"/>
      <c r="I425" s="316"/>
      <c r="J425" s="316"/>
      <c r="K425" s="316"/>
      <c r="L425" s="316"/>
      <c r="M425" s="316"/>
      <c r="N425" s="317"/>
      <c r="O425" s="316"/>
      <c r="P425" s="316"/>
      <c r="Q425" s="316"/>
      <c r="R425" s="316"/>
      <c r="S425" s="316"/>
      <c r="T425" s="316"/>
      <c r="U425" s="316"/>
      <c r="V425" s="316"/>
      <c r="W425" s="316"/>
      <c r="X425" s="316"/>
      <c r="Y425" s="441"/>
      <c r="Z425" s="441"/>
      <c r="AA425" s="441"/>
      <c r="AB425" s="441"/>
      <c r="AC425" s="441"/>
      <c r="AD425" s="441"/>
      <c r="AE425" s="441"/>
      <c r="AF425" s="441"/>
      <c r="AG425" s="441"/>
      <c r="AH425" s="441"/>
      <c r="AI425" s="441"/>
      <c r="AJ425" s="441"/>
      <c r="AK425" s="441"/>
      <c r="AL425" s="441"/>
      <c r="AM425" s="319"/>
    </row>
    <row r="426" spans="1:39" outlineLevel="1">
      <c r="A426" s="568">
        <v>6</v>
      </c>
      <c r="B426" s="455" t="s">
        <v>100</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05">Z426</f>
        <v>0</v>
      </c>
      <c r="AA427" s="438">
        <f t="shared" ref="AA427" si="1206">AA426</f>
        <v>0</v>
      </c>
      <c r="AB427" s="438">
        <f t="shared" ref="AB427" si="1207">AB426</f>
        <v>0</v>
      </c>
      <c r="AC427" s="438">
        <f t="shared" ref="AC427" si="1208">AC426</f>
        <v>0</v>
      </c>
      <c r="AD427" s="438">
        <f t="shared" ref="AD427" si="1209">AD426</f>
        <v>0</v>
      </c>
      <c r="AE427" s="438">
        <f t="shared" ref="AE427" si="1210">AE426</f>
        <v>0</v>
      </c>
      <c r="AF427" s="438">
        <f t="shared" ref="AF427" si="1211">AF426</f>
        <v>0</v>
      </c>
      <c r="AG427" s="438">
        <f t="shared" ref="AG427" si="1212">AG426</f>
        <v>0</v>
      </c>
      <c r="AH427" s="438">
        <f t="shared" ref="AH427" si="1213">AH426</f>
        <v>0</v>
      </c>
      <c r="AI427" s="438">
        <f t="shared" ref="AI427" si="1214">AI426</f>
        <v>0</v>
      </c>
      <c r="AJ427" s="438">
        <f t="shared" ref="AJ427" si="1215">AJ426</f>
        <v>0</v>
      </c>
      <c r="AK427" s="438">
        <f t="shared" ref="AK427" si="1216">AK426</f>
        <v>0</v>
      </c>
      <c r="AL427" s="438">
        <f t="shared" ref="AL427" si="1217">AL426</f>
        <v>0</v>
      </c>
      <c r="AM427" s="338"/>
    </row>
    <row r="428" spans="1:39" outlineLevel="1">
      <c r="A428" s="568"/>
      <c r="B428" s="562"/>
      <c r="C428" s="339"/>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443"/>
      <c r="Z428" s="443"/>
      <c r="AA428" s="443"/>
      <c r="AB428" s="443"/>
      <c r="AC428" s="443"/>
      <c r="AD428" s="443"/>
      <c r="AE428" s="443"/>
      <c r="AF428" s="443"/>
      <c r="AG428" s="443"/>
      <c r="AH428" s="443"/>
      <c r="AI428" s="443"/>
      <c r="AJ428" s="443"/>
      <c r="AK428" s="443"/>
      <c r="AL428" s="443"/>
      <c r="AM428" s="340"/>
    </row>
    <row r="429" spans="1:39" outlineLevel="1">
      <c r="A429" s="568">
        <v>7</v>
      </c>
      <c r="B429" s="455" t="s">
        <v>101</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18">Z429</f>
        <v>0</v>
      </c>
      <c r="AA430" s="438">
        <f t="shared" ref="AA430" si="1219">AA429</f>
        <v>0</v>
      </c>
      <c r="AB430" s="438">
        <f t="shared" ref="AB430" si="1220">AB429</f>
        <v>0</v>
      </c>
      <c r="AC430" s="438">
        <f t="shared" ref="AC430" si="1221">AC429</f>
        <v>0</v>
      </c>
      <c r="AD430" s="438">
        <f t="shared" ref="AD430" si="1222">AD429</f>
        <v>0</v>
      </c>
      <c r="AE430" s="438">
        <f t="shared" ref="AE430" si="1223">AE429</f>
        <v>0</v>
      </c>
      <c r="AF430" s="438">
        <f t="shared" ref="AF430" si="1224">AF429</f>
        <v>0</v>
      </c>
      <c r="AG430" s="438">
        <f t="shared" ref="AG430" si="1225">AG429</f>
        <v>0</v>
      </c>
      <c r="AH430" s="438">
        <f t="shared" ref="AH430" si="1226">AH429</f>
        <v>0</v>
      </c>
      <c r="AI430" s="438">
        <f t="shared" ref="AI430" si="1227">AI429</f>
        <v>0</v>
      </c>
      <c r="AJ430" s="438">
        <f t="shared" ref="AJ430" si="1228">AJ429</f>
        <v>0</v>
      </c>
      <c r="AK430" s="438">
        <f t="shared" ref="AK430" si="1229">AK429</f>
        <v>0</v>
      </c>
      <c r="AL430" s="438">
        <f t="shared" ref="AL430" si="1230">AL429</f>
        <v>0</v>
      </c>
      <c r="AM430" s="338"/>
    </row>
    <row r="431" spans="1:39" outlineLevel="1">
      <c r="A431" s="568"/>
      <c r="B431" s="563"/>
      <c r="C431" s="339"/>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443"/>
      <c r="Z431" s="444"/>
      <c r="AA431" s="443"/>
      <c r="AB431" s="443"/>
      <c r="AC431" s="443"/>
      <c r="AD431" s="443"/>
      <c r="AE431" s="443"/>
      <c r="AF431" s="443"/>
      <c r="AG431" s="443"/>
      <c r="AH431" s="443"/>
      <c r="AI431" s="443"/>
      <c r="AJ431" s="443"/>
      <c r="AK431" s="443"/>
      <c r="AL431" s="443"/>
      <c r="AM431" s="340"/>
    </row>
    <row r="432" spans="1:39" outlineLevel="1">
      <c r="A432" s="568">
        <v>8</v>
      </c>
      <c r="B432" s="455" t="s">
        <v>102</v>
      </c>
      <c r="C432" s="318" t="s">
        <v>25</v>
      </c>
      <c r="D432" s="322"/>
      <c r="E432" s="322"/>
      <c r="F432" s="322"/>
      <c r="G432" s="322"/>
      <c r="H432" s="322"/>
      <c r="I432" s="322"/>
      <c r="J432" s="322"/>
      <c r="K432" s="322"/>
      <c r="L432" s="322"/>
      <c r="M432" s="322"/>
      <c r="N432" s="322">
        <v>12</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outlineLevel="1">
      <c r="A433" s="568"/>
      <c r="B433" s="458" t="s">
        <v>311</v>
      </c>
      <c r="C433" s="318" t="s">
        <v>164</v>
      </c>
      <c r="D433" s="322"/>
      <c r="E433" s="322"/>
      <c r="F433" s="322"/>
      <c r="G433" s="322"/>
      <c r="H433" s="322"/>
      <c r="I433" s="322"/>
      <c r="J433" s="322"/>
      <c r="K433" s="322"/>
      <c r="L433" s="322"/>
      <c r="M433" s="322"/>
      <c r="N433" s="322">
        <f>N432</f>
        <v>12</v>
      </c>
      <c r="O433" s="322"/>
      <c r="P433" s="322"/>
      <c r="Q433" s="322"/>
      <c r="R433" s="322"/>
      <c r="S433" s="322"/>
      <c r="T433" s="322"/>
      <c r="U433" s="322"/>
      <c r="V433" s="322"/>
      <c r="W433" s="322"/>
      <c r="X433" s="322"/>
      <c r="Y433" s="438">
        <f>Y432</f>
        <v>0</v>
      </c>
      <c r="Z433" s="438">
        <f t="shared" ref="Z433" si="1231">Z432</f>
        <v>0</v>
      </c>
      <c r="AA433" s="438">
        <f t="shared" ref="AA433" si="1232">AA432</f>
        <v>0</v>
      </c>
      <c r="AB433" s="438">
        <f t="shared" ref="AB433" si="1233">AB432</f>
        <v>0</v>
      </c>
      <c r="AC433" s="438">
        <f t="shared" ref="AC433" si="1234">AC432</f>
        <v>0</v>
      </c>
      <c r="AD433" s="438">
        <f t="shared" ref="AD433" si="1235">AD432</f>
        <v>0</v>
      </c>
      <c r="AE433" s="438">
        <f t="shared" ref="AE433" si="1236">AE432</f>
        <v>0</v>
      </c>
      <c r="AF433" s="438">
        <f t="shared" ref="AF433" si="1237">AF432</f>
        <v>0</v>
      </c>
      <c r="AG433" s="438">
        <f t="shared" ref="AG433" si="1238">AG432</f>
        <v>0</v>
      </c>
      <c r="AH433" s="438">
        <f t="shared" ref="AH433" si="1239">AH432</f>
        <v>0</v>
      </c>
      <c r="AI433" s="438">
        <f t="shared" ref="AI433" si="1240">AI432</f>
        <v>0</v>
      </c>
      <c r="AJ433" s="438">
        <f t="shared" ref="AJ433" si="1241">AJ432</f>
        <v>0</v>
      </c>
      <c r="AK433" s="438">
        <f t="shared" ref="AK433" si="1242">AK432</f>
        <v>0</v>
      </c>
      <c r="AL433" s="438">
        <f t="shared" ref="AL433" si="1243">AL432</f>
        <v>0</v>
      </c>
      <c r="AM433" s="338"/>
    </row>
    <row r="434" spans="1:39"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outlineLevel="1">
      <c r="A435" s="568">
        <v>9</v>
      </c>
      <c r="B435" s="455" t="s">
        <v>103</v>
      </c>
      <c r="C435" s="318" t="s">
        <v>25</v>
      </c>
      <c r="D435" s="322"/>
      <c r="E435" s="322"/>
      <c r="F435" s="322"/>
      <c r="G435" s="322"/>
      <c r="H435" s="322"/>
      <c r="I435" s="322"/>
      <c r="J435" s="322"/>
      <c r="K435" s="322"/>
      <c r="L435" s="322"/>
      <c r="M435" s="322"/>
      <c r="N435" s="322">
        <v>12</v>
      </c>
      <c r="O435" s="322"/>
      <c r="P435" s="322"/>
      <c r="Q435" s="322"/>
      <c r="R435" s="322"/>
      <c r="S435" s="322"/>
      <c r="T435" s="322"/>
      <c r="U435" s="322"/>
      <c r="V435" s="322"/>
      <c r="W435" s="322"/>
      <c r="X435" s="322"/>
      <c r="Y435" s="442"/>
      <c r="Z435" s="437"/>
      <c r="AA435" s="437"/>
      <c r="AB435" s="437"/>
      <c r="AC435" s="437"/>
      <c r="AD435" s="437"/>
      <c r="AE435" s="437"/>
      <c r="AF435" s="442"/>
      <c r="AG435" s="442"/>
      <c r="AH435" s="442"/>
      <c r="AI435" s="442"/>
      <c r="AJ435" s="442"/>
      <c r="AK435" s="442"/>
      <c r="AL435" s="442"/>
      <c r="AM435" s="323">
        <f>SUM(Y435:AL435)</f>
        <v>0</v>
      </c>
    </row>
    <row r="436" spans="1:39" outlineLevel="1">
      <c r="A436" s="568"/>
      <c r="B436" s="458" t="s">
        <v>311</v>
      </c>
      <c r="C436" s="318" t="s">
        <v>164</v>
      </c>
      <c r="D436" s="322"/>
      <c r="E436" s="322"/>
      <c r="F436" s="322"/>
      <c r="G436" s="322"/>
      <c r="H436" s="322"/>
      <c r="I436" s="322"/>
      <c r="J436" s="322"/>
      <c r="K436" s="322"/>
      <c r="L436" s="322"/>
      <c r="M436" s="322"/>
      <c r="N436" s="322">
        <f>N435</f>
        <v>12</v>
      </c>
      <c r="O436" s="322"/>
      <c r="P436" s="322"/>
      <c r="Q436" s="322"/>
      <c r="R436" s="322"/>
      <c r="S436" s="322"/>
      <c r="T436" s="322"/>
      <c r="U436" s="322"/>
      <c r="V436" s="322"/>
      <c r="W436" s="322"/>
      <c r="X436" s="322"/>
      <c r="Y436" s="438">
        <f>Y435</f>
        <v>0</v>
      </c>
      <c r="Z436" s="438">
        <f t="shared" ref="Z436" si="1244">Z435</f>
        <v>0</v>
      </c>
      <c r="AA436" s="438">
        <f t="shared" ref="AA436" si="1245">AA435</f>
        <v>0</v>
      </c>
      <c r="AB436" s="438">
        <f t="shared" ref="AB436" si="1246">AB435</f>
        <v>0</v>
      </c>
      <c r="AC436" s="438">
        <f t="shared" ref="AC436" si="1247">AC435</f>
        <v>0</v>
      </c>
      <c r="AD436" s="438">
        <f t="shared" ref="AD436" si="1248">AD435</f>
        <v>0</v>
      </c>
      <c r="AE436" s="438">
        <f t="shared" ref="AE436" si="1249">AE435</f>
        <v>0</v>
      </c>
      <c r="AF436" s="438">
        <f t="shared" ref="AF436" si="1250">AF435</f>
        <v>0</v>
      </c>
      <c r="AG436" s="438">
        <f t="shared" ref="AG436" si="1251">AG435</f>
        <v>0</v>
      </c>
      <c r="AH436" s="438">
        <f t="shared" ref="AH436" si="1252">AH435</f>
        <v>0</v>
      </c>
      <c r="AI436" s="438">
        <f t="shared" ref="AI436" si="1253">AI435</f>
        <v>0</v>
      </c>
      <c r="AJ436" s="438">
        <f t="shared" ref="AJ436" si="1254">AJ435</f>
        <v>0</v>
      </c>
      <c r="AK436" s="438">
        <f t="shared" ref="AK436" si="1255">AK435</f>
        <v>0</v>
      </c>
      <c r="AL436" s="438">
        <f t="shared" ref="AL436" si="1256">AL435</f>
        <v>0</v>
      </c>
      <c r="AM436" s="338"/>
    </row>
    <row r="437" spans="1:39" outlineLevel="1">
      <c r="A437" s="568"/>
      <c r="B437" s="563"/>
      <c r="C437" s="339"/>
      <c r="D437" s="343"/>
      <c r="E437" s="343"/>
      <c r="F437" s="343"/>
      <c r="G437" s="343"/>
      <c r="H437" s="343"/>
      <c r="I437" s="343"/>
      <c r="J437" s="343"/>
      <c r="K437" s="343"/>
      <c r="L437" s="343"/>
      <c r="M437" s="343"/>
      <c r="N437" s="318"/>
      <c r="O437" s="343"/>
      <c r="P437" s="343"/>
      <c r="Q437" s="343"/>
      <c r="R437" s="343"/>
      <c r="S437" s="343"/>
      <c r="T437" s="343"/>
      <c r="U437" s="343"/>
      <c r="V437" s="343"/>
      <c r="W437" s="343"/>
      <c r="X437" s="343"/>
      <c r="Y437" s="443"/>
      <c r="Z437" s="443"/>
      <c r="AA437" s="443"/>
      <c r="AB437" s="443"/>
      <c r="AC437" s="443"/>
      <c r="AD437" s="443"/>
      <c r="AE437" s="443"/>
      <c r="AF437" s="443"/>
      <c r="AG437" s="443"/>
      <c r="AH437" s="443"/>
      <c r="AI437" s="443"/>
      <c r="AJ437" s="443"/>
      <c r="AK437" s="443"/>
      <c r="AL437" s="443"/>
      <c r="AM437" s="340"/>
    </row>
    <row r="438" spans="1:39" outlineLevel="1">
      <c r="A438" s="568">
        <v>10</v>
      </c>
      <c r="B438" s="455" t="s">
        <v>104</v>
      </c>
      <c r="C438" s="318" t="s">
        <v>25</v>
      </c>
      <c r="D438" s="322"/>
      <c r="E438" s="322"/>
      <c r="F438" s="322"/>
      <c r="G438" s="322"/>
      <c r="H438" s="322"/>
      <c r="I438" s="322"/>
      <c r="J438" s="322"/>
      <c r="K438" s="322"/>
      <c r="L438" s="322"/>
      <c r="M438" s="322"/>
      <c r="N438" s="322">
        <v>3</v>
      </c>
      <c r="O438" s="322"/>
      <c r="P438" s="322"/>
      <c r="Q438" s="322"/>
      <c r="R438" s="322"/>
      <c r="S438" s="322"/>
      <c r="T438" s="322"/>
      <c r="U438" s="322"/>
      <c r="V438" s="322"/>
      <c r="W438" s="322"/>
      <c r="X438" s="322"/>
      <c r="Y438" s="442"/>
      <c r="Z438" s="437"/>
      <c r="AA438" s="437"/>
      <c r="AB438" s="437"/>
      <c r="AC438" s="437"/>
      <c r="AD438" s="437"/>
      <c r="AE438" s="437"/>
      <c r="AF438" s="442"/>
      <c r="AG438" s="442"/>
      <c r="AH438" s="442"/>
      <c r="AI438" s="442"/>
      <c r="AJ438" s="442"/>
      <c r="AK438" s="442"/>
      <c r="AL438" s="442"/>
      <c r="AM438" s="323">
        <f>SUM(Y438:AL438)</f>
        <v>0</v>
      </c>
    </row>
    <row r="439" spans="1:39" outlineLevel="1">
      <c r="A439" s="568"/>
      <c r="B439" s="458" t="s">
        <v>311</v>
      </c>
      <c r="C439" s="318" t="s">
        <v>164</v>
      </c>
      <c r="D439" s="322"/>
      <c r="E439" s="322"/>
      <c r="F439" s="322"/>
      <c r="G439" s="322"/>
      <c r="H439" s="322"/>
      <c r="I439" s="322"/>
      <c r="J439" s="322"/>
      <c r="K439" s="322"/>
      <c r="L439" s="322"/>
      <c r="M439" s="322"/>
      <c r="N439" s="322">
        <f>N438</f>
        <v>3</v>
      </c>
      <c r="O439" s="322"/>
      <c r="P439" s="322"/>
      <c r="Q439" s="322"/>
      <c r="R439" s="322"/>
      <c r="S439" s="322"/>
      <c r="T439" s="322"/>
      <c r="U439" s="322"/>
      <c r="V439" s="322"/>
      <c r="W439" s="322"/>
      <c r="X439" s="322"/>
      <c r="Y439" s="438">
        <f>Y438</f>
        <v>0</v>
      </c>
      <c r="Z439" s="438">
        <f t="shared" ref="Z439" si="1257">Z438</f>
        <v>0</v>
      </c>
      <c r="AA439" s="438">
        <f t="shared" ref="AA439" si="1258">AA438</f>
        <v>0</v>
      </c>
      <c r="AB439" s="438">
        <f t="shared" ref="AB439" si="1259">AB438</f>
        <v>0</v>
      </c>
      <c r="AC439" s="438">
        <f t="shared" ref="AC439" si="1260">AC438</f>
        <v>0</v>
      </c>
      <c r="AD439" s="438">
        <f t="shared" ref="AD439" si="1261">AD438</f>
        <v>0</v>
      </c>
      <c r="AE439" s="438">
        <f t="shared" ref="AE439" si="1262">AE438</f>
        <v>0</v>
      </c>
      <c r="AF439" s="438">
        <f t="shared" ref="AF439" si="1263">AF438</f>
        <v>0</v>
      </c>
      <c r="AG439" s="438">
        <f t="shared" ref="AG439" si="1264">AG438</f>
        <v>0</v>
      </c>
      <c r="AH439" s="438">
        <f t="shared" ref="AH439" si="1265">AH438</f>
        <v>0</v>
      </c>
      <c r="AI439" s="438">
        <f t="shared" ref="AI439" si="1266">AI438</f>
        <v>0</v>
      </c>
      <c r="AJ439" s="438">
        <f t="shared" ref="AJ439" si="1267">AJ438</f>
        <v>0</v>
      </c>
      <c r="AK439" s="438">
        <f t="shared" ref="AK439" si="1268">AK438</f>
        <v>0</v>
      </c>
      <c r="AL439" s="438">
        <f t="shared" ref="AL439" si="1269">AL438</f>
        <v>0</v>
      </c>
      <c r="AM439" s="338"/>
    </row>
    <row r="440" spans="1:39" outlineLevel="1">
      <c r="A440" s="568"/>
      <c r="B440" s="563"/>
      <c r="C440" s="339"/>
      <c r="D440" s="343"/>
      <c r="E440" s="343"/>
      <c r="F440" s="343"/>
      <c r="G440" s="343"/>
      <c r="H440" s="343"/>
      <c r="I440" s="343"/>
      <c r="J440" s="343"/>
      <c r="K440" s="343"/>
      <c r="L440" s="343"/>
      <c r="M440" s="343"/>
      <c r="N440" s="318"/>
      <c r="O440" s="343"/>
      <c r="P440" s="343"/>
      <c r="Q440" s="343"/>
      <c r="R440" s="343"/>
      <c r="S440" s="343"/>
      <c r="T440" s="343"/>
      <c r="U440" s="343"/>
      <c r="V440" s="343"/>
      <c r="W440" s="343"/>
      <c r="X440" s="343"/>
      <c r="Y440" s="443"/>
      <c r="Z440" s="444"/>
      <c r="AA440" s="443"/>
      <c r="AB440" s="443"/>
      <c r="AC440" s="443"/>
      <c r="AD440" s="443"/>
      <c r="AE440" s="443"/>
      <c r="AF440" s="443"/>
      <c r="AG440" s="443"/>
      <c r="AH440" s="443"/>
      <c r="AI440" s="443"/>
      <c r="AJ440" s="443"/>
      <c r="AK440" s="443"/>
      <c r="AL440" s="443"/>
      <c r="AM440" s="340"/>
    </row>
    <row r="441" spans="1:39" ht="15.75" outlineLevel="1">
      <c r="A441" s="568"/>
      <c r="B441" s="540" t="s">
        <v>10</v>
      </c>
      <c r="C441" s="316"/>
      <c r="D441" s="316"/>
      <c r="E441" s="316"/>
      <c r="F441" s="316"/>
      <c r="G441" s="316"/>
      <c r="H441" s="316"/>
      <c r="I441" s="316"/>
      <c r="J441" s="316"/>
      <c r="K441" s="316"/>
      <c r="L441" s="316"/>
      <c r="M441" s="316"/>
      <c r="N441" s="317"/>
      <c r="O441" s="316"/>
      <c r="P441" s="316"/>
      <c r="Q441" s="316"/>
      <c r="R441" s="316"/>
      <c r="S441" s="316"/>
      <c r="T441" s="316"/>
      <c r="U441" s="316"/>
      <c r="V441" s="316"/>
      <c r="W441" s="316"/>
      <c r="X441" s="316"/>
      <c r="Y441" s="441"/>
      <c r="Z441" s="441"/>
      <c r="AA441" s="441"/>
      <c r="AB441" s="441"/>
      <c r="AC441" s="441"/>
      <c r="AD441" s="441"/>
      <c r="AE441" s="441"/>
      <c r="AF441" s="441"/>
      <c r="AG441" s="441"/>
      <c r="AH441" s="441"/>
      <c r="AI441" s="441"/>
      <c r="AJ441" s="441"/>
      <c r="AK441" s="441"/>
      <c r="AL441" s="441"/>
      <c r="AM441" s="319"/>
    </row>
    <row r="442" spans="1:39" outlineLevel="1">
      <c r="A442" s="568">
        <v>11</v>
      </c>
      <c r="B442" s="455" t="s">
        <v>105</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53"/>
      <c r="Z442" s="437"/>
      <c r="AA442" s="437"/>
      <c r="AB442" s="437"/>
      <c r="AC442" s="437"/>
      <c r="AD442" s="437"/>
      <c r="AE442" s="437"/>
      <c r="AF442" s="442"/>
      <c r="AG442" s="442"/>
      <c r="AH442" s="442"/>
      <c r="AI442" s="442"/>
      <c r="AJ442" s="442"/>
      <c r="AK442" s="442"/>
      <c r="AL442" s="442"/>
      <c r="AM442" s="323">
        <f>SUM(Y442:AL442)</f>
        <v>0</v>
      </c>
    </row>
    <row r="443" spans="1:39"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70">Z442</f>
        <v>0</v>
      </c>
      <c r="AA443" s="438">
        <f t="shared" ref="AA443" si="1271">AA442</f>
        <v>0</v>
      </c>
      <c r="AB443" s="438">
        <f t="shared" ref="AB443" si="1272">AB442</f>
        <v>0</v>
      </c>
      <c r="AC443" s="438">
        <f t="shared" ref="AC443" si="1273">AC442</f>
        <v>0</v>
      </c>
      <c r="AD443" s="438">
        <f t="shared" ref="AD443" si="1274">AD442</f>
        <v>0</v>
      </c>
      <c r="AE443" s="438">
        <f t="shared" ref="AE443" si="1275">AE442</f>
        <v>0</v>
      </c>
      <c r="AF443" s="438">
        <f t="shared" ref="AF443" si="1276">AF442</f>
        <v>0</v>
      </c>
      <c r="AG443" s="438">
        <f t="shared" ref="AG443" si="1277">AG442</f>
        <v>0</v>
      </c>
      <c r="AH443" s="438">
        <f t="shared" ref="AH443" si="1278">AH442</f>
        <v>0</v>
      </c>
      <c r="AI443" s="438">
        <f t="shared" ref="AI443" si="1279">AI442</f>
        <v>0</v>
      </c>
      <c r="AJ443" s="438">
        <f t="shared" ref="AJ443" si="1280">AJ442</f>
        <v>0</v>
      </c>
      <c r="AK443" s="438">
        <f t="shared" ref="AK443" si="1281">AK442</f>
        <v>0</v>
      </c>
      <c r="AL443" s="438">
        <f t="shared" ref="AL443" si="1282">AL442</f>
        <v>0</v>
      </c>
      <c r="AM443" s="324"/>
    </row>
    <row r="444" spans="1:39"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48"/>
      <c r="AA444" s="448"/>
      <c r="AB444" s="448"/>
      <c r="AC444" s="448"/>
      <c r="AD444" s="448"/>
      <c r="AE444" s="448"/>
      <c r="AF444" s="448"/>
      <c r="AG444" s="448"/>
      <c r="AH444" s="448"/>
      <c r="AI444" s="448"/>
      <c r="AJ444" s="448"/>
      <c r="AK444" s="448"/>
      <c r="AL444" s="448"/>
      <c r="AM444" s="333"/>
    </row>
    <row r="445" spans="1:39" ht="30" outlineLevel="1">
      <c r="A445" s="568">
        <v>12</v>
      </c>
      <c r="B445" s="455" t="s">
        <v>106</v>
      </c>
      <c r="C445" s="318" t="s">
        <v>25</v>
      </c>
      <c r="D445" s="322"/>
      <c r="E445" s="322"/>
      <c r="F445" s="322"/>
      <c r="G445" s="322"/>
      <c r="H445" s="322"/>
      <c r="I445" s="322"/>
      <c r="J445" s="322"/>
      <c r="K445" s="322"/>
      <c r="L445" s="322"/>
      <c r="M445" s="322"/>
      <c r="N445" s="322">
        <v>12</v>
      </c>
      <c r="O445" s="322"/>
      <c r="P445" s="322"/>
      <c r="Q445" s="322"/>
      <c r="R445" s="322"/>
      <c r="S445" s="322"/>
      <c r="T445" s="322"/>
      <c r="U445" s="322"/>
      <c r="V445" s="322"/>
      <c r="W445" s="322"/>
      <c r="X445" s="322"/>
      <c r="Y445" s="437"/>
      <c r="Z445" s="437"/>
      <c r="AA445" s="437"/>
      <c r="AB445" s="437"/>
      <c r="AC445" s="437"/>
      <c r="AD445" s="437"/>
      <c r="AE445" s="437"/>
      <c r="AF445" s="442"/>
      <c r="AG445" s="442"/>
      <c r="AH445" s="442"/>
      <c r="AI445" s="442"/>
      <c r="AJ445" s="442"/>
      <c r="AK445" s="442"/>
      <c r="AL445" s="442"/>
      <c r="AM445" s="323">
        <f>SUM(Y445:AL445)</f>
        <v>0</v>
      </c>
    </row>
    <row r="446" spans="1:39" outlineLevel="1">
      <c r="A446" s="568"/>
      <c r="B446" s="458" t="s">
        <v>311</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 t="shared" ref="Z446" si="1283">Z445</f>
        <v>0</v>
      </c>
      <c r="AA446" s="438">
        <f t="shared" ref="AA446" si="1284">AA445</f>
        <v>0</v>
      </c>
      <c r="AB446" s="438">
        <f t="shared" ref="AB446" si="1285">AB445</f>
        <v>0</v>
      </c>
      <c r="AC446" s="438">
        <f t="shared" ref="AC446" si="1286">AC445</f>
        <v>0</v>
      </c>
      <c r="AD446" s="438">
        <f t="shared" ref="AD446" si="1287">AD445</f>
        <v>0</v>
      </c>
      <c r="AE446" s="438">
        <f t="shared" ref="AE446" si="1288">AE445</f>
        <v>0</v>
      </c>
      <c r="AF446" s="438">
        <f t="shared" ref="AF446" si="1289">AF445</f>
        <v>0</v>
      </c>
      <c r="AG446" s="438">
        <f t="shared" ref="AG446" si="1290">AG445</f>
        <v>0</v>
      </c>
      <c r="AH446" s="438">
        <f t="shared" ref="AH446" si="1291">AH445</f>
        <v>0</v>
      </c>
      <c r="AI446" s="438">
        <f t="shared" ref="AI446" si="1292">AI445</f>
        <v>0</v>
      </c>
      <c r="AJ446" s="438">
        <f t="shared" ref="AJ446" si="1293">AJ445</f>
        <v>0</v>
      </c>
      <c r="AK446" s="438">
        <f t="shared" ref="AK446" si="1294">AK445</f>
        <v>0</v>
      </c>
      <c r="AL446" s="438">
        <f t="shared" ref="AL446" si="1295">AL445</f>
        <v>0</v>
      </c>
      <c r="AM446" s="324"/>
    </row>
    <row r="447" spans="1:39" outlineLevel="1">
      <c r="A447" s="568"/>
      <c r="B447" s="564"/>
      <c r="C447" s="332"/>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449"/>
      <c r="Z447" s="449"/>
      <c r="AA447" s="439"/>
      <c r="AB447" s="439"/>
      <c r="AC447" s="439"/>
      <c r="AD447" s="439"/>
      <c r="AE447" s="439"/>
      <c r="AF447" s="439"/>
      <c r="AG447" s="439"/>
      <c r="AH447" s="439"/>
      <c r="AI447" s="439"/>
      <c r="AJ447" s="439"/>
      <c r="AK447" s="439"/>
      <c r="AL447" s="439"/>
      <c r="AM447" s="333"/>
    </row>
    <row r="448" spans="1:39" outlineLevel="1">
      <c r="A448" s="568">
        <v>13</v>
      </c>
      <c r="B448" s="455" t="s">
        <v>107</v>
      </c>
      <c r="C448" s="318" t="s">
        <v>25</v>
      </c>
      <c r="D448" s="322"/>
      <c r="E448" s="322"/>
      <c r="F448" s="322"/>
      <c r="G448" s="322"/>
      <c r="H448" s="322"/>
      <c r="I448" s="322"/>
      <c r="J448" s="322"/>
      <c r="K448" s="322"/>
      <c r="L448" s="322"/>
      <c r="M448" s="322"/>
      <c r="N448" s="322">
        <v>12</v>
      </c>
      <c r="O448" s="322"/>
      <c r="P448" s="322"/>
      <c r="Q448" s="322"/>
      <c r="R448" s="322"/>
      <c r="S448" s="322"/>
      <c r="T448" s="322"/>
      <c r="U448" s="322"/>
      <c r="V448" s="322"/>
      <c r="W448" s="322"/>
      <c r="X448" s="322"/>
      <c r="Y448" s="437"/>
      <c r="Z448" s="437"/>
      <c r="AA448" s="437"/>
      <c r="AB448" s="437"/>
      <c r="AC448" s="437"/>
      <c r="AD448" s="437"/>
      <c r="AE448" s="437"/>
      <c r="AF448" s="442"/>
      <c r="AG448" s="442"/>
      <c r="AH448" s="442"/>
      <c r="AI448" s="442"/>
      <c r="AJ448" s="442"/>
      <c r="AK448" s="442"/>
      <c r="AL448" s="442"/>
      <c r="AM448" s="323">
        <f>SUM(Y448:AL448)</f>
        <v>0</v>
      </c>
    </row>
    <row r="449" spans="1:39" outlineLevel="1">
      <c r="A449" s="568"/>
      <c r="B449" s="458" t="s">
        <v>311</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 t="shared" ref="Z449" si="1296">Z448</f>
        <v>0</v>
      </c>
      <c r="AA449" s="438">
        <f t="shared" ref="AA449" si="1297">AA448</f>
        <v>0</v>
      </c>
      <c r="AB449" s="438">
        <f t="shared" ref="AB449" si="1298">AB448</f>
        <v>0</v>
      </c>
      <c r="AC449" s="438">
        <f t="shared" ref="AC449" si="1299">AC448</f>
        <v>0</v>
      </c>
      <c r="AD449" s="438">
        <f t="shared" ref="AD449" si="1300">AD448</f>
        <v>0</v>
      </c>
      <c r="AE449" s="438">
        <f t="shared" ref="AE449" si="1301">AE448</f>
        <v>0</v>
      </c>
      <c r="AF449" s="438">
        <f t="shared" ref="AF449" si="1302">AF448</f>
        <v>0</v>
      </c>
      <c r="AG449" s="438">
        <f t="shared" ref="AG449" si="1303">AG448</f>
        <v>0</v>
      </c>
      <c r="AH449" s="438">
        <f t="shared" ref="AH449" si="1304">AH448</f>
        <v>0</v>
      </c>
      <c r="AI449" s="438">
        <f t="shared" ref="AI449" si="1305">AI448</f>
        <v>0</v>
      </c>
      <c r="AJ449" s="438">
        <f t="shared" ref="AJ449" si="1306">AJ448</f>
        <v>0</v>
      </c>
      <c r="AK449" s="438">
        <f t="shared" ref="AK449" si="1307">AK448</f>
        <v>0</v>
      </c>
      <c r="AL449" s="438">
        <f t="shared" ref="AL449" si="1308">AL448</f>
        <v>0</v>
      </c>
      <c r="AM449" s="333"/>
    </row>
    <row r="450" spans="1:39" outlineLevel="1">
      <c r="A450" s="568"/>
      <c r="B450" s="564"/>
      <c r="C450" s="332"/>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439"/>
      <c r="Z450" s="439"/>
      <c r="AA450" s="439"/>
      <c r="AB450" s="439"/>
      <c r="AC450" s="439"/>
      <c r="AD450" s="439"/>
      <c r="AE450" s="439"/>
      <c r="AF450" s="439"/>
      <c r="AG450" s="439"/>
      <c r="AH450" s="439"/>
      <c r="AI450" s="439"/>
      <c r="AJ450" s="439"/>
      <c r="AK450" s="439"/>
      <c r="AL450" s="439"/>
      <c r="AM450" s="333"/>
    </row>
    <row r="451" spans="1:39" ht="15.75" outlineLevel="1">
      <c r="A451" s="568"/>
      <c r="B451" s="540" t="s">
        <v>108</v>
      </c>
      <c r="C451" s="316"/>
      <c r="D451" s="317"/>
      <c r="E451" s="317"/>
      <c r="F451" s="317"/>
      <c r="G451" s="317"/>
      <c r="H451" s="317"/>
      <c r="I451" s="317"/>
      <c r="J451" s="317"/>
      <c r="K451" s="317"/>
      <c r="L451" s="317"/>
      <c r="M451" s="317"/>
      <c r="N451" s="317"/>
      <c r="O451" s="317"/>
      <c r="P451" s="316"/>
      <c r="Q451" s="316"/>
      <c r="R451" s="316"/>
      <c r="S451" s="316"/>
      <c r="T451" s="316"/>
      <c r="U451" s="316"/>
      <c r="V451" s="316"/>
      <c r="W451" s="316"/>
      <c r="X451" s="316"/>
      <c r="Y451" s="441"/>
      <c r="Z451" s="441"/>
      <c r="AA451" s="441"/>
      <c r="AB451" s="441"/>
      <c r="AC451" s="441"/>
      <c r="AD451" s="441"/>
      <c r="AE451" s="441"/>
      <c r="AF451" s="441"/>
      <c r="AG451" s="441"/>
      <c r="AH451" s="441"/>
      <c r="AI451" s="441"/>
      <c r="AJ451" s="441"/>
      <c r="AK451" s="441"/>
      <c r="AL451" s="441"/>
      <c r="AM451" s="319"/>
    </row>
    <row r="452" spans="1:39" outlineLevel="1">
      <c r="A452" s="568">
        <v>14</v>
      </c>
      <c r="B452" s="564" t="s">
        <v>109</v>
      </c>
      <c r="C452" s="318" t="s">
        <v>25</v>
      </c>
      <c r="D452" s="322"/>
      <c r="E452" s="322"/>
      <c r="F452" s="322"/>
      <c r="G452" s="322"/>
      <c r="H452" s="322"/>
      <c r="I452" s="322"/>
      <c r="J452" s="322"/>
      <c r="K452" s="322"/>
      <c r="L452" s="322"/>
      <c r="M452" s="322"/>
      <c r="N452" s="322">
        <v>12</v>
      </c>
      <c r="O452" s="322"/>
      <c r="P452" s="322"/>
      <c r="Q452" s="322"/>
      <c r="R452" s="322"/>
      <c r="S452" s="322"/>
      <c r="T452" s="322"/>
      <c r="U452" s="322"/>
      <c r="V452" s="322"/>
      <c r="W452" s="322"/>
      <c r="X452" s="322"/>
      <c r="Y452" s="437"/>
      <c r="Z452" s="437"/>
      <c r="AA452" s="437"/>
      <c r="AB452" s="437"/>
      <c r="AC452" s="437"/>
      <c r="AD452" s="437"/>
      <c r="AE452" s="437"/>
      <c r="AF452" s="437"/>
      <c r="AG452" s="437"/>
      <c r="AH452" s="437"/>
      <c r="AI452" s="437"/>
      <c r="AJ452" s="437"/>
      <c r="AK452" s="437"/>
      <c r="AL452" s="437"/>
      <c r="AM452" s="323">
        <f>SUM(Y452:AL452)</f>
        <v>0</v>
      </c>
    </row>
    <row r="453" spans="1:39" outlineLevel="1">
      <c r="A453" s="568"/>
      <c r="B453" s="458" t="s">
        <v>311</v>
      </c>
      <c r="C453" s="318" t="s">
        <v>164</v>
      </c>
      <c r="D453" s="322"/>
      <c r="E453" s="322"/>
      <c r="F453" s="322"/>
      <c r="G453" s="322"/>
      <c r="H453" s="322"/>
      <c r="I453" s="322"/>
      <c r="J453" s="322"/>
      <c r="K453" s="322"/>
      <c r="L453" s="322"/>
      <c r="M453" s="322"/>
      <c r="N453" s="322">
        <f>N452</f>
        <v>12</v>
      </c>
      <c r="O453" s="322"/>
      <c r="P453" s="322"/>
      <c r="Q453" s="322"/>
      <c r="R453" s="322"/>
      <c r="S453" s="322"/>
      <c r="T453" s="322"/>
      <c r="U453" s="322"/>
      <c r="V453" s="322"/>
      <c r="W453" s="322"/>
      <c r="X453" s="322"/>
      <c r="Y453" s="438">
        <f>Y452</f>
        <v>0</v>
      </c>
      <c r="Z453" s="438">
        <f t="shared" ref="Z453" si="1309">Z452</f>
        <v>0</v>
      </c>
      <c r="AA453" s="438">
        <f t="shared" ref="AA453" si="1310">AA452</f>
        <v>0</v>
      </c>
      <c r="AB453" s="438">
        <f t="shared" ref="AB453" si="1311">AB452</f>
        <v>0</v>
      </c>
      <c r="AC453" s="438">
        <f t="shared" ref="AC453" si="1312">AC452</f>
        <v>0</v>
      </c>
      <c r="AD453" s="438">
        <f t="shared" ref="AD453" si="1313">AD452</f>
        <v>0</v>
      </c>
      <c r="AE453" s="438">
        <f t="shared" ref="AE453" si="1314">AE452</f>
        <v>0</v>
      </c>
      <c r="AF453" s="438">
        <f t="shared" ref="AF453" si="1315">AF452</f>
        <v>0</v>
      </c>
      <c r="AG453" s="438">
        <f t="shared" ref="AG453" si="1316">AG452</f>
        <v>0</v>
      </c>
      <c r="AH453" s="438">
        <f t="shared" ref="AH453" si="1317">AH452</f>
        <v>0</v>
      </c>
      <c r="AI453" s="438">
        <f t="shared" ref="AI453" si="1318">AI452</f>
        <v>0</v>
      </c>
      <c r="AJ453" s="438">
        <f t="shared" ref="AJ453" si="1319">AJ452</f>
        <v>0</v>
      </c>
      <c r="AK453" s="438">
        <f t="shared" ref="AK453" si="1320">AK452</f>
        <v>0</v>
      </c>
      <c r="AL453" s="438">
        <f t="shared" ref="AL453" si="1321">AL452</f>
        <v>0</v>
      </c>
      <c r="AM453" s="324"/>
    </row>
    <row r="454" spans="1:39" outlineLevel="1">
      <c r="A454" s="568"/>
      <c r="B454" s="564"/>
      <c r="C454" s="332"/>
      <c r="D454" s="318"/>
      <c r="E454" s="318"/>
      <c r="F454" s="318"/>
      <c r="G454" s="318"/>
      <c r="H454" s="318"/>
      <c r="I454" s="318"/>
      <c r="J454" s="318"/>
      <c r="K454" s="318"/>
      <c r="L454" s="318"/>
      <c r="M454" s="318"/>
      <c r="N454" s="495"/>
      <c r="O454" s="318"/>
      <c r="P454" s="318"/>
      <c r="Q454" s="318"/>
      <c r="R454" s="318"/>
      <c r="S454" s="318"/>
      <c r="T454" s="318"/>
      <c r="U454" s="318"/>
      <c r="V454" s="318"/>
      <c r="W454" s="318"/>
      <c r="X454" s="318"/>
      <c r="Y454" s="439"/>
      <c r="Z454" s="439"/>
      <c r="AA454" s="439"/>
      <c r="AB454" s="439"/>
      <c r="AC454" s="439"/>
      <c r="AD454" s="439"/>
      <c r="AE454" s="439"/>
      <c r="AF454" s="439"/>
      <c r="AG454" s="439"/>
      <c r="AH454" s="439"/>
      <c r="AI454" s="439"/>
      <c r="AJ454" s="439"/>
      <c r="AK454" s="439"/>
      <c r="AL454" s="439"/>
      <c r="AM454" s="333"/>
    </row>
    <row r="455" spans="1:39" s="336" customFormat="1" ht="15.75" outlineLevel="1">
      <c r="A455" s="568"/>
      <c r="B455" s="540" t="s">
        <v>503</v>
      </c>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553"/>
    </row>
    <row r="456" spans="1:39" outlineLevel="1">
      <c r="A456" s="568">
        <v>15</v>
      </c>
      <c r="B456" s="458" t="s">
        <v>508</v>
      </c>
      <c r="C456" s="318" t="s">
        <v>25</v>
      </c>
      <c r="D456" s="322"/>
      <c r="E456" s="322"/>
      <c r="F456" s="322"/>
      <c r="G456" s="322"/>
      <c r="H456" s="322"/>
      <c r="I456" s="322"/>
      <c r="J456" s="322"/>
      <c r="K456" s="322"/>
      <c r="L456" s="322"/>
      <c r="M456" s="322"/>
      <c r="N456" s="322">
        <v>0</v>
      </c>
      <c r="O456" s="322"/>
      <c r="P456" s="322"/>
      <c r="Q456" s="322"/>
      <c r="R456" s="322"/>
      <c r="S456" s="322"/>
      <c r="T456" s="322"/>
      <c r="U456" s="322"/>
      <c r="V456" s="322"/>
      <c r="W456" s="322"/>
      <c r="X456" s="322"/>
      <c r="Y456" s="437"/>
      <c r="Z456" s="437"/>
      <c r="AA456" s="437"/>
      <c r="AB456" s="437"/>
      <c r="AC456" s="437"/>
      <c r="AD456" s="437"/>
      <c r="AE456" s="437"/>
      <c r="AF456" s="437"/>
      <c r="AG456" s="437"/>
      <c r="AH456" s="437"/>
      <c r="AI456" s="437"/>
      <c r="AJ456" s="437"/>
      <c r="AK456" s="437"/>
      <c r="AL456" s="437"/>
      <c r="AM456" s="323">
        <f>SUM(Y456:AL456)</f>
        <v>0</v>
      </c>
    </row>
    <row r="457" spans="1:39" outlineLevel="1">
      <c r="A457" s="568"/>
      <c r="B457" s="458" t="s">
        <v>311</v>
      </c>
      <c r="C457" s="318" t="s">
        <v>164</v>
      </c>
      <c r="D457" s="322"/>
      <c r="E457" s="322"/>
      <c r="F457" s="322"/>
      <c r="G457" s="322"/>
      <c r="H457" s="322"/>
      <c r="I457" s="322"/>
      <c r="J457" s="322"/>
      <c r="K457" s="322"/>
      <c r="L457" s="322"/>
      <c r="M457" s="322"/>
      <c r="N457" s="322">
        <f>N456</f>
        <v>0</v>
      </c>
      <c r="O457" s="322"/>
      <c r="P457" s="322"/>
      <c r="Q457" s="322"/>
      <c r="R457" s="322"/>
      <c r="S457" s="322"/>
      <c r="T457" s="322"/>
      <c r="U457" s="322"/>
      <c r="V457" s="322"/>
      <c r="W457" s="322"/>
      <c r="X457" s="322"/>
      <c r="Y457" s="438">
        <f>Y456</f>
        <v>0</v>
      </c>
      <c r="Z457" s="438">
        <f t="shared" ref="Z457:AL457" si="1322">Z456</f>
        <v>0</v>
      </c>
      <c r="AA457" s="438">
        <f t="shared" si="1322"/>
        <v>0</v>
      </c>
      <c r="AB457" s="438">
        <f t="shared" si="1322"/>
        <v>0</v>
      </c>
      <c r="AC457" s="438">
        <f t="shared" si="1322"/>
        <v>0</v>
      </c>
      <c r="AD457" s="438">
        <f t="shared" si="1322"/>
        <v>0</v>
      </c>
      <c r="AE457" s="438">
        <f t="shared" si="1322"/>
        <v>0</v>
      </c>
      <c r="AF457" s="438">
        <f t="shared" si="1322"/>
        <v>0</v>
      </c>
      <c r="AG457" s="438">
        <f t="shared" si="1322"/>
        <v>0</v>
      </c>
      <c r="AH457" s="438">
        <f t="shared" si="1322"/>
        <v>0</v>
      </c>
      <c r="AI457" s="438">
        <f t="shared" si="1322"/>
        <v>0</v>
      </c>
      <c r="AJ457" s="438">
        <f t="shared" si="1322"/>
        <v>0</v>
      </c>
      <c r="AK457" s="438">
        <f t="shared" si="1322"/>
        <v>0</v>
      </c>
      <c r="AL457" s="438">
        <f t="shared" si="1322"/>
        <v>0</v>
      </c>
      <c r="AM457" s="324"/>
    </row>
    <row r="458" spans="1:39" outlineLevel="1">
      <c r="A458" s="568"/>
      <c r="B458" s="564"/>
      <c r="C458" s="332"/>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439"/>
      <c r="Z458" s="439"/>
      <c r="AA458" s="439"/>
      <c r="AB458" s="439"/>
      <c r="AC458" s="439"/>
      <c r="AD458" s="439"/>
      <c r="AE458" s="439"/>
      <c r="AF458" s="439"/>
      <c r="AG458" s="439"/>
      <c r="AH458" s="439"/>
      <c r="AI458" s="439"/>
      <c r="AJ458" s="439"/>
      <c r="AK458" s="439"/>
      <c r="AL458" s="439"/>
      <c r="AM458" s="333"/>
    </row>
    <row r="459" spans="1:39" s="310" customFormat="1" outlineLevel="1">
      <c r="A459" s="568">
        <v>16</v>
      </c>
      <c r="B459" s="565" t="s">
        <v>504</v>
      </c>
      <c r="C459" s="318" t="s">
        <v>25</v>
      </c>
      <c r="D459" s="322"/>
      <c r="E459" s="322"/>
      <c r="F459" s="322"/>
      <c r="G459" s="322"/>
      <c r="H459" s="322"/>
      <c r="I459" s="322"/>
      <c r="J459" s="322"/>
      <c r="K459" s="322"/>
      <c r="L459" s="322"/>
      <c r="M459" s="322"/>
      <c r="N459" s="322">
        <v>0</v>
      </c>
      <c r="O459" s="322"/>
      <c r="P459" s="322"/>
      <c r="Q459" s="322"/>
      <c r="R459" s="322"/>
      <c r="S459" s="322"/>
      <c r="T459" s="322"/>
      <c r="U459" s="322"/>
      <c r="V459" s="322"/>
      <c r="W459" s="322"/>
      <c r="X459" s="322"/>
      <c r="Y459" s="437"/>
      <c r="Z459" s="437"/>
      <c r="AA459" s="437"/>
      <c r="AB459" s="437"/>
      <c r="AC459" s="437"/>
      <c r="AD459" s="437"/>
      <c r="AE459" s="437"/>
      <c r="AF459" s="437"/>
      <c r="AG459" s="437"/>
      <c r="AH459" s="437"/>
      <c r="AI459" s="437"/>
      <c r="AJ459" s="437"/>
      <c r="AK459" s="437"/>
      <c r="AL459" s="437"/>
      <c r="AM459" s="323">
        <f>SUM(Y459:AL459)</f>
        <v>0</v>
      </c>
    </row>
    <row r="460" spans="1:39" s="310" customFormat="1" outlineLevel="1">
      <c r="A460" s="568"/>
      <c r="B460" s="565" t="s">
        <v>311</v>
      </c>
      <c r="C460" s="318" t="s">
        <v>164</v>
      </c>
      <c r="D460" s="322"/>
      <c r="E460" s="322"/>
      <c r="F460" s="322"/>
      <c r="G460" s="322"/>
      <c r="H460" s="322"/>
      <c r="I460" s="322"/>
      <c r="J460" s="322"/>
      <c r="K460" s="322"/>
      <c r="L460" s="322"/>
      <c r="M460" s="322"/>
      <c r="N460" s="322">
        <f>N459</f>
        <v>0</v>
      </c>
      <c r="O460" s="322"/>
      <c r="P460" s="322"/>
      <c r="Q460" s="322"/>
      <c r="R460" s="322"/>
      <c r="S460" s="322"/>
      <c r="T460" s="322"/>
      <c r="U460" s="322"/>
      <c r="V460" s="322"/>
      <c r="W460" s="322"/>
      <c r="X460" s="322"/>
      <c r="Y460" s="438">
        <f>Y459</f>
        <v>0</v>
      </c>
      <c r="Z460" s="438">
        <f t="shared" ref="Z460:AL460" si="1323">Z459</f>
        <v>0</v>
      </c>
      <c r="AA460" s="438">
        <f t="shared" si="1323"/>
        <v>0</v>
      </c>
      <c r="AB460" s="438">
        <f t="shared" si="1323"/>
        <v>0</v>
      </c>
      <c r="AC460" s="438">
        <f t="shared" si="1323"/>
        <v>0</v>
      </c>
      <c r="AD460" s="438">
        <f t="shared" si="1323"/>
        <v>0</v>
      </c>
      <c r="AE460" s="438">
        <f t="shared" si="1323"/>
        <v>0</v>
      </c>
      <c r="AF460" s="438">
        <f t="shared" si="1323"/>
        <v>0</v>
      </c>
      <c r="AG460" s="438">
        <f t="shared" si="1323"/>
        <v>0</v>
      </c>
      <c r="AH460" s="438">
        <f t="shared" si="1323"/>
        <v>0</v>
      </c>
      <c r="AI460" s="438">
        <f t="shared" si="1323"/>
        <v>0</v>
      </c>
      <c r="AJ460" s="438">
        <f t="shared" si="1323"/>
        <v>0</v>
      </c>
      <c r="AK460" s="438">
        <f t="shared" si="1323"/>
        <v>0</v>
      </c>
      <c r="AL460" s="438">
        <f t="shared" si="1323"/>
        <v>0</v>
      </c>
      <c r="AM460" s="324"/>
    </row>
    <row r="461" spans="1:39" s="310" customFormat="1" outlineLevel="1">
      <c r="A461" s="568"/>
      <c r="B461" s="565"/>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439"/>
      <c r="Z461" s="439"/>
      <c r="AA461" s="439"/>
      <c r="AB461" s="439"/>
      <c r="AC461" s="439"/>
      <c r="AD461" s="439"/>
      <c r="AE461" s="443"/>
      <c r="AF461" s="443"/>
      <c r="AG461" s="443"/>
      <c r="AH461" s="443"/>
      <c r="AI461" s="443"/>
      <c r="AJ461" s="443"/>
      <c r="AK461" s="443"/>
      <c r="AL461" s="443"/>
      <c r="AM461" s="340"/>
    </row>
    <row r="462" spans="1:39" ht="15.75" outlineLevel="1">
      <c r="A462" s="568"/>
      <c r="B462" s="566" t="s">
        <v>509</v>
      </c>
      <c r="C462" s="347"/>
      <c r="D462" s="317"/>
      <c r="E462" s="316"/>
      <c r="F462" s="316"/>
      <c r="G462" s="316"/>
      <c r="H462" s="316"/>
      <c r="I462" s="316"/>
      <c r="J462" s="316"/>
      <c r="K462" s="316"/>
      <c r="L462" s="316"/>
      <c r="M462" s="316"/>
      <c r="N462" s="317"/>
      <c r="O462" s="316"/>
      <c r="P462" s="316"/>
      <c r="Q462" s="316"/>
      <c r="R462" s="316"/>
      <c r="S462" s="316"/>
      <c r="T462" s="316"/>
      <c r="U462" s="316"/>
      <c r="V462" s="316"/>
      <c r="W462" s="316"/>
      <c r="X462" s="316"/>
      <c r="Y462" s="441"/>
      <c r="Z462" s="441"/>
      <c r="AA462" s="441"/>
      <c r="AB462" s="441"/>
      <c r="AC462" s="441"/>
      <c r="AD462" s="441"/>
      <c r="AE462" s="441"/>
      <c r="AF462" s="441"/>
      <c r="AG462" s="441"/>
      <c r="AH462" s="441"/>
      <c r="AI462" s="441"/>
      <c r="AJ462" s="441"/>
      <c r="AK462" s="441"/>
      <c r="AL462" s="441"/>
      <c r="AM462" s="319"/>
    </row>
    <row r="463" spans="1:39" outlineLevel="1">
      <c r="A463" s="568">
        <v>17</v>
      </c>
      <c r="B463" s="455" t="s">
        <v>113</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4">Z463</f>
        <v>0</v>
      </c>
      <c r="AA464" s="438">
        <f t="shared" si="1324"/>
        <v>0</v>
      </c>
      <c r="AB464" s="438">
        <f t="shared" si="1324"/>
        <v>0</v>
      </c>
      <c r="AC464" s="438">
        <f t="shared" si="1324"/>
        <v>0</v>
      </c>
      <c r="AD464" s="438">
        <f t="shared" si="1324"/>
        <v>0</v>
      </c>
      <c r="AE464" s="438">
        <f t="shared" si="1324"/>
        <v>0</v>
      </c>
      <c r="AF464" s="438">
        <f t="shared" si="1324"/>
        <v>0</v>
      </c>
      <c r="AG464" s="438">
        <f t="shared" si="1324"/>
        <v>0</v>
      </c>
      <c r="AH464" s="438">
        <f t="shared" si="1324"/>
        <v>0</v>
      </c>
      <c r="AI464" s="438">
        <f t="shared" si="1324"/>
        <v>0</v>
      </c>
      <c r="AJ464" s="438">
        <f t="shared" si="1324"/>
        <v>0</v>
      </c>
      <c r="AK464" s="438">
        <f t="shared" si="1324"/>
        <v>0</v>
      </c>
      <c r="AL464" s="438">
        <f t="shared" si="1324"/>
        <v>0</v>
      </c>
      <c r="AM464" s="333"/>
    </row>
    <row r="465" spans="1:39" outlineLevel="1">
      <c r="A465" s="568"/>
      <c r="B465" s="45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49"/>
      <c r="Z465" s="452"/>
      <c r="AA465" s="452"/>
      <c r="AB465" s="452"/>
      <c r="AC465" s="452"/>
      <c r="AD465" s="452"/>
      <c r="AE465" s="452"/>
      <c r="AF465" s="452"/>
      <c r="AG465" s="452"/>
      <c r="AH465" s="452"/>
      <c r="AI465" s="452"/>
      <c r="AJ465" s="452"/>
      <c r="AK465" s="452"/>
      <c r="AL465" s="452"/>
      <c r="AM465" s="333"/>
    </row>
    <row r="466" spans="1:39" outlineLevel="1">
      <c r="A466" s="568">
        <v>18</v>
      </c>
      <c r="B466" s="455" t="s">
        <v>110</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Y466</f>
        <v>0</v>
      </c>
      <c r="Z467" s="438">
        <f t="shared" ref="Z467:AL467" si="1325">Z466</f>
        <v>0</v>
      </c>
      <c r="AA467" s="438">
        <f t="shared" si="1325"/>
        <v>0</v>
      </c>
      <c r="AB467" s="438">
        <f t="shared" si="1325"/>
        <v>0</v>
      </c>
      <c r="AC467" s="438">
        <f t="shared" si="1325"/>
        <v>0</v>
      </c>
      <c r="AD467" s="438">
        <f t="shared" si="1325"/>
        <v>0</v>
      </c>
      <c r="AE467" s="438">
        <f t="shared" si="1325"/>
        <v>0</v>
      </c>
      <c r="AF467" s="438">
        <f t="shared" si="1325"/>
        <v>0</v>
      </c>
      <c r="AG467" s="438">
        <f t="shared" si="1325"/>
        <v>0</v>
      </c>
      <c r="AH467" s="438">
        <f t="shared" si="1325"/>
        <v>0</v>
      </c>
      <c r="AI467" s="438">
        <f t="shared" si="1325"/>
        <v>0</v>
      </c>
      <c r="AJ467" s="438">
        <f t="shared" si="1325"/>
        <v>0</v>
      </c>
      <c r="AK467" s="438">
        <f t="shared" si="1325"/>
        <v>0</v>
      </c>
      <c r="AL467" s="438">
        <f t="shared" si="1325"/>
        <v>0</v>
      </c>
      <c r="AM467" s="333"/>
    </row>
    <row r="468" spans="1:39" outlineLevel="1">
      <c r="A468" s="568"/>
      <c r="B468" s="457"/>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450"/>
      <c r="Z468" s="451"/>
      <c r="AA468" s="451"/>
      <c r="AB468" s="451"/>
      <c r="AC468" s="451"/>
      <c r="AD468" s="451"/>
      <c r="AE468" s="451"/>
      <c r="AF468" s="451"/>
      <c r="AG468" s="451"/>
      <c r="AH468" s="451"/>
      <c r="AI468" s="451"/>
      <c r="AJ468" s="451"/>
      <c r="AK468" s="451"/>
      <c r="AL468" s="451"/>
      <c r="AM468" s="324"/>
    </row>
    <row r="469" spans="1:39" outlineLevel="1">
      <c r="A469" s="568">
        <v>19</v>
      </c>
      <c r="B469" s="455" t="s">
        <v>112</v>
      </c>
      <c r="C469" s="318" t="s">
        <v>25</v>
      </c>
      <c r="D469" s="322"/>
      <c r="E469" s="322"/>
      <c r="F469" s="322"/>
      <c r="G469" s="322"/>
      <c r="H469" s="322"/>
      <c r="I469" s="322"/>
      <c r="J469" s="322"/>
      <c r="K469" s="322"/>
      <c r="L469" s="322"/>
      <c r="M469" s="322"/>
      <c r="N469" s="322">
        <v>0</v>
      </c>
      <c r="O469" s="322"/>
      <c r="P469" s="322"/>
      <c r="Q469" s="322"/>
      <c r="R469" s="322"/>
      <c r="S469" s="322"/>
      <c r="T469" s="322"/>
      <c r="U469" s="322"/>
      <c r="V469" s="322"/>
      <c r="W469" s="322"/>
      <c r="X469" s="322"/>
      <c r="Y469" s="453"/>
      <c r="Z469" s="437"/>
      <c r="AA469" s="437"/>
      <c r="AB469" s="437"/>
      <c r="AC469" s="437"/>
      <c r="AD469" s="437"/>
      <c r="AE469" s="437"/>
      <c r="AF469" s="442"/>
      <c r="AG469" s="442"/>
      <c r="AH469" s="442"/>
      <c r="AI469" s="442"/>
      <c r="AJ469" s="442"/>
      <c r="AK469" s="442"/>
      <c r="AL469" s="442"/>
      <c r="AM469" s="323">
        <f>SUM(Y469:AL469)</f>
        <v>0</v>
      </c>
    </row>
    <row r="470" spans="1:39" outlineLevel="1">
      <c r="A470" s="568"/>
      <c r="B470" s="458" t="s">
        <v>311</v>
      </c>
      <c r="C470" s="318" t="s">
        <v>164</v>
      </c>
      <c r="D470" s="322"/>
      <c r="E470" s="322"/>
      <c r="F470" s="322"/>
      <c r="G470" s="322"/>
      <c r="H470" s="322"/>
      <c r="I470" s="322"/>
      <c r="J470" s="322"/>
      <c r="K470" s="322"/>
      <c r="L470" s="322"/>
      <c r="M470" s="322"/>
      <c r="N470" s="322">
        <f>N469</f>
        <v>0</v>
      </c>
      <c r="O470" s="322"/>
      <c r="P470" s="322"/>
      <c r="Q470" s="322"/>
      <c r="R470" s="322"/>
      <c r="S470" s="322"/>
      <c r="T470" s="322"/>
      <c r="U470" s="322"/>
      <c r="V470" s="322"/>
      <c r="W470" s="322"/>
      <c r="X470" s="322"/>
      <c r="Y470" s="438">
        <f>Y469</f>
        <v>0</v>
      </c>
      <c r="Z470" s="438">
        <f t="shared" ref="Z470:AL470" si="1326">Z469</f>
        <v>0</v>
      </c>
      <c r="AA470" s="438">
        <f t="shared" si="1326"/>
        <v>0</v>
      </c>
      <c r="AB470" s="438">
        <f t="shared" si="1326"/>
        <v>0</v>
      </c>
      <c r="AC470" s="438">
        <f t="shared" si="1326"/>
        <v>0</v>
      </c>
      <c r="AD470" s="438">
        <f t="shared" si="1326"/>
        <v>0</v>
      </c>
      <c r="AE470" s="438">
        <f t="shared" si="1326"/>
        <v>0</v>
      </c>
      <c r="AF470" s="438">
        <f t="shared" si="1326"/>
        <v>0</v>
      </c>
      <c r="AG470" s="438">
        <f t="shared" si="1326"/>
        <v>0</v>
      </c>
      <c r="AH470" s="438">
        <f t="shared" si="1326"/>
        <v>0</v>
      </c>
      <c r="AI470" s="438">
        <f t="shared" si="1326"/>
        <v>0</v>
      </c>
      <c r="AJ470" s="438">
        <f t="shared" si="1326"/>
        <v>0</v>
      </c>
      <c r="AK470" s="438">
        <f t="shared" si="1326"/>
        <v>0</v>
      </c>
      <c r="AL470" s="438">
        <f t="shared" si="1326"/>
        <v>0</v>
      </c>
      <c r="AM470" s="324"/>
    </row>
    <row r="471" spans="1:39" outlineLevel="1">
      <c r="A471" s="568"/>
      <c r="B471" s="457"/>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439"/>
      <c r="Z471" s="439"/>
      <c r="AA471" s="439"/>
      <c r="AB471" s="439"/>
      <c r="AC471" s="439"/>
      <c r="AD471" s="439"/>
      <c r="AE471" s="439"/>
      <c r="AF471" s="439"/>
      <c r="AG471" s="439"/>
      <c r="AH471" s="439"/>
      <c r="AI471" s="439"/>
      <c r="AJ471" s="439"/>
      <c r="AK471" s="439"/>
      <c r="AL471" s="439"/>
      <c r="AM471" s="333"/>
    </row>
    <row r="472" spans="1:39" outlineLevel="1">
      <c r="A472" s="568">
        <v>20</v>
      </c>
      <c r="B472" s="455" t="s">
        <v>111</v>
      </c>
      <c r="C472" s="318" t="s">
        <v>25</v>
      </c>
      <c r="D472" s="322"/>
      <c r="E472" s="322"/>
      <c r="F472" s="322"/>
      <c r="G472" s="322"/>
      <c r="H472" s="322"/>
      <c r="I472" s="322"/>
      <c r="J472" s="322"/>
      <c r="K472" s="322"/>
      <c r="L472" s="322"/>
      <c r="M472" s="322"/>
      <c r="N472" s="322">
        <v>0</v>
      </c>
      <c r="O472" s="322"/>
      <c r="P472" s="322"/>
      <c r="Q472" s="322"/>
      <c r="R472" s="322"/>
      <c r="S472" s="322"/>
      <c r="T472" s="322"/>
      <c r="U472" s="322"/>
      <c r="V472" s="322"/>
      <c r="W472" s="322"/>
      <c r="X472" s="322"/>
      <c r="Y472" s="453"/>
      <c r="Z472" s="437"/>
      <c r="AA472" s="437"/>
      <c r="AB472" s="437"/>
      <c r="AC472" s="437"/>
      <c r="AD472" s="437"/>
      <c r="AE472" s="437"/>
      <c r="AF472" s="442"/>
      <c r="AG472" s="442"/>
      <c r="AH472" s="442"/>
      <c r="AI472" s="442"/>
      <c r="AJ472" s="442"/>
      <c r="AK472" s="442"/>
      <c r="AL472" s="442"/>
      <c r="AM472" s="323">
        <f>SUM(Y472:AL472)</f>
        <v>0</v>
      </c>
    </row>
    <row r="473" spans="1:39" outlineLevel="1">
      <c r="A473" s="568"/>
      <c r="B473" s="458" t="s">
        <v>311</v>
      </c>
      <c r="C473" s="318" t="s">
        <v>164</v>
      </c>
      <c r="D473" s="322"/>
      <c r="E473" s="322"/>
      <c r="F473" s="322"/>
      <c r="G473" s="322"/>
      <c r="H473" s="322"/>
      <c r="I473" s="322"/>
      <c r="J473" s="322"/>
      <c r="K473" s="322"/>
      <c r="L473" s="322"/>
      <c r="M473" s="322"/>
      <c r="N473" s="322">
        <f>N472</f>
        <v>0</v>
      </c>
      <c r="O473" s="322"/>
      <c r="P473" s="322"/>
      <c r="Q473" s="322"/>
      <c r="R473" s="322"/>
      <c r="S473" s="322"/>
      <c r="T473" s="322"/>
      <c r="U473" s="322"/>
      <c r="V473" s="322"/>
      <c r="W473" s="322"/>
      <c r="X473" s="322"/>
      <c r="Y473" s="438">
        <f t="shared" ref="Y473:AL473" si="1327">Y472</f>
        <v>0</v>
      </c>
      <c r="Z473" s="438">
        <f t="shared" si="1327"/>
        <v>0</v>
      </c>
      <c r="AA473" s="438">
        <f t="shared" si="1327"/>
        <v>0</v>
      </c>
      <c r="AB473" s="438">
        <f t="shared" si="1327"/>
        <v>0</v>
      </c>
      <c r="AC473" s="438">
        <f t="shared" si="1327"/>
        <v>0</v>
      </c>
      <c r="AD473" s="438">
        <f t="shared" si="1327"/>
        <v>0</v>
      </c>
      <c r="AE473" s="438">
        <f t="shared" si="1327"/>
        <v>0</v>
      </c>
      <c r="AF473" s="438">
        <f t="shared" si="1327"/>
        <v>0</v>
      </c>
      <c r="AG473" s="438">
        <f t="shared" si="1327"/>
        <v>0</v>
      </c>
      <c r="AH473" s="438">
        <f t="shared" si="1327"/>
        <v>0</v>
      </c>
      <c r="AI473" s="438">
        <f t="shared" si="1327"/>
        <v>0</v>
      </c>
      <c r="AJ473" s="438">
        <f t="shared" si="1327"/>
        <v>0</v>
      </c>
      <c r="AK473" s="438">
        <f t="shared" si="1327"/>
        <v>0</v>
      </c>
      <c r="AL473" s="438">
        <f t="shared" si="1327"/>
        <v>0</v>
      </c>
      <c r="AM473" s="333"/>
    </row>
    <row r="474" spans="1:39" ht="15.75" outlineLevel="1">
      <c r="A474" s="568"/>
      <c r="B474" s="567"/>
      <c r="C474" s="327"/>
      <c r="D474" s="318"/>
      <c r="E474" s="318"/>
      <c r="F474" s="318"/>
      <c r="G474" s="318"/>
      <c r="H474" s="318"/>
      <c r="I474" s="318"/>
      <c r="J474" s="318"/>
      <c r="K474" s="318"/>
      <c r="L474" s="318"/>
      <c r="M474" s="318"/>
      <c r="N474" s="327"/>
      <c r="O474" s="318"/>
      <c r="P474" s="318"/>
      <c r="Q474" s="318"/>
      <c r="R474" s="318"/>
      <c r="S474" s="318"/>
      <c r="T474" s="318"/>
      <c r="U474" s="318"/>
      <c r="V474" s="318"/>
      <c r="W474" s="318"/>
      <c r="X474" s="318"/>
      <c r="Y474" s="439"/>
      <c r="Z474" s="439"/>
      <c r="AA474" s="439"/>
      <c r="AB474" s="439"/>
      <c r="AC474" s="439"/>
      <c r="AD474" s="439"/>
      <c r="AE474" s="439"/>
      <c r="AF474" s="439"/>
      <c r="AG474" s="439"/>
      <c r="AH474" s="439"/>
      <c r="AI474" s="439"/>
      <c r="AJ474" s="439"/>
      <c r="AK474" s="439"/>
      <c r="AL474" s="439"/>
      <c r="AM474" s="333"/>
    </row>
    <row r="475" spans="1:39" ht="15.75" outlineLevel="1">
      <c r="A475" s="568"/>
      <c r="B475" s="560" t="s">
        <v>516</v>
      </c>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49"/>
      <c r="Z475" s="452"/>
      <c r="AA475" s="452"/>
      <c r="AB475" s="452"/>
      <c r="AC475" s="452"/>
      <c r="AD475" s="452"/>
      <c r="AE475" s="452"/>
      <c r="AF475" s="452"/>
      <c r="AG475" s="452"/>
      <c r="AH475" s="452"/>
      <c r="AI475" s="452"/>
      <c r="AJ475" s="452"/>
      <c r="AK475" s="452"/>
      <c r="AL475" s="452"/>
      <c r="AM475" s="333"/>
    </row>
    <row r="476" spans="1:39" ht="15.75" outlineLevel="1">
      <c r="A476" s="568"/>
      <c r="B476" s="540" t="s">
        <v>512</v>
      </c>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outlineLevel="1">
      <c r="A477" s="568">
        <v>21</v>
      </c>
      <c r="B477" s="455" t="s">
        <v>114</v>
      </c>
      <c r="C477" s="318" t="s">
        <v>25</v>
      </c>
      <c r="D477" s="322">
        <v>16361110.096954945</v>
      </c>
      <c r="E477" s="322"/>
      <c r="F477" s="322"/>
      <c r="G477" s="322"/>
      <c r="H477" s="322"/>
      <c r="I477" s="322"/>
      <c r="J477" s="322"/>
      <c r="K477" s="322"/>
      <c r="L477" s="322"/>
      <c r="M477" s="322"/>
      <c r="N477" s="318"/>
      <c r="O477" s="322">
        <v>1102.3368848418349</v>
      </c>
      <c r="P477" s="322"/>
      <c r="Q477" s="322"/>
      <c r="R477" s="322"/>
      <c r="S477" s="322"/>
      <c r="T477" s="322"/>
      <c r="U477" s="322"/>
      <c r="V477" s="322"/>
      <c r="W477" s="322"/>
      <c r="X477" s="322"/>
      <c r="Y477" s="901">
        <v>1</v>
      </c>
      <c r="Z477" s="437"/>
      <c r="AA477" s="437"/>
      <c r="AB477" s="437"/>
      <c r="AC477" s="437"/>
      <c r="AD477" s="437"/>
      <c r="AE477" s="437"/>
      <c r="AF477" s="437"/>
      <c r="AG477" s="437"/>
      <c r="AH477" s="437"/>
      <c r="AI477" s="437"/>
      <c r="AJ477" s="437"/>
      <c r="AK477" s="437"/>
      <c r="AL477" s="437"/>
      <c r="AM477" s="323">
        <f>SUM(Y477:AL477)</f>
        <v>1</v>
      </c>
    </row>
    <row r="478" spans="1:39"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1</v>
      </c>
      <c r="Z478" s="438">
        <f t="shared" ref="Z478" si="1328">Z477</f>
        <v>0</v>
      </c>
      <c r="AA478" s="438">
        <f t="shared" ref="AA478" si="1329">AA477</f>
        <v>0</v>
      </c>
      <c r="AB478" s="438">
        <f t="shared" ref="AB478" si="1330">AB477</f>
        <v>0</v>
      </c>
      <c r="AC478" s="438">
        <f t="shared" ref="AC478" si="1331">AC477</f>
        <v>0</v>
      </c>
      <c r="AD478" s="438">
        <f t="shared" ref="AD478" si="1332">AD477</f>
        <v>0</v>
      </c>
      <c r="AE478" s="438">
        <f t="shared" ref="AE478" si="1333">AE477</f>
        <v>0</v>
      </c>
      <c r="AF478" s="438">
        <f t="shared" ref="AF478" si="1334">AF477</f>
        <v>0</v>
      </c>
      <c r="AG478" s="438">
        <f t="shared" ref="AG478" si="1335">AG477</f>
        <v>0</v>
      </c>
      <c r="AH478" s="438">
        <f t="shared" ref="AH478" si="1336">AH477</f>
        <v>0</v>
      </c>
      <c r="AI478" s="438">
        <f t="shared" ref="AI478" si="1337">AI477</f>
        <v>0</v>
      </c>
      <c r="AJ478" s="438">
        <f t="shared" ref="AJ478" si="1338">AJ477</f>
        <v>0</v>
      </c>
      <c r="AK478" s="438">
        <f t="shared" ref="AK478" si="1339">AK477</f>
        <v>0</v>
      </c>
      <c r="AL478" s="438">
        <f t="shared" ref="AL478" si="1340">AL477</f>
        <v>0</v>
      </c>
      <c r="AM478" s="333"/>
    </row>
    <row r="479" spans="1:39" outlineLevel="1">
      <c r="A479" s="568"/>
      <c r="B479" s="45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outlineLevel="1">
      <c r="A480" s="568">
        <v>22</v>
      </c>
      <c r="B480" s="455" t="s">
        <v>115</v>
      </c>
      <c r="C480" s="318" t="s">
        <v>25</v>
      </c>
      <c r="D480" s="322">
        <v>1858326.3973572489</v>
      </c>
      <c r="E480" s="322"/>
      <c r="F480" s="322"/>
      <c r="G480" s="322"/>
      <c r="H480" s="322"/>
      <c r="I480" s="322"/>
      <c r="J480" s="322"/>
      <c r="K480" s="322"/>
      <c r="L480" s="322"/>
      <c r="M480" s="322"/>
      <c r="N480" s="318"/>
      <c r="O480" s="322">
        <v>594.24645712526603</v>
      </c>
      <c r="P480" s="322"/>
      <c r="Q480" s="322"/>
      <c r="R480" s="322"/>
      <c r="S480" s="322"/>
      <c r="T480" s="322"/>
      <c r="U480" s="322"/>
      <c r="V480" s="322"/>
      <c r="W480" s="322"/>
      <c r="X480" s="322"/>
      <c r="Y480" s="901">
        <v>1</v>
      </c>
      <c r="Z480" s="437"/>
      <c r="AA480" s="437"/>
      <c r="AB480" s="437"/>
      <c r="AC480" s="437"/>
      <c r="AD480" s="437"/>
      <c r="AE480" s="437"/>
      <c r="AF480" s="437"/>
      <c r="AG480" s="437"/>
      <c r="AH480" s="437"/>
      <c r="AI480" s="437"/>
      <c r="AJ480" s="437"/>
      <c r="AK480" s="437"/>
      <c r="AL480" s="437"/>
      <c r="AM480" s="323">
        <f>SUM(Y480:AL480)</f>
        <v>1</v>
      </c>
    </row>
    <row r="481" spans="1:39"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1</v>
      </c>
      <c r="Z481" s="438">
        <f t="shared" ref="Z481" si="1341">Z480</f>
        <v>0</v>
      </c>
      <c r="AA481" s="438">
        <f t="shared" ref="AA481" si="1342">AA480</f>
        <v>0</v>
      </c>
      <c r="AB481" s="438">
        <f t="shared" ref="AB481" si="1343">AB480</f>
        <v>0</v>
      </c>
      <c r="AC481" s="438">
        <f t="shared" ref="AC481" si="1344">AC480</f>
        <v>0</v>
      </c>
      <c r="AD481" s="438">
        <f t="shared" ref="AD481" si="1345">AD480</f>
        <v>0</v>
      </c>
      <c r="AE481" s="438">
        <f t="shared" ref="AE481" si="1346">AE480</f>
        <v>0</v>
      </c>
      <c r="AF481" s="438">
        <f t="shared" ref="AF481" si="1347">AF480</f>
        <v>0</v>
      </c>
      <c r="AG481" s="438">
        <f t="shared" ref="AG481" si="1348">AG480</f>
        <v>0</v>
      </c>
      <c r="AH481" s="438">
        <f t="shared" ref="AH481" si="1349">AH480</f>
        <v>0</v>
      </c>
      <c r="AI481" s="438">
        <f t="shared" ref="AI481" si="1350">AI480</f>
        <v>0</v>
      </c>
      <c r="AJ481" s="438">
        <f t="shared" ref="AJ481" si="1351">AJ480</f>
        <v>0</v>
      </c>
      <c r="AK481" s="438">
        <f t="shared" ref="AK481" si="1352">AK480</f>
        <v>0</v>
      </c>
      <c r="AL481" s="438">
        <f t="shared" ref="AL481" si="1353">AL480</f>
        <v>0</v>
      </c>
      <c r="AM481" s="333"/>
    </row>
    <row r="482" spans="1:39"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49"/>
      <c r="Z482" s="452"/>
      <c r="AA482" s="452"/>
      <c r="AB482" s="452"/>
      <c r="AC482" s="452"/>
      <c r="AD482" s="452"/>
      <c r="AE482" s="452"/>
      <c r="AF482" s="452"/>
      <c r="AG482" s="452"/>
      <c r="AH482" s="452"/>
      <c r="AI482" s="452"/>
      <c r="AJ482" s="452"/>
      <c r="AK482" s="452"/>
      <c r="AL482" s="452"/>
      <c r="AM482" s="333"/>
    </row>
    <row r="483" spans="1:39" outlineLevel="1">
      <c r="A483" s="568">
        <v>23</v>
      </c>
      <c r="B483" s="455" t="s">
        <v>116</v>
      </c>
      <c r="C483" s="318" t="s">
        <v>25</v>
      </c>
      <c r="D483" s="322">
        <v>0</v>
      </c>
      <c r="E483" s="322"/>
      <c r="F483" s="322"/>
      <c r="G483" s="322"/>
      <c r="H483" s="322"/>
      <c r="I483" s="322"/>
      <c r="J483" s="322"/>
      <c r="K483" s="322"/>
      <c r="L483" s="322"/>
      <c r="M483" s="322"/>
      <c r="N483" s="318"/>
      <c r="O483" s="322">
        <v>0</v>
      </c>
      <c r="P483" s="322"/>
      <c r="Q483" s="322"/>
      <c r="R483" s="322"/>
      <c r="S483" s="322"/>
      <c r="T483" s="322"/>
      <c r="U483" s="322"/>
      <c r="V483" s="322"/>
      <c r="W483" s="322"/>
      <c r="X483" s="322"/>
      <c r="Y483" s="901">
        <v>1</v>
      </c>
      <c r="Z483" s="437"/>
      <c r="AA483" s="437"/>
      <c r="AB483" s="437"/>
      <c r="AC483" s="437"/>
      <c r="AD483" s="437"/>
      <c r="AE483" s="437"/>
      <c r="AF483" s="437"/>
      <c r="AG483" s="437"/>
      <c r="AH483" s="437"/>
      <c r="AI483" s="437"/>
      <c r="AJ483" s="437"/>
      <c r="AK483" s="437"/>
      <c r="AL483" s="437"/>
      <c r="AM483" s="323">
        <f>SUM(Y483:AL483)</f>
        <v>1</v>
      </c>
    </row>
    <row r="484" spans="1:39" outlineLevel="1">
      <c r="A484" s="568"/>
      <c r="B484" s="458" t="s">
        <v>311</v>
      </c>
      <c r="C484" s="318" t="s">
        <v>164</v>
      </c>
      <c r="D484" s="322"/>
      <c r="E484" s="322"/>
      <c r="F484" s="322"/>
      <c r="G484" s="322"/>
      <c r="H484" s="322"/>
      <c r="I484" s="322"/>
      <c r="J484" s="322"/>
      <c r="K484" s="322"/>
      <c r="L484" s="322"/>
      <c r="M484" s="322"/>
      <c r="N484" s="318"/>
      <c r="O484" s="322"/>
      <c r="P484" s="322"/>
      <c r="Q484" s="322"/>
      <c r="R484" s="322"/>
      <c r="S484" s="322"/>
      <c r="T484" s="322"/>
      <c r="U484" s="322"/>
      <c r="V484" s="322"/>
      <c r="W484" s="322"/>
      <c r="X484" s="322"/>
      <c r="Y484" s="438">
        <f>Y483</f>
        <v>1</v>
      </c>
      <c r="Z484" s="438">
        <f t="shared" ref="Z484" si="1354">Z483</f>
        <v>0</v>
      </c>
      <c r="AA484" s="438">
        <f t="shared" ref="AA484" si="1355">AA483</f>
        <v>0</v>
      </c>
      <c r="AB484" s="438">
        <f t="shared" ref="AB484" si="1356">AB483</f>
        <v>0</v>
      </c>
      <c r="AC484" s="438">
        <f t="shared" ref="AC484" si="1357">AC483</f>
        <v>0</v>
      </c>
      <c r="AD484" s="438">
        <f t="shared" ref="AD484" si="1358">AD483</f>
        <v>0</v>
      </c>
      <c r="AE484" s="438">
        <f t="shared" ref="AE484" si="1359">AE483</f>
        <v>0</v>
      </c>
      <c r="AF484" s="438">
        <f t="shared" ref="AF484" si="1360">AF483</f>
        <v>0</v>
      </c>
      <c r="AG484" s="438">
        <f t="shared" ref="AG484" si="1361">AG483</f>
        <v>0</v>
      </c>
      <c r="AH484" s="438">
        <f t="shared" ref="AH484" si="1362">AH483</f>
        <v>0</v>
      </c>
      <c r="AI484" s="438">
        <f t="shared" ref="AI484" si="1363">AI483</f>
        <v>0</v>
      </c>
      <c r="AJ484" s="438">
        <f t="shared" ref="AJ484" si="1364">AJ483</f>
        <v>0</v>
      </c>
      <c r="AK484" s="438">
        <f t="shared" ref="AK484" si="1365">AK483</f>
        <v>0</v>
      </c>
      <c r="AL484" s="438">
        <f t="shared" ref="AL484" si="1366">AL483</f>
        <v>0</v>
      </c>
      <c r="AM484" s="333"/>
    </row>
    <row r="485" spans="1:39" outlineLevel="1">
      <c r="A485" s="568"/>
      <c r="B485" s="457"/>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449"/>
      <c r="Z485" s="452"/>
      <c r="AA485" s="452"/>
      <c r="AB485" s="452"/>
      <c r="AC485" s="452"/>
      <c r="AD485" s="452"/>
      <c r="AE485" s="452"/>
      <c r="AF485" s="452"/>
      <c r="AG485" s="452"/>
      <c r="AH485" s="452"/>
      <c r="AI485" s="452"/>
      <c r="AJ485" s="452"/>
      <c r="AK485" s="452"/>
      <c r="AL485" s="452"/>
      <c r="AM485" s="333"/>
    </row>
    <row r="486" spans="1:39" outlineLevel="1">
      <c r="A486" s="568">
        <v>24</v>
      </c>
      <c r="B486" s="455" t="s">
        <v>117</v>
      </c>
      <c r="C486" s="318" t="s">
        <v>25</v>
      </c>
      <c r="D486" s="322">
        <v>0</v>
      </c>
      <c r="E486" s="322"/>
      <c r="F486" s="322"/>
      <c r="G486" s="322"/>
      <c r="H486" s="322"/>
      <c r="I486" s="322"/>
      <c r="J486" s="322"/>
      <c r="K486" s="322"/>
      <c r="L486" s="322"/>
      <c r="M486" s="322"/>
      <c r="N486" s="318"/>
      <c r="O486" s="322">
        <v>0</v>
      </c>
      <c r="P486" s="322"/>
      <c r="Q486" s="322"/>
      <c r="R486" s="322"/>
      <c r="S486" s="322"/>
      <c r="T486" s="322"/>
      <c r="U486" s="322"/>
      <c r="V486" s="322"/>
      <c r="W486" s="322"/>
      <c r="X486" s="322"/>
      <c r="Y486" s="901">
        <v>1</v>
      </c>
      <c r="Z486" s="437"/>
      <c r="AA486" s="437"/>
      <c r="AB486" s="437"/>
      <c r="AC486" s="437"/>
      <c r="AD486" s="437"/>
      <c r="AE486" s="437"/>
      <c r="AF486" s="437"/>
      <c r="AG486" s="437"/>
      <c r="AH486" s="437"/>
      <c r="AI486" s="437"/>
      <c r="AJ486" s="437"/>
      <c r="AK486" s="437"/>
      <c r="AL486" s="437"/>
      <c r="AM486" s="323">
        <f>SUM(Y486:AL486)</f>
        <v>1</v>
      </c>
    </row>
    <row r="487" spans="1:39" outlineLevel="1">
      <c r="A487" s="568"/>
      <c r="B487" s="458" t="s">
        <v>311</v>
      </c>
      <c r="C487" s="318" t="s">
        <v>164</v>
      </c>
      <c r="D487" s="322"/>
      <c r="E487" s="322"/>
      <c r="F487" s="322"/>
      <c r="G487" s="322"/>
      <c r="H487" s="322"/>
      <c r="I487" s="322"/>
      <c r="J487" s="322"/>
      <c r="K487" s="322"/>
      <c r="L487" s="322"/>
      <c r="M487" s="322"/>
      <c r="N487" s="318"/>
      <c r="O487" s="322"/>
      <c r="P487" s="322"/>
      <c r="Q487" s="322"/>
      <c r="R487" s="322"/>
      <c r="S487" s="322"/>
      <c r="T487" s="322"/>
      <c r="U487" s="322"/>
      <c r="V487" s="322"/>
      <c r="W487" s="322"/>
      <c r="X487" s="322"/>
      <c r="Y487" s="438">
        <f>Y486</f>
        <v>1</v>
      </c>
      <c r="Z487" s="438">
        <f t="shared" ref="Z487" si="1367">Z486</f>
        <v>0</v>
      </c>
      <c r="AA487" s="438">
        <f t="shared" ref="AA487" si="1368">AA486</f>
        <v>0</v>
      </c>
      <c r="AB487" s="438">
        <f t="shared" ref="AB487" si="1369">AB486</f>
        <v>0</v>
      </c>
      <c r="AC487" s="438">
        <f t="shared" ref="AC487" si="1370">AC486</f>
        <v>0</v>
      </c>
      <c r="AD487" s="438">
        <f t="shared" ref="AD487" si="1371">AD486</f>
        <v>0</v>
      </c>
      <c r="AE487" s="438">
        <f t="shared" ref="AE487" si="1372">AE486</f>
        <v>0</v>
      </c>
      <c r="AF487" s="438">
        <f t="shared" ref="AF487" si="1373">AF486</f>
        <v>0</v>
      </c>
      <c r="AG487" s="438">
        <f t="shared" ref="AG487" si="1374">AG486</f>
        <v>0</v>
      </c>
      <c r="AH487" s="438">
        <f t="shared" ref="AH487" si="1375">AH486</f>
        <v>0</v>
      </c>
      <c r="AI487" s="438">
        <f t="shared" ref="AI487" si="1376">AI486</f>
        <v>0</v>
      </c>
      <c r="AJ487" s="438">
        <f t="shared" ref="AJ487" si="1377">AJ486</f>
        <v>0</v>
      </c>
      <c r="AK487" s="438">
        <f t="shared" ref="AK487" si="1378">AK486</f>
        <v>0</v>
      </c>
      <c r="AL487" s="438">
        <f t="shared" ref="AL487" si="1379">AL486</f>
        <v>0</v>
      </c>
      <c r="AM487" s="333"/>
    </row>
    <row r="488" spans="1:39" outlineLevel="1">
      <c r="A488" s="568"/>
      <c r="B488" s="45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439"/>
      <c r="Z488" s="452"/>
      <c r="AA488" s="452"/>
      <c r="AB488" s="452"/>
      <c r="AC488" s="452"/>
      <c r="AD488" s="452"/>
      <c r="AE488" s="452"/>
      <c r="AF488" s="452"/>
      <c r="AG488" s="452"/>
      <c r="AH488" s="452"/>
      <c r="AI488" s="452"/>
      <c r="AJ488" s="452"/>
      <c r="AK488" s="452"/>
      <c r="AL488" s="452"/>
      <c r="AM488" s="333"/>
    </row>
    <row r="489" spans="1:39" ht="15.75" outlineLevel="1">
      <c r="A489" s="568"/>
      <c r="B489" s="540" t="s">
        <v>513</v>
      </c>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outlineLevel="1">
      <c r="A490" s="568">
        <v>25</v>
      </c>
      <c r="B490" s="455" t="s">
        <v>118</v>
      </c>
      <c r="C490" s="318" t="s">
        <v>25</v>
      </c>
      <c r="D490" s="322">
        <v>124855.08512750469</v>
      </c>
      <c r="E490" s="322"/>
      <c r="F490" s="322"/>
      <c r="G490" s="322"/>
      <c r="H490" s="322"/>
      <c r="I490" s="322"/>
      <c r="J490" s="322"/>
      <c r="K490" s="322"/>
      <c r="L490" s="322"/>
      <c r="M490" s="322"/>
      <c r="N490" s="322">
        <v>12</v>
      </c>
      <c r="O490" s="322">
        <v>16.29235483452775</v>
      </c>
      <c r="P490" s="322"/>
      <c r="Q490" s="322"/>
      <c r="R490" s="322"/>
      <c r="S490" s="322"/>
      <c r="T490" s="322"/>
      <c r="U490" s="322"/>
      <c r="V490" s="322"/>
      <c r="W490" s="322"/>
      <c r="X490" s="322"/>
      <c r="Y490" s="453"/>
      <c r="Z490" s="437"/>
      <c r="AA490" s="437">
        <v>1</v>
      </c>
      <c r="AB490" s="437"/>
      <c r="AC490" s="437"/>
      <c r="AD490" s="437"/>
      <c r="AE490" s="437"/>
      <c r="AF490" s="442"/>
      <c r="AG490" s="442"/>
      <c r="AH490" s="442"/>
      <c r="AI490" s="442"/>
      <c r="AJ490" s="442"/>
      <c r="AK490" s="442"/>
      <c r="AL490" s="442"/>
      <c r="AM490" s="323">
        <f>SUM(Y490:AL490)</f>
        <v>1</v>
      </c>
    </row>
    <row r="491" spans="1:39"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380">Z490</f>
        <v>0</v>
      </c>
      <c r="AA491" s="438">
        <f t="shared" ref="AA491" si="1381">AA490</f>
        <v>1</v>
      </c>
      <c r="AB491" s="438">
        <f t="shared" ref="AB491" si="1382">AB490</f>
        <v>0</v>
      </c>
      <c r="AC491" s="438">
        <f t="shared" ref="AC491" si="1383">AC490</f>
        <v>0</v>
      </c>
      <c r="AD491" s="438">
        <f t="shared" ref="AD491" si="1384">AD490</f>
        <v>0</v>
      </c>
      <c r="AE491" s="438">
        <f t="shared" ref="AE491" si="1385">AE490</f>
        <v>0</v>
      </c>
      <c r="AF491" s="438">
        <f t="shared" ref="AF491" si="1386">AF490</f>
        <v>0</v>
      </c>
      <c r="AG491" s="438">
        <f t="shared" ref="AG491" si="1387">AG490</f>
        <v>0</v>
      </c>
      <c r="AH491" s="438">
        <f t="shared" ref="AH491" si="1388">AH490</f>
        <v>0</v>
      </c>
      <c r="AI491" s="438">
        <f t="shared" ref="AI491" si="1389">AI490</f>
        <v>0</v>
      </c>
      <c r="AJ491" s="438">
        <f t="shared" ref="AJ491" si="1390">AJ490</f>
        <v>0</v>
      </c>
      <c r="AK491" s="438">
        <f t="shared" ref="AK491" si="1391">AK490</f>
        <v>0</v>
      </c>
      <c r="AL491" s="438">
        <f t="shared" ref="AL491" si="1392">AL490</f>
        <v>0</v>
      </c>
      <c r="AM491" s="333"/>
    </row>
    <row r="492" spans="1:39"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outlineLevel="1">
      <c r="A493" s="568">
        <v>26</v>
      </c>
      <c r="B493" s="455" t="s">
        <v>119</v>
      </c>
      <c r="C493" s="318" t="s">
        <v>25</v>
      </c>
      <c r="D493" s="322">
        <v>18672852.717772104</v>
      </c>
      <c r="E493" s="322"/>
      <c r="F493" s="322"/>
      <c r="G493" s="322"/>
      <c r="H493" s="322"/>
      <c r="I493" s="322"/>
      <c r="J493" s="322"/>
      <c r="K493" s="322"/>
      <c r="L493" s="322"/>
      <c r="M493" s="322"/>
      <c r="N493" s="322">
        <v>12</v>
      </c>
      <c r="O493" s="322">
        <v>2230.8469375958757</v>
      </c>
      <c r="P493" s="322"/>
      <c r="Q493" s="322"/>
      <c r="R493" s="322"/>
      <c r="S493" s="322"/>
      <c r="T493" s="322"/>
      <c r="U493" s="322"/>
      <c r="V493" s="322"/>
      <c r="W493" s="322"/>
      <c r="X493" s="322"/>
      <c r="Y493" s="453"/>
      <c r="Z493" s="437">
        <v>0.24963733145594758</v>
      </c>
      <c r="AA493" s="437">
        <v>0.41532194334132333</v>
      </c>
      <c r="AB493" s="437">
        <v>9.7787609272226503E-2</v>
      </c>
      <c r="AC493" s="437">
        <v>7.9669495815444011E-2</v>
      </c>
      <c r="AD493" s="437">
        <v>0.15758362011505858</v>
      </c>
      <c r="AE493" s="437"/>
      <c r="AF493" s="442"/>
      <c r="AG493" s="442"/>
      <c r="AH493" s="442"/>
      <c r="AI493" s="442"/>
      <c r="AJ493" s="442"/>
      <c r="AK493" s="442"/>
      <c r="AL493" s="442"/>
      <c r="AM493" s="323">
        <f>SUM(Y493:AL493)</f>
        <v>1</v>
      </c>
    </row>
    <row r="494" spans="1:39" s="909" customFormat="1" outlineLevel="1">
      <c r="A494" s="919"/>
      <c r="B494" s="920" t="s">
        <v>311</v>
      </c>
      <c r="C494" s="915" t="s">
        <v>164</v>
      </c>
      <c r="D494" s="916"/>
      <c r="E494" s="916"/>
      <c r="F494" s="916"/>
      <c r="G494" s="916"/>
      <c r="H494" s="916"/>
      <c r="I494" s="916"/>
      <c r="J494" s="916"/>
      <c r="K494" s="916"/>
      <c r="L494" s="916"/>
      <c r="M494" s="916"/>
      <c r="N494" s="916">
        <f>N493</f>
        <v>12</v>
      </c>
      <c r="O494" s="916"/>
      <c r="P494" s="916"/>
      <c r="Q494" s="916"/>
      <c r="R494" s="916"/>
      <c r="S494" s="916"/>
      <c r="T494" s="916"/>
      <c r="U494" s="916"/>
      <c r="V494" s="916"/>
      <c r="W494" s="916"/>
      <c r="X494" s="916"/>
      <c r="Y494" s="917">
        <f>Y493</f>
        <v>0</v>
      </c>
      <c r="Z494" s="917">
        <f t="shared" ref="Z494" si="1393">Z493</f>
        <v>0.24963733145594758</v>
      </c>
      <c r="AA494" s="917">
        <f t="shared" ref="AA494" si="1394">AA493</f>
        <v>0.41532194334132333</v>
      </c>
      <c r="AB494" s="917">
        <f t="shared" ref="AB494" si="1395">AB493</f>
        <v>9.7787609272226503E-2</v>
      </c>
      <c r="AC494" s="917">
        <f t="shared" ref="AC494" si="1396">AC493</f>
        <v>7.9669495815444011E-2</v>
      </c>
      <c r="AD494" s="917">
        <f t="shared" ref="AD494" si="1397">AD493</f>
        <v>0.15758362011505858</v>
      </c>
      <c r="AE494" s="917">
        <f t="shared" ref="AE494" si="1398">AE493</f>
        <v>0</v>
      </c>
      <c r="AF494" s="917">
        <f t="shared" ref="AF494" si="1399">AF493</f>
        <v>0</v>
      </c>
      <c r="AG494" s="917">
        <f t="shared" ref="AG494" si="1400">AG493</f>
        <v>0</v>
      </c>
      <c r="AH494" s="917">
        <f t="shared" ref="AH494" si="1401">AH493</f>
        <v>0</v>
      </c>
      <c r="AI494" s="917">
        <f t="shared" ref="AI494" si="1402">AI493</f>
        <v>0</v>
      </c>
      <c r="AJ494" s="917">
        <f t="shared" ref="AJ494" si="1403">AJ493</f>
        <v>0</v>
      </c>
      <c r="AK494" s="917">
        <f t="shared" ref="AK494" si="1404">AK493</f>
        <v>0</v>
      </c>
      <c r="AL494" s="917">
        <f t="shared" ref="AL494" si="1405">AL493</f>
        <v>0</v>
      </c>
      <c r="AM494" s="918"/>
    </row>
    <row r="495" spans="1:39"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outlineLevel="1">
      <c r="A496" s="568">
        <v>27</v>
      </c>
      <c r="B496" s="455" t="s">
        <v>120</v>
      </c>
      <c r="C496" s="318" t="s">
        <v>25</v>
      </c>
      <c r="D496" s="322">
        <v>1362347.6830660556</v>
      </c>
      <c r="E496" s="322"/>
      <c r="F496" s="322"/>
      <c r="G496" s="322"/>
      <c r="H496" s="322"/>
      <c r="I496" s="322"/>
      <c r="J496" s="322"/>
      <c r="K496" s="322"/>
      <c r="L496" s="322"/>
      <c r="M496" s="322"/>
      <c r="N496" s="322">
        <v>12</v>
      </c>
      <c r="O496" s="322">
        <v>234.77691246799989</v>
      </c>
      <c r="P496" s="322"/>
      <c r="Q496" s="322"/>
      <c r="R496" s="322"/>
      <c r="S496" s="322"/>
      <c r="T496" s="322"/>
      <c r="U496" s="322"/>
      <c r="V496" s="322"/>
      <c r="W496" s="322"/>
      <c r="X496" s="322"/>
      <c r="Y496" s="453"/>
      <c r="Z496" s="437">
        <v>0.8</v>
      </c>
      <c r="AA496" s="437">
        <v>0.2</v>
      </c>
      <c r="AB496" s="437"/>
      <c r="AC496" s="437"/>
      <c r="AD496" s="437"/>
      <c r="AE496" s="437"/>
      <c r="AF496" s="442"/>
      <c r="AG496" s="442"/>
      <c r="AH496" s="442"/>
      <c r="AI496" s="442"/>
      <c r="AJ496" s="442"/>
      <c r="AK496" s="442"/>
      <c r="AL496" s="442"/>
      <c r="AM496" s="323">
        <f>SUM(Y496:AL496)</f>
        <v>1</v>
      </c>
    </row>
    <row r="497" spans="1:39" outlineLevel="1">
      <c r="A497" s="568"/>
      <c r="B497" s="458" t="s">
        <v>311</v>
      </c>
      <c r="C497" s="318" t="s">
        <v>164</v>
      </c>
      <c r="D497" s="322"/>
      <c r="E497" s="322"/>
      <c r="F497" s="322"/>
      <c r="G497" s="322"/>
      <c r="H497" s="322"/>
      <c r="I497" s="322"/>
      <c r="J497" s="322"/>
      <c r="K497" s="322"/>
      <c r="L497" s="322"/>
      <c r="M497" s="322"/>
      <c r="N497" s="322">
        <f>N496</f>
        <v>12</v>
      </c>
      <c r="O497" s="322"/>
      <c r="P497" s="322"/>
      <c r="Q497" s="322"/>
      <c r="R497" s="322"/>
      <c r="S497" s="322"/>
      <c r="T497" s="322"/>
      <c r="U497" s="322"/>
      <c r="V497" s="322"/>
      <c r="W497" s="322"/>
      <c r="X497" s="322"/>
      <c r="Y497" s="438">
        <f>Y496</f>
        <v>0</v>
      </c>
      <c r="Z497" s="438">
        <f t="shared" ref="Z497" si="1406">Z496</f>
        <v>0.8</v>
      </c>
      <c r="AA497" s="438">
        <f t="shared" ref="AA497" si="1407">AA496</f>
        <v>0.2</v>
      </c>
      <c r="AB497" s="438">
        <f t="shared" ref="AB497" si="1408">AB496</f>
        <v>0</v>
      </c>
      <c r="AC497" s="438">
        <f t="shared" ref="AC497" si="1409">AC496</f>
        <v>0</v>
      </c>
      <c r="AD497" s="438">
        <f t="shared" ref="AD497" si="1410">AD496</f>
        <v>0</v>
      </c>
      <c r="AE497" s="438">
        <f t="shared" ref="AE497" si="1411">AE496</f>
        <v>0</v>
      </c>
      <c r="AF497" s="438">
        <f t="shared" ref="AF497" si="1412">AF496</f>
        <v>0</v>
      </c>
      <c r="AG497" s="438">
        <f t="shared" ref="AG497" si="1413">AG496</f>
        <v>0</v>
      </c>
      <c r="AH497" s="438">
        <f t="shared" ref="AH497" si="1414">AH496</f>
        <v>0</v>
      </c>
      <c r="AI497" s="438">
        <f t="shared" ref="AI497" si="1415">AI496</f>
        <v>0</v>
      </c>
      <c r="AJ497" s="438">
        <f t="shared" ref="AJ497" si="1416">AJ496</f>
        <v>0</v>
      </c>
      <c r="AK497" s="438">
        <f t="shared" ref="AK497" si="1417">AK496</f>
        <v>0</v>
      </c>
      <c r="AL497" s="438">
        <f t="shared" ref="AL497" si="1418">AL496</f>
        <v>0</v>
      </c>
      <c r="AM497" s="333"/>
    </row>
    <row r="498" spans="1:39"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outlineLevel="1">
      <c r="A499" s="568">
        <v>28</v>
      </c>
      <c r="B499" s="455" t="s">
        <v>121</v>
      </c>
      <c r="C499" s="318" t="s">
        <v>25</v>
      </c>
      <c r="D499" s="322">
        <v>0</v>
      </c>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v>0.72729999999999995</v>
      </c>
      <c r="AB499" s="437">
        <v>0.2727</v>
      </c>
      <c r="AC499" s="437"/>
      <c r="AD499" s="437"/>
      <c r="AE499" s="437"/>
      <c r="AF499" s="442"/>
      <c r="AG499" s="442"/>
      <c r="AH499" s="442"/>
      <c r="AI499" s="442"/>
      <c r="AJ499" s="442"/>
      <c r="AK499" s="442"/>
      <c r="AL499" s="442"/>
      <c r="AM499" s="323">
        <f>SUM(Y499:AL499)</f>
        <v>1</v>
      </c>
    </row>
    <row r="500" spans="1:39"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19">Z499</f>
        <v>0</v>
      </c>
      <c r="AA500" s="438">
        <f t="shared" ref="AA500" si="1420">AA499</f>
        <v>0.72729999999999995</v>
      </c>
      <c r="AB500" s="438">
        <f t="shared" ref="AB500" si="1421">AB499</f>
        <v>0.2727</v>
      </c>
      <c r="AC500" s="438">
        <f t="shared" ref="AC500" si="1422">AC499</f>
        <v>0</v>
      </c>
      <c r="AD500" s="438">
        <f t="shared" ref="AD500" si="1423">AD499</f>
        <v>0</v>
      </c>
      <c r="AE500" s="438">
        <f t="shared" ref="AE500" si="1424">AE499</f>
        <v>0</v>
      </c>
      <c r="AF500" s="438">
        <f t="shared" ref="AF500" si="1425">AF499</f>
        <v>0</v>
      </c>
      <c r="AG500" s="438">
        <f t="shared" ref="AG500" si="1426">AG499</f>
        <v>0</v>
      </c>
      <c r="AH500" s="438">
        <f t="shared" ref="AH500" si="1427">AH499</f>
        <v>0</v>
      </c>
      <c r="AI500" s="438">
        <f t="shared" ref="AI500" si="1428">AI499</f>
        <v>0</v>
      </c>
      <c r="AJ500" s="438">
        <f t="shared" ref="AJ500" si="1429">AJ499</f>
        <v>0</v>
      </c>
      <c r="AK500" s="438">
        <f t="shared" ref="AK500" si="1430">AK499</f>
        <v>0</v>
      </c>
      <c r="AL500" s="438">
        <f t="shared" ref="AL500" si="1431">AL499</f>
        <v>0</v>
      </c>
      <c r="AM500" s="333"/>
    </row>
    <row r="501" spans="1:39"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outlineLevel="1">
      <c r="A502" s="568">
        <v>29</v>
      </c>
      <c r="B502" s="455" t="s">
        <v>122</v>
      </c>
      <c r="C502" s="318" t="s">
        <v>25</v>
      </c>
      <c r="D502" s="322">
        <v>0</v>
      </c>
      <c r="E502" s="322"/>
      <c r="F502" s="322"/>
      <c r="G502" s="322"/>
      <c r="H502" s="322"/>
      <c r="I502" s="322"/>
      <c r="J502" s="322"/>
      <c r="K502" s="322"/>
      <c r="L502" s="322"/>
      <c r="M502" s="322"/>
      <c r="N502" s="322">
        <v>3</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outlineLevel="1">
      <c r="A503" s="568"/>
      <c r="B503" s="458" t="s">
        <v>311</v>
      </c>
      <c r="C503" s="318" t="s">
        <v>164</v>
      </c>
      <c r="D503" s="322"/>
      <c r="E503" s="322"/>
      <c r="F503" s="322"/>
      <c r="G503" s="322"/>
      <c r="H503" s="322"/>
      <c r="I503" s="322"/>
      <c r="J503" s="322"/>
      <c r="K503" s="322"/>
      <c r="L503" s="322"/>
      <c r="M503" s="322"/>
      <c r="N503" s="322">
        <f>N502</f>
        <v>3</v>
      </c>
      <c r="O503" s="322"/>
      <c r="P503" s="322"/>
      <c r="Q503" s="322"/>
      <c r="R503" s="322"/>
      <c r="S503" s="322"/>
      <c r="T503" s="322"/>
      <c r="U503" s="322"/>
      <c r="V503" s="322"/>
      <c r="W503" s="322"/>
      <c r="X503" s="322"/>
      <c r="Y503" s="438">
        <f>Y502</f>
        <v>0</v>
      </c>
      <c r="Z503" s="438">
        <f t="shared" ref="Z503" si="1432">Z502</f>
        <v>0</v>
      </c>
      <c r="AA503" s="438">
        <f t="shared" ref="AA503" si="1433">AA502</f>
        <v>0</v>
      </c>
      <c r="AB503" s="438">
        <f t="shared" ref="AB503" si="1434">AB502</f>
        <v>0</v>
      </c>
      <c r="AC503" s="438">
        <f t="shared" ref="AC503" si="1435">AC502</f>
        <v>0</v>
      </c>
      <c r="AD503" s="438">
        <f t="shared" ref="AD503" si="1436">AD502</f>
        <v>0</v>
      </c>
      <c r="AE503" s="438">
        <f t="shared" ref="AE503" si="1437">AE502</f>
        <v>0</v>
      </c>
      <c r="AF503" s="438">
        <f t="shared" ref="AF503" si="1438">AF502</f>
        <v>0</v>
      </c>
      <c r="AG503" s="438">
        <f t="shared" ref="AG503" si="1439">AG502</f>
        <v>0</v>
      </c>
      <c r="AH503" s="438">
        <f t="shared" ref="AH503" si="1440">AH502</f>
        <v>0</v>
      </c>
      <c r="AI503" s="438">
        <f t="shared" ref="AI503" si="1441">AI502</f>
        <v>0</v>
      </c>
      <c r="AJ503" s="438">
        <f t="shared" ref="AJ503" si="1442">AJ502</f>
        <v>0</v>
      </c>
      <c r="AK503" s="438">
        <f t="shared" ref="AK503" si="1443">AK502</f>
        <v>0</v>
      </c>
      <c r="AL503" s="438">
        <f t="shared" ref="AL503" si="1444">AL502</f>
        <v>0</v>
      </c>
      <c r="AM503" s="333"/>
    </row>
    <row r="504" spans="1:39" outlineLevel="1">
      <c r="A504" s="568"/>
      <c r="B504" s="45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outlineLevel="1">
      <c r="A505" s="568">
        <v>30</v>
      </c>
      <c r="B505" s="455" t="s">
        <v>123</v>
      </c>
      <c r="C505" s="318" t="s">
        <v>25</v>
      </c>
      <c r="D505" s="322">
        <v>0</v>
      </c>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45">Z505</f>
        <v>0</v>
      </c>
      <c r="AA506" s="438">
        <f t="shared" ref="AA506" si="1446">AA505</f>
        <v>0</v>
      </c>
      <c r="AB506" s="438">
        <f t="shared" ref="AB506" si="1447">AB505</f>
        <v>0</v>
      </c>
      <c r="AC506" s="438">
        <f t="shared" ref="AC506" si="1448">AC505</f>
        <v>0</v>
      </c>
      <c r="AD506" s="438">
        <f t="shared" ref="AD506" si="1449">AD505</f>
        <v>0</v>
      </c>
      <c r="AE506" s="438">
        <f t="shared" ref="AE506" si="1450">AE505</f>
        <v>0</v>
      </c>
      <c r="AF506" s="438">
        <f t="shared" ref="AF506" si="1451">AF505</f>
        <v>0</v>
      </c>
      <c r="AG506" s="438">
        <f t="shared" ref="AG506" si="1452">AG505</f>
        <v>0</v>
      </c>
      <c r="AH506" s="438">
        <f t="shared" ref="AH506" si="1453">AH505</f>
        <v>0</v>
      </c>
      <c r="AI506" s="438">
        <f t="shared" ref="AI506" si="1454">AI505</f>
        <v>0</v>
      </c>
      <c r="AJ506" s="438">
        <f t="shared" ref="AJ506" si="1455">AJ505</f>
        <v>0</v>
      </c>
      <c r="AK506" s="438">
        <f t="shared" ref="AK506" si="1456">AK505</f>
        <v>0</v>
      </c>
      <c r="AL506" s="438">
        <f t="shared" ref="AL506" si="1457">AL505</f>
        <v>0</v>
      </c>
      <c r="AM506" s="333"/>
    </row>
    <row r="507" spans="1:39" outlineLevel="1">
      <c r="A507" s="568"/>
      <c r="B507" s="45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outlineLevel="1">
      <c r="A508" s="568">
        <v>31</v>
      </c>
      <c r="B508" s="455" t="s">
        <v>124</v>
      </c>
      <c r="C508" s="318" t="s">
        <v>25</v>
      </c>
      <c r="D508" s="322">
        <v>0</v>
      </c>
      <c r="E508" s="322"/>
      <c r="F508" s="322"/>
      <c r="G508" s="322"/>
      <c r="H508" s="322"/>
      <c r="I508" s="322"/>
      <c r="J508" s="322"/>
      <c r="K508" s="322"/>
      <c r="L508" s="322"/>
      <c r="M508" s="322"/>
      <c r="N508" s="322">
        <v>12</v>
      </c>
      <c r="O508" s="322"/>
      <c r="P508" s="322"/>
      <c r="Q508" s="322"/>
      <c r="R508" s="322"/>
      <c r="S508" s="322"/>
      <c r="T508" s="322"/>
      <c r="U508" s="322"/>
      <c r="V508" s="322"/>
      <c r="W508" s="322"/>
      <c r="X508" s="322"/>
      <c r="Y508" s="453"/>
      <c r="Z508" s="437"/>
      <c r="AA508" s="437"/>
      <c r="AB508" s="437"/>
      <c r="AC508" s="437"/>
      <c r="AD508" s="437"/>
      <c r="AE508" s="437"/>
      <c r="AF508" s="442"/>
      <c r="AG508" s="442"/>
      <c r="AH508" s="442"/>
      <c r="AI508" s="442"/>
      <c r="AJ508" s="442"/>
      <c r="AK508" s="442"/>
      <c r="AL508" s="442"/>
      <c r="AM508" s="323">
        <f>SUM(Y508:AL508)</f>
        <v>0</v>
      </c>
    </row>
    <row r="509" spans="1:39" outlineLevel="1">
      <c r="A509" s="568"/>
      <c r="B509" s="458" t="s">
        <v>311</v>
      </c>
      <c r="C509" s="318" t="s">
        <v>164</v>
      </c>
      <c r="D509" s="322"/>
      <c r="E509" s="322"/>
      <c r="F509" s="322"/>
      <c r="G509" s="322"/>
      <c r="H509" s="322"/>
      <c r="I509" s="322"/>
      <c r="J509" s="322"/>
      <c r="K509" s="322"/>
      <c r="L509" s="322"/>
      <c r="M509" s="322"/>
      <c r="N509" s="322">
        <f>N508</f>
        <v>12</v>
      </c>
      <c r="O509" s="322"/>
      <c r="P509" s="322"/>
      <c r="Q509" s="322"/>
      <c r="R509" s="322"/>
      <c r="S509" s="322"/>
      <c r="T509" s="322"/>
      <c r="U509" s="322"/>
      <c r="V509" s="322"/>
      <c r="W509" s="322"/>
      <c r="X509" s="322"/>
      <c r="Y509" s="438">
        <f>Y508</f>
        <v>0</v>
      </c>
      <c r="Z509" s="438">
        <f t="shared" ref="Z509" si="1458">Z508</f>
        <v>0</v>
      </c>
      <c r="AA509" s="438">
        <f t="shared" ref="AA509" si="1459">AA508</f>
        <v>0</v>
      </c>
      <c r="AB509" s="438">
        <f t="shared" ref="AB509" si="1460">AB508</f>
        <v>0</v>
      </c>
      <c r="AC509" s="438">
        <f t="shared" ref="AC509" si="1461">AC508</f>
        <v>0</v>
      </c>
      <c r="AD509" s="438">
        <f t="shared" ref="AD509" si="1462">AD508</f>
        <v>0</v>
      </c>
      <c r="AE509" s="438">
        <f t="shared" ref="AE509" si="1463">AE508</f>
        <v>0</v>
      </c>
      <c r="AF509" s="438">
        <f t="shared" ref="AF509" si="1464">AF508</f>
        <v>0</v>
      </c>
      <c r="AG509" s="438">
        <f t="shared" ref="AG509" si="1465">AG508</f>
        <v>0</v>
      </c>
      <c r="AH509" s="438">
        <f t="shared" ref="AH509" si="1466">AH508</f>
        <v>0</v>
      </c>
      <c r="AI509" s="438">
        <f t="shared" ref="AI509" si="1467">AI508</f>
        <v>0</v>
      </c>
      <c r="AJ509" s="438">
        <f t="shared" ref="AJ509" si="1468">AJ508</f>
        <v>0</v>
      </c>
      <c r="AK509" s="438">
        <f t="shared" ref="AK509" si="1469">AK508</f>
        <v>0</v>
      </c>
      <c r="AL509" s="438">
        <f t="shared" ref="AL509" si="1470">AL508</f>
        <v>0</v>
      </c>
      <c r="AM509" s="333"/>
    </row>
    <row r="510" spans="1:39" outlineLevel="1">
      <c r="A510" s="568"/>
      <c r="B510" s="455"/>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439"/>
      <c r="Z510" s="452"/>
      <c r="AA510" s="452"/>
      <c r="AB510" s="452"/>
      <c r="AC510" s="452"/>
      <c r="AD510" s="452"/>
      <c r="AE510" s="452"/>
      <c r="AF510" s="452"/>
      <c r="AG510" s="452"/>
      <c r="AH510" s="452"/>
      <c r="AI510" s="452"/>
      <c r="AJ510" s="452"/>
      <c r="AK510" s="452"/>
      <c r="AL510" s="452"/>
      <c r="AM510" s="333"/>
    </row>
    <row r="511" spans="1:39" outlineLevel="1">
      <c r="A511" s="568">
        <v>32</v>
      </c>
      <c r="B511" s="455" t="s">
        <v>125</v>
      </c>
      <c r="C511" s="318" t="s">
        <v>25</v>
      </c>
      <c r="D511" s="322">
        <v>0</v>
      </c>
      <c r="E511" s="322"/>
      <c r="F511" s="322"/>
      <c r="G511" s="322"/>
      <c r="H511" s="322"/>
      <c r="I511" s="322"/>
      <c r="J511" s="322"/>
      <c r="K511" s="322"/>
      <c r="L511" s="322"/>
      <c r="M511" s="322"/>
      <c r="N511" s="322">
        <v>12</v>
      </c>
      <c r="O511" s="322"/>
      <c r="P511" s="322"/>
      <c r="Q511" s="322"/>
      <c r="R511" s="322"/>
      <c r="S511" s="322"/>
      <c r="T511" s="322"/>
      <c r="U511" s="322"/>
      <c r="V511" s="322"/>
      <c r="W511" s="322"/>
      <c r="X511" s="322"/>
      <c r="Y511" s="453"/>
      <c r="Z511" s="437"/>
      <c r="AA511" s="437"/>
      <c r="AB511" s="437"/>
      <c r="AC511" s="437"/>
      <c r="AD511" s="437"/>
      <c r="AE511" s="437"/>
      <c r="AF511" s="442"/>
      <c r="AG511" s="442"/>
      <c r="AH511" s="442"/>
      <c r="AI511" s="442"/>
      <c r="AJ511" s="442"/>
      <c r="AK511" s="442"/>
      <c r="AL511" s="442"/>
      <c r="AM511" s="323">
        <f>SUM(Y511:AL511)</f>
        <v>0</v>
      </c>
    </row>
    <row r="512" spans="1:39" outlineLevel="1">
      <c r="A512" s="568"/>
      <c r="B512" s="458" t="s">
        <v>311</v>
      </c>
      <c r="C512" s="318" t="s">
        <v>164</v>
      </c>
      <c r="D512" s="322"/>
      <c r="E512" s="322"/>
      <c r="F512" s="322"/>
      <c r="G512" s="322"/>
      <c r="H512" s="322"/>
      <c r="I512" s="322"/>
      <c r="J512" s="322"/>
      <c r="K512" s="322"/>
      <c r="L512" s="322"/>
      <c r="M512" s="322"/>
      <c r="N512" s="322">
        <f>N511</f>
        <v>12</v>
      </c>
      <c r="O512" s="322"/>
      <c r="P512" s="322"/>
      <c r="Q512" s="322"/>
      <c r="R512" s="322"/>
      <c r="S512" s="322"/>
      <c r="T512" s="322"/>
      <c r="U512" s="322"/>
      <c r="V512" s="322"/>
      <c r="W512" s="322"/>
      <c r="X512" s="322"/>
      <c r="Y512" s="438">
        <f>Y511</f>
        <v>0</v>
      </c>
      <c r="Z512" s="438">
        <f t="shared" ref="Z512" si="1471">Z511</f>
        <v>0</v>
      </c>
      <c r="AA512" s="438">
        <f t="shared" ref="AA512" si="1472">AA511</f>
        <v>0</v>
      </c>
      <c r="AB512" s="438">
        <f t="shared" ref="AB512" si="1473">AB511</f>
        <v>0</v>
      </c>
      <c r="AC512" s="438">
        <f t="shared" ref="AC512" si="1474">AC511</f>
        <v>0</v>
      </c>
      <c r="AD512" s="438">
        <f t="shared" ref="AD512" si="1475">AD511</f>
        <v>0</v>
      </c>
      <c r="AE512" s="438">
        <f t="shared" ref="AE512" si="1476">AE511</f>
        <v>0</v>
      </c>
      <c r="AF512" s="438">
        <f t="shared" ref="AF512" si="1477">AF511</f>
        <v>0</v>
      </c>
      <c r="AG512" s="438">
        <f t="shared" ref="AG512" si="1478">AG511</f>
        <v>0</v>
      </c>
      <c r="AH512" s="438">
        <f t="shared" ref="AH512" si="1479">AH511</f>
        <v>0</v>
      </c>
      <c r="AI512" s="438">
        <f t="shared" ref="AI512" si="1480">AI511</f>
        <v>0</v>
      </c>
      <c r="AJ512" s="438">
        <f t="shared" ref="AJ512" si="1481">AJ511</f>
        <v>0</v>
      </c>
      <c r="AK512" s="438">
        <f t="shared" ref="AK512" si="1482">AK511</f>
        <v>0</v>
      </c>
      <c r="AL512" s="438">
        <f t="shared" ref="AL512" si="1483">AL511</f>
        <v>0</v>
      </c>
      <c r="AM512" s="333"/>
    </row>
    <row r="513" spans="1:39" outlineLevel="1">
      <c r="A513" s="568"/>
      <c r="B513" s="455"/>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439"/>
      <c r="Z513" s="452"/>
      <c r="AA513" s="452"/>
      <c r="AB513" s="452"/>
      <c r="AC513" s="452"/>
      <c r="AD513" s="452"/>
      <c r="AE513" s="452"/>
      <c r="AF513" s="452"/>
      <c r="AG513" s="452"/>
      <c r="AH513" s="452"/>
      <c r="AI513" s="452"/>
      <c r="AJ513" s="452"/>
      <c r="AK513" s="452"/>
      <c r="AL513" s="452"/>
      <c r="AM513" s="333"/>
    </row>
    <row r="514" spans="1:39" ht="15.75" outlineLevel="1">
      <c r="A514" s="568"/>
      <c r="B514" s="540" t="s">
        <v>514</v>
      </c>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outlineLevel="1">
      <c r="A515" s="568">
        <v>33</v>
      </c>
      <c r="B515" s="455" t="s">
        <v>126</v>
      </c>
      <c r="C515" s="318" t="s">
        <v>25</v>
      </c>
      <c r="D515" s="322">
        <v>1876243.9899999998</v>
      </c>
      <c r="E515" s="322"/>
      <c r="F515" s="322"/>
      <c r="G515" s="322"/>
      <c r="H515" s="322"/>
      <c r="I515" s="322"/>
      <c r="J515" s="322"/>
      <c r="K515" s="322"/>
      <c r="L515" s="322"/>
      <c r="M515" s="322"/>
      <c r="N515" s="322">
        <v>0</v>
      </c>
      <c r="O515" s="322">
        <v>252.37539999999976</v>
      </c>
      <c r="P515" s="322"/>
      <c r="Q515" s="322"/>
      <c r="R515" s="322"/>
      <c r="S515" s="322"/>
      <c r="T515" s="322"/>
      <c r="U515" s="322"/>
      <c r="V515" s="322"/>
      <c r="W515" s="322"/>
      <c r="X515" s="322"/>
      <c r="Y515" s="453"/>
      <c r="Z515" s="437">
        <v>0.85</v>
      </c>
      <c r="AA515" s="437">
        <v>0.15</v>
      </c>
      <c r="AB515" s="437"/>
      <c r="AC515" s="437"/>
      <c r="AD515" s="437"/>
      <c r="AE515" s="437"/>
      <c r="AF515" s="442"/>
      <c r="AG515" s="442"/>
      <c r="AH515" s="442"/>
      <c r="AI515" s="442"/>
      <c r="AJ515" s="442"/>
      <c r="AK515" s="442"/>
      <c r="AL515" s="442"/>
      <c r="AM515" s="323">
        <f>SUM(Y515:AL515)</f>
        <v>1</v>
      </c>
    </row>
    <row r="516" spans="1:39"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484">Z515</f>
        <v>0.85</v>
      </c>
      <c r="AA516" s="438">
        <f t="shared" ref="AA516" si="1485">AA515</f>
        <v>0.15</v>
      </c>
      <c r="AB516" s="438">
        <f t="shared" ref="AB516" si="1486">AB515</f>
        <v>0</v>
      </c>
      <c r="AC516" s="438">
        <f t="shared" ref="AC516" si="1487">AC515</f>
        <v>0</v>
      </c>
      <c r="AD516" s="438">
        <f t="shared" ref="AD516" si="1488">AD515</f>
        <v>0</v>
      </c>
      <c r="AE516" s="438">
        <f t="shared" ref="AE516" si="1489">AE515</f>
        <v>0</v>
      </c>
      <c r="AF516" s="438">
        <f t="shared" ref="AF516" si="1490">AF515</f>
        <v>0</v>
      </c>
      <c r="AG516" s="438">
        <f t="shared" ref="AG516" si="1491">AG515</f>
        <v>0</v>
      </c>
      <c r="AH516" s="438">
        <f t="shared" ref="AH516" si="1492">AH515</f>
        <v>0</v>
      </c>
      <c r="AI516" s="438">
        <f t="shared" ref="AI516" si="1493">AI515</f>
        <v>0</v>
      </c>
      <c r="AJ516" s="438">
        <f t="shared" ref="AJ516" si="1494">AJ515</f>
        <v>0</v>
      </c>
      <c r="AK516" s="438">
        <f t="shared" ref="AK516" si="1495">AK515</f>
        <v>0</v>
      </c>
      <c r="AL516" s="438">
        <f t="shared" ref="AL516" si="1496">AL515</f>
        <v>0</v>
      </c>
      <c r="AM516" s="333"/>
    </row>
    <row r="517" spans="1:39" outlineLevel="1">
      <c r="A517" s="568"/>
      <c r="B517" s="455"/>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outlineLevel="1">
      <c r="A518" s="568">
        <v>34</v>
      </c>
      <c r="B518" s="455" t="s">
        <v>127</v>
      </c>
      <c r="C518" s="318" t="s">
        <v>25</v>
      </c>
      <c r="D518" s="322"/>
      <c r="E518" s="322"/>
      <c r="F518" s="322"/>
      <c r="G518" s="322"/>
      <c r="H518" s="322"/>
      <c r="I518" s="322"/>
      <c r="J518" s="322"/>
      <c r="K518" s="322"/>
      <c r="L518" s="322"/>
      <c r="M518" s="322"/>
      <c r="N518" s="322">
        <v>0</v>
      </c>
      <c r="O518" s="322"/>
      <c r="P518" s="322"/>
      <c r="Q518" s="322"/>
      <c r="R518" s="322"/>
      <c r="S518" s="322"/>
      <c r="T518" s="322"/>
      <c r="U518" s="322"/>
      <c r="V518" s="322"/>
      <c r="W518" s="322"/>
      <c r="X518" s="322"/>
      <c r="Y518" s="453"/>
      <c r="Z518" s="437"/>
      <c r="AA518" s="437"/>
      <c r="AB518" s="437"/>
      <c r="AC518" s="437"/>
      <c r="AD518" s="437"/>
      <c r="AE518" s="437"/>
      <c r="AF518" s="442"/>
      <c r="AG518" s="442"/>
      <c r="AH518" s="442"/>
      <c r="AI518" s="442"/>
      <c r="AJ518" s="442"/>
      <c r="AK518" s="442"/>
      <c r="AL518" s="442"/>
      <c r="AM518" s="323">
        <f>SUM(Y518:AL518)</f>
        <v>0</v>
      </c>
    </row>
    <row r="519" spans="1:39" outlineLevel="1">
      <c r="A519" s="568"/>
      <c r="B519" s="458" t="s">
        <v>311</v>
      </c>
      <c r="C519" s="318" t="s">
        <v>164</v>
      </c>
      <c r="D519" s="322"/>
      <c r="E519" s="322"/>
      <c r="F519" s="322"/>
      <c r="G519" s="322"/>
      <c r="H519" s="322"/>
      <c r="I519" s="322"/>
      <c r="J519" s="322"/>
      <c r="K519" s="322"/>
      <c r="L519" s="322"/>
      <c r="M519" s="322"/>
      <c r="N519" s="322">
        <f>N518</f>
        <v>0</v>
      </c>
      <c r="O519" s="322"/>
      <c r="P519" s="322"/>
      <c r="Q519" s="322"/>
      <c r="R519" s="322"/>
      <c r="S519" s="322"/>
      <c r="T519" s="322"/>
      <c r="U519" s="322"/>
      <c r="V519" s="322"/>
      <c r="W519" s="322"/>
      <c r="X519" s="322"/>
      <c r="Y519" s="438">
        <f>Y518</f>
        <v>0</v>
      </c>
      <c r="Z519" s="438">
        <f t="shared" ref="Z519" si="1497">Z518</f>
        <v>0</v>
      </c>
      <c r="AA519" s="438">
        <f t="shared" ref="AA519" si="1498">AA518</f>
        <v>0</v>
      </c>
      <c r="AB519" s="438">
        <f t="shared" ref="AB519" si="1499">AB518</f>
        <v>0</v>
      </c>
      <c r="AC519" s="438">
        <f t="shared" ref="AC519" si="1500">AC518</f>
        <v>0</v>
      </c>
      <c r="AD519" s="438">
        <f t="shared" ref="AD519" si="1501">AD518</f>
        <v>0</v>
      </c>
      <c r="AE519" s="438">
        <f t="shared" ref="AE519" si="1502">AE518</f>
        <v>0</v>
      </c>
      <c r="AF519" s="438">
        <f t="shared" ref="AF519" si="1503">AF518</f>
        <v>0</v>
      </c>
      <c r="AG519" s="438">
        <f t="shared" ref="AG519" si="1504">AG518</f>
        <v>0</v>
      </c>
      <c r="AH519" s="438">
        <f t="shared" ref="AH519" si="1505">AH518</f>
        <v>0</v>
      </c>
      <c r="AI519" s="438">
        <f t="shared" ref="AI519" si="1506">AI518</f>
        <v>0</v>
      </c>
      <c r="AJ519" s="438">
        <f t="shared" ref="AJ519" si="1507">AJ518</f>
        <v>0</v>
      </c>
      <c r="AK519" s="438">
        <f t="shared" ref="AK519" si="1508">AK518</f>
        <v>0</v>
      </c>
      <c r="AL519" s="438">
        <f t="shared" ref="AL519" si="1509">AL518</f>
        <v>0</v>
      </c>
      <c r="AM519" s="333"/>
    </row>
    <row r="520" spans="1:39" outlineLevel="1">
      <c r="A520" s="568"/>
      <c r="B520" s="455"/>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439"/>
      <c r="Z520" s="452"/>
      <c r="AA520" s="452"/>
      <c r="AB520" s="452"/>
      <c r="AC520" s="452"/>
      <c r="AD520" s="452"/>
      <c r="AE520" s="452"/>
      <c r="AF520" s="452"/>
      <c r="AG520" s="452"/>
      <c r="AH520" s="452"/>
      <c r="AI520" s="452"/>
      <c r="AJ520" s="452"/>
      <c r="AK520" s="452"/>
      <c r="AL520" s="452"/>
      <c r="AM520" s="333"/>
    </row>
    <row r="521" spans="1:39" outlineLevel="1">
      <c r="A521" s="568">
        <v>35</v>
      </c>
      <c r="B521" s="455" t="s">
        <v>128</v>
      </c>
      <c r="C521" s="318" t="s">
        <v>25</v>
      </c>
      <c r="D521" s="322">
        <v>4977549</v>
      </c>
      <c r="E521" s="322"/>
      <c r="F521" s="322"/>
      <c r="G521" s="322"/>
      <c r="H521" s="322"/>
      <c r="I521" s="322"/>
      <c r="J521" s="322"/>
      <c r="K521" s="322"/>
      <c r="L521" s="322"/>
      <c r="M521" s="322"/>
      <c r="N521" s="322">
        <v>0</v>
      </c>
      <c r="O521" s="322"/>
      <c r="P521" s="322"/>
      <c r="Q521" s="322"/>
      <c r="R521" s="322"/>
      <c r="S521" s="322"/>
      <c r="T521" s="322"/>
      <c r="U521" s="322"/>
      <c r="V521" s="322"/>
      <c r="W521" s="322"/>
      <c r="X521" s="322"/>
      <c r="Y521" s="453">
        <v>1</v>
      </c>
      <c r="Z521" s="437"/>
      <c r="AA521" s="437"/>
      <c r="AB521" s="437"/>
      <c r="AC521" s="437"/>
      <c r="AD521" s="437"/>
      <c r="AE521" s="437"/>
      <c r="AF521" s="442"/>
      <c r="AG521" s="442"/>
      <c r="AH521" s="442"/>
      <c r="AI521" s="442"/>
      <c r="AJ521" s="442"/>
      <c r="AK521" s="442"/>
      <c r="AL521" s="442"/>
      <c r="AM521" s="323">
        <f>SUM(Y521:AL521)</f>
        <v>1</v>
      </c>
    </row>
    <row r="522" spans="1:39" outlineLevel="1">
      <c r="A522" s="568"/>
      <c r="B522" s="458" t="s">
        <v>311</v>
      </c>
      <c r="C522" s="318" t="s">
        <v>164</v>
      </c>
      <c r="D522" s="322"/>
      <c r="E522" s="322"/>
      <c r="F522" s="322"/>
      <c r="G522" s="322"/>
      <c r="H522" s="322"/>
      <c r="I522" s="322"/>
      <c r="J522" s="322"/>
      <c r="K522" s="322"/>
      <c r="L522" s="322"/>
      <c r="M522" s="322"/>
      <c r="N522" s="322">
        <f>N521</f>
        <v>0</v>
      </c>
      <c r="O522" s="322"/>
      <c r="P522" s="322"/>
      <c r="Q522" s="322"/>
      <c r="R522" s="322"/>
      <c r="S522" s="322"/>
      <c r="T522" s="322"/>
      <c r="U522" s="322"/>
      <c r="V522" s="322"/>
      <c r="W522" s="322"/>
      <c r="X522" s="322"/>
      <c r="Y522" s="438">
        <f>Y521</f>
        <v>1</v>
      </c>
      <c r="Z522" s="438">
        <f t="shared" ref="Z522" si="1510">Z521</f>
        <v>0</v>
      </c>
      <c r="AA522" s="438">
        <f t="shared" ref="AA522" si="1511">AA521</f>
        <v>0</v>
      </c>
      <c r="AB522" s="438">
        <f t="shared" ref="AB522" si="1512">AB521</f>
        <v>0</v>
      </c>
      <c r="AC522" s="438">
        <f t="shared" ref="AC522" si="1513">AC521</f>
        <v>0</v>
      </c>
      <c r="AD522" s="438">
        <f t="shared" ref="AD522" si="1514">AD521</f>
        <v>0</v>
      </c>
      <c r="AE522" s="438">
        <f t="shared" ref="AE522" si="1515">AE521</f>
        <v>0</v>
      </c>
      <c r="AF522" s="438">
        <f t="shared" ref="AF522" si="1516">AF521</f>
        <v>0</v>
      </c>
      <c r="AG522" s="438">
        <f t="shared" ref="AG522" si="1517">AG521</f>
        <v>0</v>
      </c>
      <c r="AH522" s="438">
        <f t="shared" ref="AH522" si="1518">AH521</f>
        <v>0</v>
      </c>
      <c r="AI522" s="438">
        <f t="shared" ref="AI522" si="1519">AI521</f>
        <v>0</v>
      </c>
      <c r="AJ522" s="438">
        <f t="shared" ref="AJ522" si="1520">AJ521</f>
        <v>0</v>
      </c>
      <c r="AK522" s="438">
        <f t="shared" ref="AK522" si="1521">AK521</f>
        <v>0</v>
      </c>
      <c r="AL522" s="438">
        <f t="shared" ref="AL522" si="1522">AL521</f>
        <v>0</v>
      </c>
      <c r="AM522" s="333"/>
    </row>
    <row r="523" spans="1:39" outlineLevel="1">
      <c r="A523" s="568"/>
      <c r="B523" s="45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439"/>
      <c r="Z523" s="452"/>
      <c r="AA523" s="452"/>
      <c r="AB523" s="452"/>
      <c r="AC523" s="452"/>
      <c r="AD523" s="452"/>
      <c r="AE523" s="452"/>
      <c r="AF523" s="452"/>
      <c r="AG523" s="452"/>
      <c r="AH523" s="452"/>
      <c r="AI523" s="452"/>
      <c r="AJ523" s="452"/>
      <c r="AK523" s="452"/>
      <c r="AL523" s="452"/>
      <c r="AM523" s="333"/>
    </row>
    <row r="524" spans="1:39" ht="15.75" outlineLevel="1">
      <c r="A524" s="568"/>
      <c r="B524" s="540" t="s">
        <v>515</v>
      </c>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t="30" outlineLevel="1">
      <c r="A525" s="568">
        <v>36</v>
      </c>
      <c r="B525" s="455" t="s">
        <v>129</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23">Z525</f>
        <v>0</v>
      </c>
      <c r="AA526" s="438">
        <f t="shared" ref="AA526" si="1524">AA525</f>
        <v>0</v>
      </c>
      <c r="AB526" s="438">
        <f t="shared" ref="AB526" si="1525">AB525</f>
        <v>0</v>
      </c>
      <c r="AC526" s="438">
        <f t="shared" ref="AC526" si="1526">AC525</f>
        <v>0</v>
      </c>
      <c r="AD526" s="438">
        <f t="shared" ref="AD526" si="1527">AD525</f>
        <v>0</v>
      </c>
      <c r="AE526" s="438">
        <f t="shared" ref="AE526" si="1528">AE525</f>
        <v>0</v>
      </c>
      <c r="AF526" s="438">
        <f t="shared" ref="AF526" si="1529">AF525</f>
        <v>0</v>
      </c>
      <c r="AG526" s="438">
        <f t="shared" ref="AG526" si="1530">AG525</f>
        <v>0</v>
      </c>
      <c r="AH526" s="438">
        <f t="shared" ref="AH526" si="1531">AH525</f>
        <v>0</v>
      </c>
      <c r="AI526" s="438">
        <f t="shared" ref="AI526" si="1532">AI525</f>
        <v>0</v>
      </c>
      <c r="AJ526" s="438">
        <f t="shared" ref="AJ526" si="1533">AJ525</f>
        <v>0</v>
      </c>
      <c r="AK526" s="438">
        <f t="shared" ref="AK526" si="1534">AK525</f>
        <v>0</v>
      </c>
      <c r="AL526" s="438">
        <f t="shared" ref="AL526" si="1535">AL525</f>
        <v>0</v>
      </c>
      <c r="AM526" s="333"/>
    </row>
    <row r="527" spans="1:39"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outlineLevel="1">
      <c r="A528" s="568">
        <v>37</v>
      </c>
      <c r="B528" s="455" t="s">
        <v>130</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36">Z528</f>
        <v>0</v>
      </c>
      <c r="AA529" s="438">
        <f t="shared" ref="AA529" si="1537">AA528</f>
        <v>0</v>
      </c>
      <c r="AB529" s="438">
        <f t="shared" ref="AB529" si="1538">AB528</f>
        <v>0</v>
      </c>
      <c r="AC529" s="438">
        <f t="shared" ref="AC529" si="1539">AC528</f>
        <v>0</v>
      </c>
      <c r="AD529" s="438">
        <f t="shared" ref="AD529" si="1540">AD528</f>
        <v>0</v>
      </c>
      <c r="AE529" s="438">
        <f t="shared" ref="AE529" si="1541">AE528</f>
        <v>0</v>
      </c>
      <c r="AF529" s="438">
        <f t="shared" ref="AF529" si="1542">AF528</f>
        <v>0</v>
      </c>
      <c r="AG529" s="438">
        <f t="shared" ref="AG529" si="1543">AG528</f>
        <v>0</v>
      </c>
      <c r="AH529" s="438">
        <f t="shared" ref="AH529" si="1544">AH528</f>
        <v>0</v>
      </c>
      <c r="AI529" s="438">
        <f t="shared" ref="AI529" si="1545">AI528</f>
        <v>0</v>
      </c>
      <c r="AJ529" s="438">
        <f t="shared" ref="AJ529" si="1546">AJ528</f>
        <v>0</v>
      </c>
      <c r="AK529" s="438">
        <f t="shared" ref="AK529" si="1547">AK528</f>
        <v>0</v>
      </c>
      <c r="AL529" s="438">
        <f t="shared" ref="AL529" si="1548">AL528</f>
        <v>0</v>
      </c>
      <c r="AM529" s="333"/>
    </row>
    <row r="530" spans="1:39"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outlineLevel="1">
      <c r="A531" s="568">
        <v>38</v>
      </c>
      <c r="B531" s="455" t="s">
        <v>131</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49">Z531</f>
        <v>0</v>
      </c>
      <c r="AA532" s="438">
        <f t="shared" ref="AA532" si="1550">AA531</f>
        <v>0</v>
      </c>
      <c r="AB532" s="438">
        <f t="shared" ref="AB532" si="1551">AB531</f>
        <v>0</v>
      </c>
      <c r="AC532" s="438">
        <f t="shared" ref="AC532" si="1552">AC531</f>
        <v>0</v>
      </c>
      <c r="AD532" s="438">
        <f t="shared" ref="AD532" si="1553">AD531</f>
        <v>0</v>
      </c>
      <c r="AE532" s="438">
        <f t="shared" ref="AE532" si="1554">AE531</f>
        <v>0</v>
      </c>
      <c r="AF532" s="438">
        <f t="shared" ref="AF532" si="1555">AF531</f>
        <v>0</v>
      </c>
      <c r="AG532" s="438">
        <f t="shared" ref="AG532" si="1556">AG531</f>
        <v>0</v>
      </c>
      <c r="AH532" s="438">
        <f t="shared" ref="AH532" si="1557">AH531</f>
        <v>0</v>
      </c>
      <c r="AI532" s="438">
        <f t="shared" ref="AI532" si="1558">AI531</f>
        <v>0</v>
      </c>
      <c r="AJ532" s="438">
        <f t="shared" ref="AJ532" si="1559">AJ531</f>
        <v>0</v>
      </c>
      <c r="AK532" s="438">
        <f t="shared" ref="AK532" si="1560">AK531</f>
        <v>0</v>
      </c>
      <c r="AL532" s="438">
        <f t="shared" ref="AL532" si="1561">AL531</f>
        <v>0</v>
      </c>
      <c r="AM532" s="333"/>
    </row>
    <row r="533" spans="1:39"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outlineLevel="1">
      <c r="A534" s="568">
        <v>39</v>
      </c>
      <c r="B534" s="455" t="s">
        <v>132</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62">Z534</f>
        <v>0</v>
      </c>
      <c r="AA535" s="438">
        <f t="shared" ref="AA535" si="1563">AA534</f>
        <v>0</v>
      </c>
      <c r="AB535" s="438">
        <f t="shared" ref="AB535" si="1564">AB534</f>
        <v>0</v>
      </c>
      <c r="AC535" s="438">
        <f t="shared" ref="AC535" si="1565">AC534</f>
        <v>0</v>
      </c>
      <c r="AD535" s="438">
        <f t="shared" ref="AD535" si="1566">AD534</f>
        <v>0</v>
      </c>
      <c r="AE535" s="438">
        <f t="shared" ref="AE535" si="1567">AE534</f>
        <v>0</v>
      </c>
      <c r="AF535" s="438">
        <f t="shared" ref="AF535" si="1568">AF534</f>
        <v>0</v>
      </c>
      <c r="AG535" s="438">
        <f t="shared" ref="AG535" si="1569">AG534</f>
        <v>0</v>
      </c>
      <c r="AH535" s="438">
        <f t="shared" ref="AH535" si="1570">AH534</f>
        <v>0</v>
      </c>
      <c r="AI535" s="438">
        <f t="shared" ref="AI535" si="1571">AI534</f>
        <v>0</v>
      </c>
      <c r="AJ535" s="438">
        <f t="shared" ref="AJ535" si="1572">AJ534</f>
        <v>0</v>
      </c>
      <c r="AK535" s="438">
        <f t="shared" ref="AK535" si="1573">AK534</f>
        <v>0</v>
      </c>
      <c r="AL535" s="438">
        <f t="shared" ref="AL535" si="1574">AL534</f>
        <v>0</v>
      </c>
      <c r="AM535" s="333"/>
    </row>
    <row r="536" spans="1:39"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outlineLevel="1">
      <c r="A537" s="568">
        <v>40</v>
      </c>
      <c r="B537" s="455" t="s">
        <v>133</v>
      </c>
      <c r="C537" s="318" t="s">
        <v>25</v>
      </c>
      <c r="D537" s="322"/>
      <c r="E537" s="322"/>
      <c r="F537" s="322"/>
      <c r="G537" s="322"/>
      <c r="H537" s="322"/>
      <c r="I537" s="322"/>
      <c r="J537" s="322"/>
      <c r="K537" s="322"/>
      <c r="L537" s="322"/>
      <c r="M537" s="322"/>
      <c r="N537" s="322">
        <v>0</v>
      </c>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outlineLevel="1">
      <c r="A538" s="568"/>
      <c r="B538" s="458" t="s">
        <v>311</v>
      </c>
      <c r="C538" s="318" t="s">
        <v>164</v>
      </c>
      <c r="D538" s="322"/>
      <c r="E538" s="322"/>
      <c r="F538" s="322"/>
      <c r="G538" s="322"/>
      <c r="H538" s="322"/>
      <c r="I538" s="322"/>
      <c r="J538" s="322"/>
      <c r="K538" s="322"/>
      <c r="L538" s="322"/>
      <c r="M538" s="322"/>
      <c r="N538" s="322">
        <f>N537</f>
        <v>0</v>
      </c>
      <c r="O538" s="322"/>
      <c r="P538" s="322"/>
      <c r="Q538" s="322"/>
      <c r="R538" s="322"/>
      <c r="S538" s="322"/>
      <c r="T538" s="322"/>
      <c r="U538" s="322"/>
      <c r="V538" s="322"/>
      <c r="W538" s="322"/>
      <c r="X538" s="322"/>
      <c r="Y538" s="438">
        <f>Y537</f>
        <v>0</v>
      </c>
      <c r="Z538" s="438">
        <f t="shared" ref="Z538" si="1575">Z537</f>
        <v>0</v>
      </c>
      <c r="AA538" s="438">
        <f t="shared" ref="AA538" si="1576">AA537</f>
        <v>0</v>
      </c>
      <c r="AB538" s="438">
        <f t="shared" ref="AB538" si="1577">AB537</f>
        <v>0</v>
      </c>
      <c r="AC538" s="438">
        <f t="shared" ref="AC538" si="1578">AC537</f>
        <v>0</v>
      </c>
      <c r="AD538" s="438">
        <f t="shared" ref="AD538" si="1579">AD537</f>
        <v>0</v>
      </c>
      <c r="AE538" s="438">
        <f t="shared" ref="AE538" si="1580">AE537</f>
        <v>0</v>
      </c>
      <c r="AF538" s="438">
        <f t="shared" ref="AF538" si="1581">AF537</f>
        <v>0</v>
      </c>
      <c r="AG538" s="438">
        <f t="shared" ref="AG538" si="1582">AG537</f>
        <v>0</v>
      </c>
      <c r="AH538" s="438">
        <f t="shared" ref="AH538" si="1583">AH537</f>
        <v>0</v>
      </c>
      <c r="AI538" s="438">
        <f t="shared" ref="AI538" si="1584">AI537</f>
        <v>0</v>
      </c>
      <c r="AJ538" s="438">
        <f t="shared" ref="AJ538" si="1585">AJ537</f>
        <v>0</v>
      </c>
      <c r="AK538" s="438">
        <f t="shared" ref="AK538" si="1586">AK537</f>
        <v>0</v>
      </c>
      <c r="AL538" s="438">
        <f t="shared" ref="AL538" si="1587">AL537</f>
        <v>0</v>
      </c>
      <c r="AM538" s="333"/>
    </row>
    <row r="539" spans="1:39"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30" outlineLevel="1">
      <c r="A540" s="568">
        <v>41</v>
      </c>
      <c r="B540" s="455" t="s">
        <v>134</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588">Z540</f>
        <v>0</v>
      </c>
      <c r="AA541" s="438">
        <f t="shared" ref="AA541" si="1589">AA540</f>
        <v>0</v>
      </c>
      <c r="AB541" s="438">
        <f t="shared" ref="AB541" si="1590">AB540</f>
        <v>0</v>
      </c>
      <c r="AC541" s="438">
        <f t="shared" ref="AC541" si="1591">AC540</f>
        <v>0</v>
      </c>
      <c r="AD541" s="438">
        <f t="shared" ref="AD541" si="1592">AD540</f>
        <v>0</v>
      </c>
      <c r="AE541" s="438">
        <f t="shared" ref="AE541" si="1593">AE540</f>
        <v>0</v>
      </c>
      <c r="AF541" s="438">
        <f t="shared" ref="AF541" si="1594">AF540</f>
        <v>0</v>
      </c>
      <c r="AG541" s="438">
        <f t="shared" ref="AG541" si="1595">AG540</f>
        <v>0</v>
      </c>
      <c r="AH541" s="438">
        <f t="shared" ref="AH541" si="1596">AH540</f>
        <v>0</v>
      </c>
      <c r="AI541" s="438">
        <f t="shared" ref="AI541" si="1597">AI540</f>
        <v>0</v>
      </c>
      <c r="AJ541" s="438">
        <f t="shared" ref="AJ541" si="1598">AJ540</f>
        <v>0</v>
      </c>
      <c r="AK541" s="438">
        <f t="shared" ref="AK541" si="1599">AK540</f>
        <v>0</v>
      </c>
      <c r="AL541" s="438">
        <f t="shared" ref="AL541" si="1600">AL540</f>
        <v>0</v>
      </c>
      <c r="AM541" s="333"/>
    </row>
    <row r="542" spans="1:39"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30" outlineLevel="1">
      <c r="A543" s="568">
        <v>42</v>
      </c>
      <c r="B543" s="455" t="s">
        <v>135</v>
      </c>
      <c r="C543" s="318" t="s">
        <v>25</v>
      </c>
      <c r="D543" s="322"/>
      <c r="E543" s="322"/>
      <c r="F543" s="322"/>
      <c r="G543" s="322"/>
      <c r="H543" s="322"/>
      <c r="I543" s="322"/>
      <c r="J543" s="322"/>
      <c r="K543" s="322"/>
      <c r="L543" s="322"/>
      <c r="M543" s="322"/>
      <c r="N543" s="318"/>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outlineLevel="1">
      <c r="A544" s="568"/>
      <c r="B544" s="458" t="s">
        <v>311</v>
      </c>
      <c r="C544" s="318" t="s">
        <v>164</v>
      </c>
      <c r="D544" s="322"/>
      <c r="E544" s="322"/>
      <c r="F544" s="322"/>
      <c r="G544" s="322"/>
      <c r="H544" s="322"/>
      <c r="I544" s="322"/>
      <c r="J544" s="322"/>
      <c r="K544" s="322"/>
      <c r="L544" s="322"/>
      <c r="M544" s="322"/>
      <c r="N544" s="495"/>
      <c r="O544" s="322"/>
      <c r="P544" s="322"/>
      <c r="Q544" s="322"/>
      <c r="R544" s="322"/>
      <c r="S544" s="322"/>
      <c r="T544" s="322"/>
      <c r="U544" s="322"/>
      <c r="V544" s="322"/>
      <c r="W544" s="322"/>
      <c r="X544" s="322"/>
      <c r="Y544" s="438">
        <f>Y543</f>
        <v>0</v>
      </c>
      <c r="Z544" s="438">
        <f t="shared" ref="Z544" si="1601">Z543</f>
        <v>0</v>
      </c>
      <c r="AA544" s="438">
        <f t="shared" ref="AA544" si="1602">AA543</f>
        <v>0</v>
      </c>
      <c r="AB544" s="438">
        <f t="shared" ref="AB544" si="1603">AB543</f>
        <v>0</v>
      </c>
      <c r="AC544" s="438">
        <f t="shared" ref="AC544" si="1604">AC543</f>
        <v>0</v>
      </c>
      <c r="AD544" s="438">
        <f t="shared" ref="AD544" si="1605">AD543</f>
        <v>0</v>
      </c>
      <c r="AE544" s="438">
        <f t="shared" ref="AE544" si="1606">AE543</f>
        <v>0</v>
      </c>
      <c r="AF544" s="438">
        <f t="shared" ref="AF544" si="1607">AF543</f>
        <v>0</v>
      </c>
      <c r="AG544" s="438">
        <f t="shared" ref="AG544" si="1608">AG543</f>
        <v>0</v>
      </c>
      <c r="AH544" s="438">
        <f t="shared" ref="AH544" si="1609">AH543</f>
        <v>0</v>
      </c>
      <c r="AI544" s="438">
        <f t="shared" ref="AI544" si="1610">AI543</f>
        <v>0</v>
      </c>
      <c r="AJ544" s="438">
        <f t="shared" ref="AJ544" si="1611">AJ543</f>
        <v>0</v>
      </c>
      <c r="AK544" s="438">
        <f t="shared" ref="AK544" si="1612">AK543</f>
        <v>0</v>
      </c>
      <c r="AL544" s="438">
        <f t="shared" ref="AL544" si="1613">AL543</f>
        <v>0</v>
      </c>
      <c r="AM544" s="333"/>
    </row>
    <row r="545" spans="1:39"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outlineLevel="1">
      <c r="A546" s="568">
        <v>43</v>
      </c>
      <c r="B546" s="455" t="s">
        <v>136</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14">Z546</f>
        <v>0</v>
      </c>
      <c r="AA547" s="438">
        <f t="shared" ref="AA547" si="1615">AA546</f>
        <v>0</v>
      </c>
      <c r="AB547" s="438">
        <f t="shared" ref="AB547" si="1616">AB546</f>
        <v>0</v>
      </c>
      <c r="AC547" s="438">
        <f t="shared" ref="AC547" si="1617">AC546</f>
        <v>0</v>
      </c>
      <c r="AD547" s="438">
        <f t="shared" ref="AD547" si="1618">AD546</f>
        <v>0</v>
      </c>
      <c r="AE547" s="438">
        <f t="shared" ref="AE547" si="1619">AE546</f>
        <v>0</v>
      </c>
      <c r="AF547" s="438">
        <f t="shared" ref="AF547" si="1620">AF546</f>
        <v>0</v>
      </c>
      <c r="AG547" s="438">
        <f t="shared" ref="AG547" si="1621">AG546</f>
        <v>0</v>
      </c>
      <c r="AH547" s="438">
        <f t="shared" ref="AH547" si="1622">AH546</f>
        <v>0</v>
      </c>
      <c r="AI547" s="438">
        <f t="shared" ref="AI547" si="1623">AI546</f>
        <v>0</v>
      </c>
      <c r="AJ547" s="438">
        <f t="shared" ref="AJ547" si="1624">AJ546</f>
        <v>0</v>
      </c>
      <c r="AK547" s="438">
        <f t="shared" ref="AK547" si="1625">AK546</f>
        <v>0</v>
      </c>
      <c r="AL547" s="438">
        <f t="shared" ref="AL547" si="1626">AL546</f>
        <v>0</v>
      </c>
      <c r="AM547" s="333"/>
    </row>
    <row r="548" spans="1:39"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outlineLevel="1">
      <c r="A549" s="568">
        <v>44</v>
      </c>
      <c r="B549" s="455" t="s">
        <v>137</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27">Z549</f>
        <v>0</v>
      </c>
      <c r="AA550" s="438">
        <f t="shared" ref="AA550" si="1628">AA549</f>
        <v>0</v>
      </c>
      <c r="AB550" s="438">
        <f t="shared" ref="AB550" si="1629">AB549</f>
        <v>0</v>
      </c>
      <c r="AC550" s="438">
        <f t="shared" ref="AC550" si="1630">AC549</f>
        <v>0</v>
      </c>
      <c r="AD550" s="438">
        <f t="shared" ref="AD550" si="1631">AD549</f>
        <v>0</v>
      </c>
      <c r="AE550" s="438">
        <f t="shared" ref="AE550" si="1632">AE549</f>
        <v>0</v>
      </c>
      <c r="AF550" s="438">
        <f t="shared" ref="AF550" si="1633">AF549</f>
        <v>0</v>
      </c>
      <c r="AG550" s="438">
        <f t="shared" ref="AG550" si="1634">AG549</f>
        <v>0</v>
      </c>
      <c r="AH550" s="438">
        <f t="shared" ref="AH550" si="1635">AH549</f>
        <v>0</v>
      </c>
      <c r="AI550" s="438">
        <f t="shared" ref="AI550" si="1636">AI549</f>
        <v>0</v>
      </c>
      <c r="AJ550" s="438">
        <f t="shared" ref="AJ550" si="1637">AJ549</f>
        <v>0</v>
      </c>
      <c r="AK550" s="438">
        <f t="shared" ref="AK550" si="1638">AK549</f>
        <v>0</v>
      </c>
      <c r="AL550" s="438">
        <f t="shared" ref="AL550" si="1639">AL549</f>
        <v>0</v>
      </c>
      <c r="AM550" s="333"/>
    </row>
    <row r="551" spans="1:39"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outlineLevel="1">
      <c r="A552" s="568">
        <v>45</v>
      </c>
      <c r="B552" s="455" t="s">
        <v>138</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40">Z552</f>
        <v>0</v>
      </c>
      <c r="AA553" s="438">
        <f t="shared" ref="AA553" si="1641">AA552</f>
        <v>0</v>
      </c>
      <c r="AB553" s="438">
        <f t="shared" ref="AB553" si="1642">AB552</f>
        <v>0</v>
      </c>
      <c r="AC553" s="438">
        <f t="shared" ref="AC553" si="1643">AC552</f>
        <v>0</v>
      </c>
      <c r="AD553" s="438">
        <f t="shared" ref="AD553" si="1644">AD552</f>
        <v>0</v>
      </c>
      <c r="AE553" s="438">
        <f t="shared" ref="AE553" si="1645">AE552</f>
        <v>0</v>
      </c>
      <c r="AF553" s="438">
        <f t="shared" ref="AF553" si="1646">AF552</f>
        <v>0</v>
      </c>
      <c r="AG553" s="438">
        <f t="shared" ref="AG553" si="1647">AG552</f>
        <v>0</v>
      </c>
      <c r="AH553" s="438">
        <f t="shared" ref="AH553" si="1648">AH552</f>
        <v>0</v>
      </c>
      <c r="AI553" s="438">
        <f t="shared" ref="AI553" si="1649">AI552</f>
        <v>0</v>
      </c>
      <c r="AJ553" s="438">
        <f t="shared" ref="AJ553" si="1650">AJ552</f>
        <v>0</v>
      </c>
      <c r="AK553" s="438">
        <f t="shared" ref="AK553" si="1651">AK552</f>
        <v>0</v>
      </c>
      <c r="AL553" s="438">
        <f t="shared" ref="AL553" si="1652">AL552</f>
        <v>0</v>
      </c>
      <c r="AM553" s="333"/>
    </row>
    <row r="554" spans="1:39"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outlineLevel="1">
      <c r="A555" s="568">
        <v>46</v>
      </c>
      <c r="B555" s="455" t="s">
        <v>139</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53">Z555</f>
        <v>0</v>
      </c>
      <c r="AA556" s="438">
        <f t="shared" ref="AA556" si="1654">AA555</f>
        <v>0</v>
      </c>
      <c r="AB556" s="438">
        <f t="shared" ref="AB556" si="1655">AB555</f>
        <v>0</v>
      </c>
      <c r="AC556" s="438">
        <f t="shared" ref="AC556" si="1656">AC555</f>
        <v>0</v>
      </c>
      <c r="AD556" s="438">
        <f t="shared" ref="AD556" si="1657">AD555</f>
        <v>0</v>
      </c>
      <c r="AE556" s="438">
        <f t="shared" ref="AE556" si="1658">AE555</f>
        <v>0</v>
      </c>
      <c r="AF556" s="438">
        <f t="shared" ref="AF556" si="1659">AF555</f>
        <v>0</v>
      </c>
      <c r="AG556" s="438">
        <f t="shared" ref="AG556" si="1660">AG555</f>
        <v>0</v>
      </c>
      <c r="AH556" s="438">
        <f t="shared" ref="AH556" si="1661">AH555</f>
        <v>0</v>
      </c>
      <c r="AI556" s="438">
        <f t="shared" ref="AI556" si="1662">AI555</f>
        <v>0</v>
      </c>
      <c r="AJ556" s="438">
        <f t="shared" ref="AJ556" si="1663">AJ555</f>
        <v>0</v>
      </c>
      <c r="AK556" s="438">
        <f t="shared" ref="AK556" si="1664">AK555</f>
        <v>0</v>
      </c>
      <c r="AL556" s="438">
        <f t="shared" ref="AL556" si="1665">AL555</f>
        <v>0</v>
      </c>
      <c r="AM556" s="333"/>
    </row>
    <row r="557" spans="1:39"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outlineLevel="1">
      <c r="A558" s="568">
        <v>47</v>
      </c>
      <c r="B558" s="455" t="s">
        <v>140</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66">Z558</f>
        <v>0</v>
      </c>
      <c r="AA559" s="438">
        <f t="shared" ref="AA559" si="1667">AA558</f>
        <v>0</v>
      </c>
      <c r="AB559" s="438">
        <f t="shared" ref="AB559" si="1668">AB558</f>
        <v>0</v>
      </c>
      <c r="AC559" s="438">
        <f t="shared" ref="AC559" si="1669">AC558</f>
        <v>0</v>
      </c>
      <c r="AD559" s="438">
        <f t="shared" ref="AD559" si="1670">AD558</f>
        <v>0</v>
      </c>
      <c r="AE559" s="438">
        <f t="shared" ref="AE559" si="1671">AE558</f>
        <v>0</v>
      </c>
      <c r="AF559" s="438">
        <f t="shared" ref="AF559" si="1672">AF558</f>
        <v>0</v>
      </c>
      <c r="AG559" s="438">
        <f t="shared" ref="AG559" si="1673">AG558</f>
        <v>0</v>
      </c>
      <c r="AH559" s="438">
        <f t="shared" ref="AH559" si="1674">AH558</f>
        <v>0</v>
      </c>
      <c r="AI559" s="438">
        <f t="shared" ref="AI559" si="1675">AI558</f>
        <v>0</v>
      </c>
      <c r="AJ559" s="438">
        <f t="shared" ref="AJ559" si="1676">AJ558</f>
        <v>0</v>
      </c>
      <c r="AK559" s="438">
        <f t="shared" ref="AK559" si="1677">AK558</f>
        <v>0</v>
      </c>
      <c r="AL559" s="438">
        <f t="shared" ref="AL559" si="1678">AL558</f>
        <v>0</v>
      </c>
      <c r="AM559" s="333"/>
    </row>
    <row r="560" spans="1:39" outlineLevel="1">
      <c r="A560" s="568"/>
      <c r="B560" s="455"/>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439"/>
      <c r="Z560" s="452"/>
      <c r="AA560" s="452"/>
      <c r="AB560" s="452"/>
      <c r="AC560" s="452"/>
      <c r="AD560" s="452"/>
      <c r="AE560" s="452"/>
      <c r="AF560" s="452"/>
      <c r="AG560" s="452"/>
      <c r="AH560" s="452"/>
      <c r="AI560" s="452"/>
      <c r="AJ560" s="452"/>
      <c r="AK560" s="452"/>
      <c r="AL560" s="452"/>
      <c r="AM560" s="333"/>
    </row>
    <row r="561" spans="1:39" ht="30" outlineLevel="1">
      <c r="A561" s="568">
        <v>48</v>
      </c>
      <c r="B561" s="455" t="s">
        <v>141</v>
      </c>
      <c r="C561" s="318" t="s">
        <v>25</v>
      </c>
      <c r="D561" s="322"/>
      <c r="E561" s="322"/>
      <c r="F561" s="322"/>
      <c r="G561" s="322"/>
      <c r="H561" s="322"/>
      <c r="I561" s="322"/>
      <c r="J561" s="322"/>
      <c r="K561" s="322"/>
      <c r="L561" s="322"/>
      <c r="M561" s="322"/>
      <c r="N561" s="322">
        <v>0</v>
      </c>
      <c r="O561" s="322"/>
      <c r="P561" s="322"/>
      <c r="Q561" s="322"/>
      <c r="R561" s="322"/>
      <c r="S561" s="322"/>
      <c r="T561" s="322"/>
      <c r="U561" s="322"/>
      <c r="V561" s="322"/>
      <c r="W561" s="322"/>
      <c r="X561" s="322"/>
      <c r="Y561" s="453"/>
      <c r="Z561" s="437"/>
      <c r="AA561" s="437"/>
      <c r="AB561" s="437"/>
      <c r="AC561" s="437"/>
      <c r="AD561" s="437"/>
      <c r="AE561" s="437"/>
      <c r="AF561" s="442"/>
      <c r="AG561" s="442"/>
      <c r="AH561" s="442"/>
      <c r="AI561" s="442"/>
      <c r="AJ561" s="442"/>
      <c r="AK561" s="442"/>
      <c r="AL561" s="442"/>
      <c r="AM561" s="323">
        <f>SUM(Y561:AL561)</f>
        <v>0</v>
      </c>
    </row>
    <row r="562" spans="1:39" outlineLevel="1">
      <c r="A562" s="568"/>
      <c r="B562" s="458" t="s">
        <v>311</v>
      </c>
      <c r="C562" s="318" t="s">
        <v>164</v>
      </c>
      <c r="D562" s="322"/>
      <c r="E562" s="322"/>
      <c r="F562" s="322"/>
      <c r="G562" s="322"/>
      <c r="H562" s="322"/>
      <c r="I562" s="322"/>
      <c r="J562" s="322"/>
      <c r="K562" s="322"/>
      <c r="L562" s="322"/>
      <c r="M562" s="322"/>
      <c r="N562" s="322">
        <f>N561</f>
        <v>0</v>
      </c>
      <c r="O562" s="322"/>
      <c r="P562" s="322"/>
      <c r="Q562" s="322"/>
      <c r="R562" s="322"/>
      <c r="S562" s="322"/>
      <c r="T562" s="322"/>
      <c r="U562" s="322"/>
      <c r="V562" s="322"/>
      <c r="W562" s="322"/>
      <c r="X562" s="322"/>
      <c r="Y562" s="438">
        <f>Y561</f>
        <v>0</v>
      </c>
      <c r="Z562" s="438">
        <f t="shared" ref="Z562" si="1679">Z561</f>
        <v>0</v>
      </c>
      <c r="AA562" s="438">
        <f t="shared" ref="AA562" si="1680">AA561</f>
        <v>0</v>
      </c>
      <c r="AB562" s="438">
        <f t="shared" ref="AB562" si="1681">AB561</f>
        <v>0</v>
      </c>
      <c r="AC562" s="438">
        <f t="shared" ref="AC562" si="1682">AC561</f>
        <v>0</v>
      </c>
      <c r="AD562" s="438">
        <f t="shared" ref="AD562" si="1683">AD561</f>
        <v>0</v>
      </c>
      <c r="AE562" s="438">
        <f t="shared" ref="AE562" si="1684">AE561</f>
        <v>0</v>
      </c>
      <c r="AF562" s="438">
        <f t="shared" ref="AF562" si="1685">AF561</f>
        <v>0</v>
      </c>
      <c r="AG562" s="438">
        <f t="shared" ref="AG562" si="1686">AG561</f>
        <v>0</v>
      </c>
      <c r="AH562" s="438">
        <f t="shared" ref="AH562" si="1687">AH561</f>
        <v>0</v>
      </c>
      <c r="AI562" s="438">
        <f t="shared" ref="AI562" si="1688">AI561</f>
        <v>0</v>
      </c>
      <c r="AJ562" s="438">
        <f t="shared" ref="AJ562" si="1689">AJ561</f>
        <v>0</v>
      </c>
      <c r="AK562" s="438">
        <f t="shared" ref="AK562" si="1690">AK561</f>
        <v>0</v>
      </c>
      <c r="AL562" s="438">
        <f t="shared" ref="AL562" si="1691">AL561</f>
        <v>0</v>
      </c>
      <c r="AM562" s="333"/>
    </row>
    <row r="563" spans="1:39" outlineLevel="1">
      <c r="A563" s="568"/>
      <c r="B563" s="455"/>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439"/>
      <c r="Z563" s="452"/>
      <c r="AA563" s="452"/>
      <c r="AB563" s="452"/>
      <c r="AC563" s="452"/>
      <c r="AD563" s="452"/>
      <c r="AE563" s="452"/>
      <c r="AF563" s="452"/>
      <c r="AG563" s="452"/>
      <c r="AH563" s="452"/>
      <c r="AI563" s="452"/>
      <c r="AJ563" s="452"/>
      <c r="AK563" s="452"/>
      <c r="AL563" s="452"/>
      <c r="AM563" s="333"/>
    </row>
    <row r="564" spans="1:39" outlineLevel="1">
      <c r="A564" s="568">
        <v>49</v>
      </c>
      <c r="B564" s="455" t="s">
        <v>142</v>
      </c>
      <c r="C564" s="318" t="s">
        <v>25</v>
      </c>
      <c r="D564" s="322"/>
      <c r="E564" s="322"/>
      <c r="F564" s="322"/>
      <c r="G564" s="322"/>
      <c r="H564" s="322"/>
      <c r="I564" s="322"/>
      <c r="J564" s="322"/>
      <c r="K564" s="322"/>
      <c r="L564" s="322"/>
      <c r="M564" s="322"/>
      <c r="N564" s="322">
        <v>0</v>
      </c>
      <c r="O564" s="322"/>
      <c r="P564" s="322"/>
      <c r="Q564" s="322"/>
      <c r="R564" s="322"/>
      <c r="S564" s="322"/>
      <c r="T564" s="322"/>
      <c r="U564" s="322"/>
      <c r="V564" s="322"/>
      <c r="W564" s="322"/>
      <c r="X564" s="322"/>
      <c r="Y564" s="453"/>
      <c r="Z564" s="437"/>
      <c r="AA564" s="437"/>
      <c r="AB564" s="437"/>
      <c r="AC564" s="437"/>
      <c r="AD564" s="437"/>
      <c r="AE564" s="437"/>
      <c r="AF564" s="442"/>
      <c r="AG564" s="442"/>
      <c r="AH564" s="442"/>
      <c r="AI564" s="442"/>
      <c r="AJ564" s="442"/>
      <c r="AK564" s="442"/>
      <c r="AL564" s="442"/>
      <c r="AM564" s="323">
        <f>SUM(Y564:AL564)</f>
        <v>0</v>
      </c>
    </row>
    <row r="565" spans="1:39" outlineLevel="1">
      <c r="A565" s="568"/>
      <c r="B565" s="458" t="s">
        <v>311</v>
      </c>
      <c r="C565" s="318" t="s">
        <v>164</v>
      </c>
      <c r="D565" s="322"/>
      <c r="E565" s="322"/>
      <c r="F565" s="322"/>
      <c r="G565" s="322"/>
      <c r="H565" s="322"/>
      <c r="I565" s="322"/>
      <c r="J565" s="322"/>
      <c r="K565" s="322"/>
      <c r="L565" s="322"/>
      <c r="M565" s="322"/>
      <c r="N565" s="322">
        <f>N564</f>
        <v>0</v>
      </c>
      <c r="O565" s="322"/>
      <c r="P565" s="322"/>
      <c r="Q565" s="322"/>
      <c r="R565" s="322"/>
      <c r="S565" s="322"/>
      <c r="T565" s="322"/>
      <c r="U565" s="322"/>
      <c r="V565" s="322"/>
      <c r="W565" s="322"/>
      <c r="X565" s="322"/>
      <c r="Y565" s="438">
        <f>Y564</f>
        <v>0</v>
      </c>
      <c r="Z565" s="438">
        <f t="shared" ref="Z565" si="1692">Z564</f>
        <v>0</v>
      </c>
      <c r="AA565" s="438">
        <f t="shared" ref="AA565" si="1693">AA564</f>
        <v>0</v>
      </c>
      <c r="AB565" s="438">
        <f t="shared" ref="AB565" si="1694">AB564</f>
        <v>0</v>
      </c>
      <c r="AC565" s="438">
        <f t="shared" ref="AC565" si="1695">AC564</f>
        <v>0</v>
      </c>
      <c r="AD565" s="438">
        <f t="shared" ref="AD565" si="1696">AD564</f>
        <v>0</v>
      </c>
      <c r="AE565" s="438">
        <f t="shared" ref="AE565" si="1697">AE564</f>
        <v>0</v>
      </c>
      <c r="AF565" s="438">
        <f t="shared" ref="AF565" si="1698">AF564</f>
        <v>0</v>
      </c>
      <c r="AG565" s="438">
        <f t="shared" ref="AG565" si="1699">AG564</f>
        <v>0</v>
      </c>
      <c r="AH565" s="438">
        <f t="shared" ref="AH565" si="1700">AH564</f>
        <v>0</v>
      </c>
      <c r="AI565" s="438">
        <f t="shared" ref="AI565" si="1701">AI564</f>
        <v>0</v>
      </c>
      <c r="AJ565" s="438">
        <f t="shared" ref="AJ565" si="1702">AJ564</f>
        <v>0</v>
      </c>
      <c r="AK565" s="438">
        <f t="shared" ref="AK565" si="1703">AK564</f>
        <v>0</v>
      </c>
      <c r="AL565" s="438">
        <f t="shared" ref="AL565" si="1704">AL564</f>
        <v>0</v>
      </c>
      <c r="AM565" s="333"/>
    </row>
    <row r="566" spans="1:39" outlineLevel="1">
      <c r="A566" s="568"/>
      <c r="B566" s="458"/>
      <c r="C566" s="332"/>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28"/>
      <c r="Z566" s="328"/>
      <c r="AA566" s="328"/>
      <c r="AB566" s="328"/>
      <c r="AC566" s="328"/>
      <c r="AD566" s="328"/>
      <c r="AE566" s="328"/>
      <c r="AF566" s="328"/>
      <c r="AG566" s="328"/>
      <c r="AH566" s="328"/>
      <c r="AI566" s="328"/>
      <c r="AJ566" s="328"/>
      <c r="AK566" s="328"/>
      <c r="AL566" s="328"/>
      <c r="AM566" s="333"/>
    </row>
    <row r="567" spans="1:39" ht="15.75">
      <c r="B567" s="354" t="s">
        <v>295</v>
      </c>
      <c r="C567" s="356"/>
      <c r="D567" s="356">
        <f>SUM(D410:D565)</f>
        <v>45233284.970277861</v>
      </c>
      <c r="E567" s="356"/>
      <c r="F567" s="356"/>
      <c r="G567" s="356"/>
      <c r="H567" s="356"/>
      <c r="I567" s="356"/>
      <c r="J567" s="356"/>
      <c r="K567" s="356"/>
      <c r="L567" s="356"/>
      <c r="M567" s="356"/>
      <c r="N567" s="356"/>
      <c r="O567" s="356">
        <f>SUM(O410:X565)</f>
        <v>4430.8749468655042</v>
      </c>
      <c r="P567" s="356"/>
      <c r="Q567" s="356"/>
      <c r="R567" s="356"/>
      <c r="S567" s="356"/>
      <c r="T567" s="356"/>
      <c r="U567" s="356"/>
      <c r="V567" s="356"/>
      <c r="W567" s="356"/>
      <c r="X567" s="356"/>
      <c r="Y567" s="356">
        <f>IF(Y408="kWh",SUMPRODUCT(D410:D565,Y410:Y565))</f>
        <v>23196985.494312193</v>
      </c>
      <c r="Z567" s="356">
        <f>IF(Z408="kWh",SUMPRODUCT(D410:D565,Z410:Z565))</f>
        <v>7346126.6610874105</v>
      </c>
      <c r="AA567" s="356">
        <f>IF(AA408="kw",SUMPRODUCT(N410:N565,O410:O565,AA410:AA565),SUMPRODUCT(D410:D565,AA410:AA565))</f>
        <v>11877.209072969841</v>
      </c>
      <c r="AB567" s="356">
        <f>IF(AB408="kw",SUMPRODUCT(N410:N565,O410:O565,AB410:AB565),SUMPRODUCT(D410:D565,AB410:AB565))</f>
        <v>2617.7902641572227</v>
      </c>
      <c r="AC567" s="356">
        <f>IF(AC408="kw",SUMPRODUCT(N410:N565,O410:O565,AC410:AC565),SUMPRODUCT(D410:D565,AC410:AC565))</f>
        <v>2132.7654091162885</v>
      </c>
      <c r="AD567" s="356">
        <f>IF(AD408="kw",SUMPRODUCT(N410:N565,O410:O565,AD410:AD565),SUMPRODUCT(D410:D565,AD410:AD565))</f>
        <v>4218.5392361874037</v>
      </c>
      <c r="AE567" s="356">
        <f>IF(AE408="kw",SUMPRODUCT(N410:N565,O410:O565,AE410:AE565),SUMPRODUCT(D410:D565,AE410:AE565))</f>
        <v>0</v>
      </c>
      <c r="AF567" s="356">
        <f>IF(AF408="kw",SUMPRODUCT(N410:N565,O410:O565,AF410:AF565),SUMPRODUCT(D410:D565,AF410:AF565))</f>
        <v>0</v>
      </c>
      <c r="AG567" s="356">
        <f>IF(AG408="kw",SUMPRODUCT(N410:N565,O410:O565,AG410:AG565),SUMPRODUCT(D410:D565,AG410:AG565))</f>
        <v>0</v>
      </c>
      <c r="AH567" s="356">
        <f>IF(AH408="kw",SUMPRODUCT(N410:N565,O410:O565,AH410:AH565),SUMPRODUCT(D410:D565,AH410:AH565))</f>
        <v>0</v>
      </c>
      <c r="AI567" s="356">
        <f>IF(AI408="kw",SUMPRODUCT(N410:N565,O410:O565,AI410:AI565),SUMPRODUCT(D410:D565,AI410:AI565))</f>
        <v>0</v>
      </c>
      <c r="AJ567" s="356">
        <f>IF(AJ408="kw",SUMPRODUCT(N410:N565,O410:O565,AJ410:AJ565),SUMPRODUCT(D410:D565,AJ410:AJ565))</f>
        <v>0</v>
      </c>
      <c r="AK567" s="356">
        <f>IF(AK408="kw",SUMPRODUCT(N410:N565,O410:O565,AK410:AK565),SUMPRODUCT(D410:D565,AK410:AK565))</f>
        <v>0</v>
      </c>
      <c r="AL567" s="356">
        <f>IF(AL408="kw",SUMPRODUCT(N410:N565,O410:O565,AL410:AL565),SUMPRODUCT(D410:D565,AL410:AL565))</f>
        <v>0</v>
      </c>
      <c r="AM567" s="357"/>
    </row>
    <row r="568" spans="1:39" ht="15.75">
      <c r="B568" s="418" t="s">
        <v>296</v>
      </c>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f>HLOOKUP(Y218,'2. LRAMVA Threshold'!$B$70:$Q$81,9,FALSE)</f>
        <v>0</v>
      </c>
      <c r="Z568" s="419">
        <f>HLOOKUP(Z218,'2. LRAMVA Threshold'!$B$70:$Q$81,9,FALSE)</f>
        <v>0</v>
      </c>
      <c r="AA568" s="419">
        <f>HLOOKUP(AA218,'2. LRAMVA Threshold'!$B$70:$Q$81,9,FALSE)</f>
        <v>0</v>
      </c>
      <c r="AB568" s="419">
        <f>HLOOKUP(AB218,'2. LRAMVA Threshold'!$B$70:$Q$81,9,FALSE)</f>
        <v>0</v>
      </c>
      <c r="AC568" s="419">
        <f>HLOOKUP(AC218,'2. LRAMVA Threshold'!$B$70:$Q$81,9,FALSE)</f>
        <v>0</v>
      </c>
      <c r="AD568" s="419">
        <f>HLOOKUP(AD218,'2. LRAMVA Threshold'!$B$70:$Q$81,9,FALSE)</f>
        <v>0</v>
      </c>
      <c r="AE568" s="419">
        <f>HLOOKUP(AE218,'2. LRAMVA Threshold'!$B$70:$Q$81,9,FALSE)</f>
        <v>0</v>
      </c>
      <c r="AF568" s="419">
        <f>HLOOKUP(AF218,'2. LRAMVA Threshold'!$B$70:$Q$81,9,FALSE)</f>
        <v>0</v>
      </c>
      <c r="AG568" s="419">
        <f>HLOOKUP(AG218,'2. LRAMVA Threshold'!$B$70:$Q$81,9,FALSE)</f>
        <v>0</v>
      </c>
      <c r="AH568" s="419">
        <f>HLOOKUP(AH218,'2. LRAMVA Threshold'!$B$70:$Q$81,9,FALSE)</f>
        <v>0</v>
      </c>
      <c r="AI568" s="419">
        <f>HLOOKUP(AI218,'2. LRAMVA Threshold'!$B$70:$Q$81,9,FALSE)</f>
        <v>0</v>
      </c>
      <c r="AJ568" s="419">
        <f>HLOOKUP(AJ218,'2. LRAMVA Threshold'!$B$70:$Q$81,9,FALSE)</f>
        <v>0</v>
      </c>
      <c r="AK568" s="419">
        <f>HLOOKUP(AK218,'2. LRAMVA Threshold'!$B$70:$Q$81,9,FALSE)</f>
        <v>0</v>
      </c>
      <c r="AL568" s="419">
        <f>HLOOKUP(AL218,'2. LRAMVA Threshold'!$B$70:$Q$81,9,FALSE)</f>
        <v>0</v>
      </c>
      <c r="AM568" s="420"/>
    </row>
    <row r="569" spans="1:39">
      <c r="B569" s="421"/>
      <c r="C569" s="459"/>
      <c r="D569" s="460"/>
      <c r="E569" s="460"/>
      <c r="F569" s="460"/>
      <c r="G569" s="460"/>
      <c r="H569" s="460"/>
      <c r="I569" s="460"/>
      <c r="J569" s="460"/>
      <c r="K569" s="460"/>
      <c r="L569" s="460"/>
      <c r="M569" s="460"/>
      <c r="N569" s="460"/>
      <c r="O569" s="461"/>
      <c r="P569" s="460"/>
      <c r="Q569" s="460"/>
      <c r="R569" s="460"/>
      <c r="S569" s="462"/>
      <c r="T569" s="462"/>
      <c r="U569" s="462"/>
      <c r="V569" s="462"/>
      <c r="W569" s="460"/>
      <c r="X569" s="460"/>
      <c r="Y569" s="463"/>
      <c r="Z569" s="463"/>
      <c r="AA569" s="463"/>
      <c r="AB569" s="463"/>
      <c r="AC569" s="463"/>
      <c r="AD569" s="463"/>
      <c r="AE569" s="463"/>
      <c r="AF569" s="426"/>
      <c r="AG569" s="426"/>
      <c r="AH569" s="426"/>
      <c r="AI569" s="426"/>
      <c r="AJ569" s="426"/>
      <c r="AK569" s="426"/>
      <c r="AL569" s="426"/>
      <c r="AM569" s="427"/>
    </row>
    <row r="570" spans="1:39">
      <c r="B570" s="351" t="s">
        <v>297</v>
      </c>
      <c r="C570" s="365"/>
      <c r="D570" s="365"/>
      <c r="E570" s="403"/>
      <c r="F570" s="403"/>
      <c r="G570" s="403"/>
      <c r="H570" s="403"/>
      <c r="I570" s="403"/>
      <c r="J570" s="403"/>
      <c r="K570" s="403"/>
      <c r="L570" s="403"/>
      <c r="M570" s="403"/>
      <c r="N570" s="403"/>
      <c r="O570" s="318"/>
      <c r="P570" s="367"/>
      <c r="Q570" s="367"/>
      <c r="R570" s="367"/>
      <c r="S570" s="366"/>
      <c r="T570" s="366"/>
      <c r="U570" s="366"/>
      <c r="V570" s="366"/>
      <c r="W570" s="367"/>
      <c r="X570" s="367"/>
      <c r="Y570" s="368">
        <f>HLOOKUP(Y$35,'3.  Distribution Rates'!$C$122:$P$133,9,FALSE)</f>
        <v>0</v>
      </c>
      <c r="Z570" s="368">
        <f>HLOOKUP(Z$35,'3.  Distribution Rates'!$C$122:$P$133,9,FALSE)</f>
        <v>0</v>
      </c>
      <c r="AA570" s="368">
        <f>HLOOKUP(AA$35,'3.  Distribution Rates'!$C$122:$P$133,9,FALSE)</f>
        <v>0</v>
      </c>
      <c r="AB570" s="368">
        <f>HLOOKUP(AB$35,'3.  Distribution Rates'!$C$122:$P$133,9,FALSE)</f>
        <v>0</v>
      </c>
      <c r="AC570" s="368">
        <f>+'3.  Distribution Rates'!G130</f>
        <v>0</v>
      </c>
      <c r="AD570" s="368">
        <f>HLOOKUP(AD$35,'3.  Distribution Rates'!$C$122:$P$133,9,FALSE)</f>
        <v>0</v>
      </c>
      <c r="AE570" s="368">
        <f>HLOOKUP(AE$35,'3.  Distribution Rates'!$C$122:$P$133,9,FALSE)</f>
        <v>0</v>
      </c>
      <c r="AF570" s="368">
        <f>HLOOKUP(AF$35,'3.  Distribution Rates'!$C$122:$P$133,9,FALSE)</f>
        <v>0</v>
      </c>
      <c r="AG570" s="368">
        <f>HLOOKUP(AG$35,'3.  Distribution Rates'!$C$122:$P$133,9,FALSE)</f>
        <v>0</v>
      </c>
      <c r="AH570" s="368">
        <f>HLOOKUP(AH$35,'3.  Distribution Rates'!$C$122:$P$133,9,FALSE)</f>
        <v>0</v>
      </c>
      <c r="AI570" s="368">
        <f>HLOOKUP(AI$35,'3.  Distribution Rates'!$C$122:$P$133,9,FALSE)</f>
        <v>0</v>
      </c>
      <c r="AJ570" s="368">
        <f>HLOOKUP(AJ$35,'3.  Distribution Rates'!$C$122:$P$133,9,FALSE)</f>
        <v>0</v>
      </c>
      <c r="AK570" s="368">
        <f>HLOOKUP(AK$35,'3.  Distribution Rates'!$C$122:$P$133,9,FALSE)</f>
        <v>0</v>
      </c>
      <c r="AL570" s="368">
        <f>HLOOKUP(AL$35,'3.  Distribution Rates'!$C$122:$P$133,9,FALSE)</f>
        <v>0</v>
      </c>
      <c r="AM570" s="468"/>
    </row>
    <row r="571" spans="1:39">
      <c r="B571" s="351" t="s">
        <v>298</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c r="Z571" s="405"/>
      <c r="AA571" s="405"/>
      <c r="AB571" s="405"/>
      <c r="AC571" s="405"/>
      <c r="AD571" s="405"/>
      <c r="AE571" s="405">
        <f>'4.  2011-2014 LRAM'!AE140*AE570</f>
        <v>0</v>
      </c>
      <c r="AF571" s="405">
        <f>'4.  2011-2014 LRAM'!AF140*AF570</f>
        <v>0</v>
      </c>
      <c r="AG571" s="405">
        <f>'4.  2011-2014 LRAM'!AG140*AG570</f>
        <v>0</v>
      </c>
      <c r="AH571" s="405">
        <f>'4.  2011-2014 LRAM'!AH140*AH570</f>
        <v>0</v>
      </c>
      <c r="AI571" s="405">
        <f>'4.  2011-2014 LRAM'!AI140*AI570</f>
        <v>0</v>
      </c>
      <c r="AJ571" s="405">
        <f>'4.  2011-2014 LRAM'!AJ140*AJ570</f>
        <v>0</v>
      </c>
      <c r="AK571" s="405">
        <f>'4.  2011-2014 LRAM'!AK140*AK570</f>
        <v>0</v>
      </c>
      <c r="AL571" s="405">
        <f>'4.  2011-2014 LRAM'!AL140*AL570</f>
        <v>0</v>
      </c>
      <c r="AM571" s="404">
        <f t="shared" ref="AM571:AM577" si="1705">SUM(Y571:AL571)</f>
        <v>0</v>
      </c>
    </row>
    <row r="572" spans="1:39">
      <c r="B572" s="351" t="s">
        <v>299</v>
      </c>
      <c r="C572" s="372"/>
      <c r="D572" s="336"/>
      <c r="E572" s="306"/>
      <c r="F572" s="306"/>
      <c r="G572" s="306"/>
      <c r="H572" s="306"/>
      <c r="I572" s="306"/>
      <c r="J572" s="306"/>
      <c r="K572" s="306"/>
      <c r="L572" s="306"/>
      <c r="M572" s="306"/>
      <c r="N572" s="306"/>
      <c r="O572" s="318"/>
      <c r="P572" s="306"/>
      <c r="Q572" s="306"/>
      <c r="R572" s="306"/>
      <c r="S572" s="336"/>
      <c r="T572" s="336"/>
      <c r="U572" s="336"/>
      <c r="V572" s="336"/>
      <c r="W572" s="306"/>
      <c r="X572" s="306"/>
      <c r="Y572" s="405"/>
      <c r="Z572" s="405"/>
      <c r="AA572" s="405"/>
      <c r="AB572" s="405"/>
      <c r="AC572" s="405"/>
      <c r="AD572" s="405"/>
      <c r="AE572" s="405">
        <f>'4.  2011-2014 LRAM'!AE269*AE570</f>
        <v>0</v>
      </c>
      <c r="AF572" s="405">
        <f>'4.  2011-2014 LRAM'!AF269*AF570</f>
        <v>0</v>
      </c>
      <c r="AG572" s="405">
        <f>'4.  2011-2014 LRAM'!AG269*AG570</f>
        <v>0</v>
      </c>
      <c r="AH572" s="405">
        <f>'4.  2011-2014 LRAM'!AH269*AH570</f>
        <v>0</v>
      </c>
      <c r="AI572" s="405">
        <f>'4.  2011-2014 LRAM'!AI269*AI570</f>
        <v>0</v>
      </c>
      <c r="AJ572" s="405">
        <f>'4.  2011-2014 LRAM'!AJ269*AJ570</f>
        <v>0</v>
      </c>
      <c r="AK572" s="405">
        <f>'4.  2011-2014 LRAM'!AK269*AK570</f>
        <v>0</v>
      </c>
      <c r="AL572" s="405">
        <f>'4.  2011-2014 LRAM'!AL269*AL570</f>
        <v>0</v>
      </c>
      <c r="AM572" s="404">
        <f t="shared" si="1705"/>
        <v>0</v>
      </c>
    </row>
    <row r="573" spans="1:39">
      <c r="B573" s="351" t="s">
        <v>300</v>
      </c>
      <c r="C573" s="372"/>
      <c r="D573" s="336"/>
      <c r="E573" s="306"/>
      <c r="F573" s="306"/>
      <c r="G573" s="306"/>
      <c r="H573" s="306"/>
      <c r="I573" s="306"/>
      <c r="J573" s="306"/>
      <c r="K573" s="306"/>
      <c r="L573" s="306"/>
      <c r="M573" s="306"/>
      <c r="N573" s="306"/>
      <c r="O573" s="318"/>
      <c r="P573" s="306"/>
      <c r="Q573" s="306"/>
      <c r="R573" s="306"/>
      <c r="S573" s="336"/>
      <c r="T573" s="336"/>
      <c r="U573" s="336"/>
      <c r="V573" s="336"/>
      <c r="W573" s="306"/>
      <c r="X573" s="306"/>
      <c r="Y573" s="405"/>
      <c r="Z573" s="405"/>
      <c r="AA573" s="405"/>
      <c r="AB573" s="405"/>
      <c r="AC573" s="405"/>
      <c r="AD573" s="405"/>
      <c r="AE573" s="405">
        <f>'4.  2011-2014 LRAM'!AE398*AE570</f>
        <v>0</v>
      </c>
      <c r="AF573" s="405">
        <f>'4.  2011-2014 LRAM'!AF398*AF570</f>
        <v>0</v>
      </c>
      <c r="AG573" s="405">
        <f>'4.  2011-2014 LRAM'!AG398*AG570</f>
        <v>0</v>
      </c>
      <c r="AH573" s="405">
        <f>'4.  2011-2014 LRAM'!AH398*AH570</f>
        <v>0</v>
      </c>
      <c r="AI573" s="405">
        <f>'4.  2011-2014 LRAM'!AI398*AI570</f>
        <v>0</v>
      </c>
      <c r="AJ573" s="405">
        <f>'4.  2011-2014 LRAM'!AJ398*AJ570</f>
        <v>0</v>
      </c>
      <c r="AK573" s="405">
        <f>'4.  2011-2014 LRAM'!AK398*AK570</f>
        <v>0</v>
      </c>
      <c r="AL573" s="405">
        <f>'4.  2011-2014 LRAM'!AL398*AL570</f>
        <v>0</v>
      </c>
      <c r="AM573" s="404">
        <f t="shared" si="1705"/>
        <v>0</v>
      </c>
    </row>
    <row r="574" spans="1:39">
      <c r="B574" s="351" t="s">
        <v>301</v>
      </c>
      <c r="C574" s="372"/>
      <c r="D574" s="336"/>
      <c r="E574" s="306"/>
      <c r="F574" s="306"/>
      <c r="G574" s="306"/>
      <c r="H574" s="306"/>
      <c r="I574" s="306"/>
      <c r="J574" s="306"/>
      <c r="K574" s="306"/>
      <c r="L574" s="306"/>
      <c r="M574" s="306"/>
      <c r="N574" s="306"/>
      <c r="O574" s="318"/>
      <c r="P574" s="306"/>
      <c r="Q574" s="306"/>
      <c r="R574" s="306"/>
      <c r="S574" s="336"/>
      <c r="T574" s="336"/>
      <c r="U574" s="336"/>
      <c r="V574" s="336"/>
      <c r="W574" s="306"/>
      <c r="X574" s="306"/>
      <c r="Y574" s="405"/>
      <c r="Z574" s="405"/>
      <c r="AA574" s="405"/>
      <c r="AB574" s="405"/>
      <c r="AC574" s="405"/>
      <c r="AD574" s="405"/>
      <c r="AE574" s="405">
        <f>'4.  2011-2014 LRAM'!AE528*AE570</f>
        <v>0</v>
      </c>
      <c r="AF574" s="405">
        <f>'4.  2011-2014 LRAM'!AF528*AF570</f>
        <v>0</v>
      </c>
      <c r="AG574" s="405">
        <f>'4.  2011-2014 LRAM'!AG528*AG570</f>
        <v>0</v>
      </c>
      <c r="AH574" s="405">
        <f>'4.  2011-2014 LRAM'!AH528*AH570</f>
        <v>0</v>
      </c>
      <c r="AI574" s="405">
        <f>'4.  2011-2014 LRAM'!AI528*AI570</f>
        <v>0</v>
      </c>
      <c r="AJ574" s="405">
        <f>'4.  2011-2014 LRAM'!AJ528*AJ570</f>
        <v>0</v>
      </c>
      <c r="AK574" s="405">
        <f>'4.  2011-2014 LRAM'!AK528*AK570</f>
        <v>0</v>
      </c>
      <c r="AL574" s="405">
        <f>'4.  2011-2014 LRAM'!AL528*AL570</f>
        <v>0</v>
      </c>
      <c r="AM574" s="404">
        <f t="shared" si="1705"/>
        <v>0</v>
      </c>
    </row>
    <row r="575" spans="1:39">
      <c r="B575" s="351" t="s">
        <v>302</v>
      </c>
      <c r="C575" s="372"/>
      <c r="D575" s="336"/>
      <c r="E575" s="306"/>
      <c r="F575" s="306"/>
      <c r="G575" s="306"/>
      <c r="H575" s="306"/>
      <c r="I575" s="306"/>
      <c r="J575" s="306"/>
      <c r="K575" s="306"/>
      <c r="L575" s="306"/>
      <c r="M575" s="306"/>
      <c r="N575" s="306"/>
      <c r="O575" s="318"/>
      <c r="P575" s="306"/>
      <c r="Q575" s="306"/>
      <c r="R575" s="306"/>
      <c r="S575" s="336"/>
      <c r="T575" s="336"/>
      <c r="U575" s="336"/>
      <c r="V575" s="336"/>
      <c r="W575" s="306"/>
      <c r="X575" s="306"/>
      <c r="Y575" s="405">
        <f t="shared" ref="Y575:AL575" si="1706">Y209*Y570</f>
        <v>0</v>
      </c>
      <c r="Z575" s="405">
        <f t="shared" si="1706"/>
        <v>0</v>
      </c>
      <c r="AA575" s="405">
        <f t="shared" si="1706"/>
        <v>0</v>
      </c>
      <c r="AB575" s="405">
        <f t="shared" si="1706"/>
        <v>0</v>
      </c>
      <c r="AC575" s="405">
        <f t="shared" si="1706"/>
        <v>0</v>
      </c>
      <c r="AD575" s="405">
        <f t="shared" si="1706"/>
        <v>0</v>
      </c>
      <c r="AE575" s="405">
        <f t="shared" si="1706"/>
        <v>0</v>
      </c>
      <c r="AF575" s="405">
        <f t="shared" si="1706"/>
        <v>0</v>
      </c>
      <c r="AG575" s="405">
        <f t="shared" si="1706"/>
        <v>0</v>
      </c>
      <c r="AH575" s="405">
        <f t="shared" si="1706"/>
        <v>0</v>
      </c>
      <c r="AI575" s="405">
        <f t="shared" si="1706"/>
        <v>0</v>
      </c>
      <c r="AJ575" s="405">
        <f t="shared" si="1706"/>
        <v>0</v>
      </c>
      <c r="AK575" s="405">
        <f t="shared" si="1706"/>
        <v>0</v>
      </c>
      <c r="AL575" s="405">
        <f t="shared" si="1706"/>
        <v>0</v>
      </c>
      <c r="AM575" s="404">
        <f t="shared" si="1705"/>
        <v>0</v>
      </c>
    </row>
    <row r="576" spans="1:39">
      <c r="B576" s="351" t="s">
        <v>303</v>
      </c>
      <c r="C576" s="372"/>
      <c r="D576" s="336"/>
      <c r="E576" s="306"/>
      <c r="F576" s="306"/>
      <c r="G576" s="306"/>
      <c r="H576" s="306"/>
      <c r="I576" s="306"/>
      <c r="J576" s="306"/>
      <c r="K576" s="306"/>
      <c r="L576" s="306"/>
      <c r="M576" s="306"/>
      <c r="N576" s="306"/>
      <c r="O576" s="318"/>
      <c r="P576" s="306"/>
      <c r="Q576" s="306"/>
      <c r="R576" s="306"/>
      <c r="S576" s="336"/>
      <c r="T576" s="336"/>
      <c r="U576" s="336"/>
      <c r="V576" s="336"/>
      <c r="W576" s="306"/>
      <c r="X576" s="306"/>
      <c r="Y576" s="405">
        <f t="shared" ref="Y576:AL576" si="1707">Y398*Y570</f>
        <v>0</v>
      </c>
      <c r="Z576" s="405">
        <f t="shared" si="1707"/>
        <v>0</v>
      </c>
      <c r="AA576" s="405">
        <f t="shared" si="1707"/>
        <v>0</v>
      </c>
      <c r="AB576" s="405">
        <f>AB398*AB570</f>
        <v>0</v>
      </c>
      <c r="AC576" s="405">
        <f t="shared" si="1707"/>
        <v>0</v>
      </c>
      <c r="AD576" s="405">
        <f t="shared" si="1707"/>
        <v>0</v>
      </c>
      <c r="AE576" s="405">
        <f t="shared" si="1707"/>
        <v>0</v>
      </c>
      <c r="AF576" s="405">
        <f t="shared" si="1707"/>
        <v>0</v>
      </c>
      <c r="AG576" s="405">
        <f t="shared" si="1707"/>
        <v>0</v>
      </c>
      <c r="AH576" s="405">
        <f t="shared" si="1707"/>
        <v>0</v>
      </c>
      <c r="AI576" s="405">
        <f t="shared" si="1707"/>
        <v>0</v>
      </c>
      <c r="AJ576" s="405">
        <f t="shared" si="1707"/>
        <v>0</v>
      </c>
      <c r="AK576" s="405">
        <f t="shared" si="1707"/>
        <v>0</v>
      </c>
      <c r="AL576" s="405">
        <f t="shared" si="1707"/>
        <v>0</v>
      </c>
      <c r="AM576" s="404">
        <f t="shared" si="1705"/>
        <v>0</v>
      </c>
    </row>
    <row r="577" spans="1:39">
      <c r="B577" s="351" t="s">
        <v>304</v>
      </c>
      <c r="C577" s="372"/>
      <c r="D577" s="336"/>
      <c r="E577" s="306"/>
      <c r="F577" s="306"/>
      <c r="G577" s="306"/>
      <c r="H577" s="306"/>
      <c r="I577" s="306"/>
      <c r="J577" s="306"/>
      <c r="K577" s="306"/>
      <c r="L577" s="306"/>
      <c r="M577" s="306"/>
      <c r="N577" s="306"/>
      <c r="O577" s="318"/>
      <c r="P577" s="306"/>
      <c r="Q577" s="306"/>
      <c r="R577" s="306"/>
      <c r="S577" s="336"/>
      <c r="T577" s="336"/>
      <c r="U577" s="336"/>
      <c r="V577" s="336"/>
      <c r="W577" s="306"/>
      <c r="X577" s="306"/>
      <c r="Y577" s="405">
        <f>Y567*Y570</f>
        <v>0</v>
      </c>
      <c r="Z577" s="405">
        <f t="shared" ref="Z577:AL577" si="1708">Z567*Z570</f>
        <v>0</v>
      </c>
      <c r="AA577" s="405">
        <f>AA567*AA570</f>
        <v>0</v>
      </c>
      <c r="AB577" s="405">
        <f>AB567*AB570</f>
        <v>0</v>
      </c>
      <c r="AC577" s="405">
        <f t="shared" si="1708"/>
        <v>0</v>
      </c>
      <c r="AD577" s="405">
        <f t="shared" si="1708"/>
        <v>0</v>
      </c>
      <c r="AE577" s="405">
        <f t="shared" si="1708"/>
        <v>0</v>
      </c>
      <c r="AF577" s="405">
        <f t="shared" si="1708"/>
        <v>0</v>
      </c>
      <c r="AG577" s="405">
        <f t="shared" si="1708"/>
        <v>0</v>
      </c>
      <c r="AH577" s="405">
        <f t="shared" si="1708"/>
        <v>0</v>
      </c>
      <c r="AI577" s="405">
        <f t="shared" si="1708"/>
        <v>0</v>
      </c>
      <c r="AJ577" s="405">
        <f t="shared" si="1708"/>
        <v>0</v>
      </c>
      <c r="AK577" s="405">
        <f t="shared" si="1708"/>
        <v>0</v>
      </c>
      <c r="AL577" s="405">
        <f t="shared" si="1708"/>
        <v>0</v>
      </c>
      <c r="AM577" s="404">
        <f t="shared" si="1705"/>
        <v>0</v>
      </c>
    </row>
    <row r="578" spans="1:39" ht="15.75">
      <c r="B578" s="376" t="s">
        <v>305</v>
      </c>
      <c r="C578" s="372"/>
      <c r="D578" s="363"/>
      <c r="E578" s="361"/>
      <c r="F578" s="361"/>
      <c r="G578" s="361"/>
      <c r="H578" s="361"/>
      <c r="I578" s="361"/>
      <c r="J578" s="361"/>
      <c r="K578" s="361"/>
      <c r="L578" s="361"/>
      <c r="M578" s="361"/>
      <c r="N578" s="361"/>
      <c r="O578" s="327"/>
      <c r="P578" s="361"/>
      <c r="Q578" s="361"/>
      <c r="R578" s="361"/>
      <c r="S578" s="363"/>
      <c r="T578" s="363"/>
      <c r="U578" s="363"/>
      <c r="V578" s="363"/>
      <c r="W578" s="361"/>
      <c r="X578" s="361"/>
      <c r="Y578" s="373">
        <f>SUM(Y571:Y577)</f>
        <v>0</v>
      </c>
      <c r="Z578" s="373">
        <f>SUM(Z571:Z577)</f>
        <v>0</v>
      </c>
      <c r="AA578" s="373">
        <f>SUM(AA571:AA577)</f>
        <v>0</v>
      </c>
      <c r="AB578" s="373">
        <f t="shared" ref="AB578:AE578" si="1709">SUM(AB571:AB577)</f>
        <v>0</v>
      </c>
      <c r="AC578" s="373">
        <f t="shared" si="1709"/>
        <v>0</v>
      </c>
      <c r="AD578" s="373">
        <f t="shared" si="1709"/>
        <v>0</v>
      </c>
      <c r="AE578" s="373">
        <f t="shared" si="1709"/>
        <v>0</v>
      </c>
      <c r="AF578" s="373">
        <f>SUM(AF571:AF577)</f>
        <v>0</v>
      </c>
      <c r="AG578" s="373">
        <f>SUM(AG571:AG577)</f>
        <v>0</v>
      </c>
      <c r="AH578" s="373">
        <f t="shared" ref="AH578:AL578" si="1710">SUM(AH571:AH577)</f>
        <v>0</v>
      </c>
      <c r="AI578" s="373">
        <f t="shared" si="1710"/>
        <v>0</v>
      </c>
      <c r="AJ578" s="373">
        <f t="shared" si="1710"/>
        <v>0</v>
      </c>
      <c r="AK578" s="373">
        <f t="shared" si="1710"/>
        <v>0</v>
      </c>
      <c r="AL578" s="373">
        <f t="shared" si="1710"/>
        <v>0</v>
      </c>
      <c r="AM578" s="375">
        <f>SUM(AM571:AM577)</f>
        <v>0</v>
      </c>
    </row>
    <row r="579" spans="1:39" ht="15.75">
      <c r="B579" s="376" t="s">
        <v>306</v>
      </c>
      <c r="C579" s="372"/>
      <c r="D579" s="377"/>
      <c r="E579" s="361"/>
      <c r="F579" s="361"/>
      <c r="G579" s="361"/>
      <c r="H579" s="361"/>
      <c r="I579" s="361"/>
      <c r="J579" s="361"/>
      <c r="K579" s="361"/>
      <c r="L579" s="361"/>
      <c r="M579" s="361"/>
      <c r="N579" s="361"/>
      <c r="O579" s="327"/>
      <c r="P579" s="361"/>
      <c r="Q579" s="361"/>
      <c r="R579" s="361"/>
      <c r="S579" s="363"/>
      <c r="T579" s="363"/>
      <c r="U579" s="363"/>
      <c r="V579" s="363"/>
      <c r="W579" s="361"/>
      <c r="X579" s="361"/>
      <c r="Y579" s="374">
        <f>Y568*Y570</f>
        <v>0</v>
      </c>
      <c r="Z579" s="374">
        <f t="shared" ref="Z579:AE579" si="1711">Z568*Z570</f>
        <v>0</v>
      </c>
      <c r="AA579" s="374">
        <f t="shared" si="1711"/>
        <v>0</v>
      </c>
      <c r="AB579" s="374">
        <f t="shared" si="1711"/>
        <v>0</v>
      </c>
      <c r="AC579" s="374">
        <f t="shared" si="1711"/>
        <v>0</v>
      </c>
      <c r="AD579" s="374">
        <f t="shared" si="1711"/>
        <v>0</v>
      </c>
      <c r="AE579" s="374">
        <f t="shared" si="1711"/>
        <v>0</v>
      </c>
      <c r="AF579" s="374">
        <f>AF568*AF570</f>
        <v>0</v>
      </c>
      <c r="AG579" s="374">
        <f t="shared" ref="AG579:AL579" si="1712">AG568*AG570</f>
        <v>0</v>
      </c>
      <c r="AH579" s="374">
        <f t="shared" si="1712"/>
        <v>0</v>
      </c>
      <c r="AI579" s="374">
        <f t="shared" si="1712"/>
        <v>0</v>
      </c>
      <c r="AJ579" s="374">
        <f t="shared" si="1712"/>
        <v>0</v>
      </c>
      <c r="AK579" s="374">
        <f t="shared" si="1712"/>
        <v>0</v>
      </c>
      <c r="AL579" s="374">
        <f t="shared" si="1712"/>
        <v>0</v>
      </c>
      <c r="AM579" s="375">
        <f>SUM(Y579:AL579)</f>
        <v>0</v>
      </c>
    </row>
    <row r="580" spans="1:39" ht="15.75">
      <c r="B580" s="376" t="s">
        <v>307</v>
      </c>
      <c r="C580" s="372"/>
      <c r="D580" s="377"/>
      <c r="E580" s="361"/>
      <c r="F580" s="361"/>
      <c r="G580" s="361"/>
      <c r="H580" s="361"/>
      <c r="I580" s="361"/>
      <c r="J580" s="361"/>
      <c r="K580" s="361"/>
      <c r="L580" s="361"/>
      <c r="M580" s="361"/>
      <c r="N580" s="361"/>
      <c r="O580" s="327"/>
      <c r="P580" s="361"/>
      <c r="Q580" s="361"/>
      <c r="R580" s="361"/>
      <c r="S580" s="377"/>
      <c r="T580" s="377"/>
      <c r="U580" s="377"/>
      <c r="V580" s="377"/>
      <c r="W580" s="361"/>
      <c r="X580" s="361"/>
      <c r="Y580" s="378"/>
      <c r="Z580" s="378"/>
      <c r="AA580" s="378"/>
      <c r="AB580" s="378"/>
      <c r="AC580" s="378"/>
      <c r="AD580" s="378"/>
      <c r="AE580" s="378"/>
      <c r="AF580" s="378"/>
      <c r="AG580" s="378"/>
      <c r="AH580" s="378"/>
      <c r="AI580" s="378"/>
      <c r="AJ580" s="378"/>
      <c r="AK580" s="378"/>
      <c r="AL580" s="378"/>
      <c r="AM580" s="375">
        <f>AM578-AM579</f>
        <v>0</v>
      </c>
    </row>
    <row r="581" spans="1:39">
      <c r="B581" s="351"/>
      <c r="C581" s="377"/>
      <c r="D581" s="377"/>
      <c r="E581" s="361"/>
      <c r="F581" s="361"/>
      <c r="G581" s="361"/>
      <c r="H581" s="361"/>
      <c r="I581" s="361"/>
      <c r="J581" s="361"/>
      <c r="K581" s="361"/>
      <c r="L581" s="361"/>
      <c r="M581" s="361"/>
      <c r="N581" s="361"/>
      <c r="O581" s="327"/>
      <c r="P581" s="361"/>
      <c r="Q581" s="361"/>
      <c r="R581" s="361"/>
      <c r="S581" s="377"/>
      <c r="T581" s="372"/>
      <c r="U581" s="377"/>
      <c r="V581" s="377"/>
      <c r="W581" s="361"/>
      <c r="X581" s="361"/>
      <c r="Y581" s="379"/>
      <c r="Z581" s="379"/>
      <c r="AA581" s="379"/>
      <c r="AB581" s="379"/>
      <c r="AC581" s="379"/>
      <c r="AD581" s="379"/>
      <c r="AE581" s="379"/>
      <c r="AF581" s="379"/>
      <c r="AG581" s="379"/>
      <c r="AH581" s="379"/>
      <c r="AI581" s="379"/>
      <c r="AJ581" s="379"/>
      <c r="AK581" s="379"/>
      <c r="AL581" s="379"/>
      <c r="AM581" s="375"/>
    </row>
    <row r="582" spans="1:39">
      <c r="B582" s="466" t="s">
        <v>308</v>
      </c>
      <c r="C582" s="331"/>
      <c r="D582" s="306"/>
      <c r="E582" s="306"/>
      <c r="F582" s="306"/>
      <c r="G582" s="306"/>
      <c r="H582" s="306"/>
      <c r="I582" s="306"/>
      <c r="J582" s="306"/>
      <c r="K582" s="306"/>
      <c r="L582" s="306"/>
      <c r="M582" s="306"/>
      <c r="N582" s="306"/>
      <c r="O582" s="384"/>
      <c r="P582" s="306"/>
      <c r="Q582" s="306"/>
      <c r="R582" s="306"/>
      <c r="S582" s="331"/>
      <c r="T582" s="336"/>
      <c r="U582" s="336"/>
      <c r="V582" s="306"/>
      <c r="W582" s="306"/>
      <c r="X582" s="336"/>
      <c r="Y582" s="318">
        <f>SUMPRODUCT(E410:E565,Y410:Y565)</f>
        <v>0</v>
      </c>
      <c r="Z582" s="318">
        <f>SUMPRODUCT(E410:E565,Z410:Z565)</f>
        <v>0</v>
      </c>
      <c r="AA582" s="318">
        <f t="shared" ref="AA582:AL582" si="1713">IF(AA408="kw",SUMPRODUCT($N$410:$N$565,$P$410:$P$565,AA410:AA565),SUMPRODUCT($E$410:$E$565,AA410:AA565))</f>
        <v>0</v>
      </c>
      <c r="AB582" s="318">
        <f t="shared" si="1713"/>
        <v>0</v>
      </c>
      <c r="AC582" s="318">
        <f t="shared" si="1713"/>
        <v>0</v>
      </c>
      <c r="AD582" s="318">
        <f t="shared" si="1713"/>
        <v>0</v>
      </c>
      <c r="AE582" s="318">
        <f t="shared" si="1713"/>
        <v>0</v>
      </c>
      <c r="AF582" s="318">
        <f t="shared" si="1713"/>
        <v>0</v>
      </c>
      <c r="AG582" s="318">
        <f t="shared" si="1713"/>
        <v>0</v>
      </c>
      <c r="AH582" s="318">
        <f t="shared" si="1713"/>
        <v>0</v>
      </c>
      <c r="AI582" s="318">
        <f t="shared" si="1713"/>
        <v>0</v>
      </c>
      <c r="AJ582" s="318">
        <f t="shared" si="1713"/>
        <v>0</v>
      </c>
      <c r="AK582" s="318">
        <f t="shared" si="1713"/>
        <v>0</v>
      </c>
      <c r="AL582" s="318">
        <f t="shared" si="1713"/>
        <v>0</v>
      </c>
      <c r="AM582" s="364"/>
    </row>
    <row r="583" spans="1:39">
      <c r="B583" s="466" t="s">
        <v>309</v>
      </c>
      <c r="C583" s="331"/>
      <c r="D583" s="306"/>
      <c r="E583" s="306"/>
      <c r="F583" s="306"/>
      <c r="G583" s="306"/>
      <c r="H583" s="306"/>
      <c r="I583" s="306"/>
      <c r="J583" s="306"/>
      <c r="K583" s="306"/>
      <c r="L583" s="306"/>
      <c r="M583" s="306"/>
      <c r="N583" s="306"/>
      <c r="O583" s="384"/>
      <c r="P583" s="306"/>
      <c r="Q583" s="306"/>
      <c r="R583" s="306"/>
      <c r="S583" s="331"/>
      <c r="T583" s="336"/>
      <c r="U583" s="336"/>
      <c r="V583" s="306"/>
      <c r="W583" s="306"/>
      <c r="X583" s="336"/>
      <c r="Y583" s="318">
        <f>SUMPRODUCT(F410:F565,Y410:Y565)</f>
        <v>0</v>
      </c>
      <c r="Z583" s="318">
        <f>SUMPRODUCT(F410:F565,Z410:Z565)</f>
        <v>0</v>
      </c>
      <c r="AA583" s="318">
        <f t="shared" ref="AA583:AL583" si="1714">IF(AA408="kw",SUMPRODUCT($N$410:$N$565,$Q$410:$Q$565,AA410:AA565),SUMPRODUCT($F$410:$F$565,AA410:AA565))</f>
        <v>0</v>
      </c>
      <c r="AB583" s="318">
        <f t="shared" si="1714"/>
        <v>0</v>
      </c>
      <c r="AC583" s="318">
        <f t="shared" si="1714"/>
        <v>0</v>
      </c>
      <c r="AD583" s="318">
        <f t="shared" si="1714"/>
        <v>0</v>
      </c>
      <c r="AE583" s="318">
        <f t="shared" si="1714"/>
        <v>0</v>
      </c>
      <c r="AF583" s="318">
        <f t="shared" si="1714"/>
        <v>0</v>
      </c>
      <c r="AG583" s="318">
        <f t="shared" si="1714"/>
        <v>0</v>
      </c>
      <c r="AH583" s="318">
        <f t="shared" si="1714"/>
        <v>0</v>
      </c>
      <c r="AI583" s="318">
        <f t="shared" si="1714"/>
        <v>0</v>
      </c>
      <c r="AJ583" s="318">
        <f t="shared" si="1714"/>
        <v>0</v>
      </c>
      <c r="AK583" s="318">
        <f t="shared" si="1714"/>
        <v>0</v>
      </c>
      <c r="AL583" s="318">
        <f t="shared" si="1714"/>
        <v>0</v>
      </c>
      <c r="AM583" s="364"/>
    </row>
    <row r="584" spans="1:39">
      <c r="B584" s="467" t="s">
        <v>310</v>
      </c>
      <c r="C584" s="391"/>
      <c r="D584" s="411"/>
      <c r="E584" s="411"/>
      <c r="F584" s="411"/>
      <c r="G584" s="411"/>
      <c r="H584" s="411"/>
      <c r="I584" s="411"/>
      <c r="J584" s="411"/>
      <c r="K584" s="411"/>
      <c r="L584" s="411"/>
      <c r="M584" s="411"/>
      <c r="N584" s="411"/>
      <c r="O584" s="410"/>
      <c r="P584" s="411"/>
      <c r="Q584" s="411"/>
      <c r="R584" s="411"/>
      <c r="S584" s="391"/>
      <c r="T584" s="412"/>
      <c r="U584" s="412"/>
      <c r="V584" s="411"/>
      <c r="W584" s="411"/>
      <c r="X584" s="412"/>
      <c r="Y584" s="353">
        <f>SUMPRODUCT(G410:G565,Y410:Y565)</f>
        <v>0</v>
      </c>
      <c r="Z584" s="353">
        <f>SUMPRODUCT(G410:G565,Z410:Z565)</f>
        <v>0</v>
      </c>
      <c r="AA584" s="353">
        <f t="shared" ref="AA584:AL584" si="1715">IF(AA408="kw",SUMPRODUCT($N$410:$N$565,$R$410:$R$565,AA410:AA565),SUMPRODUCT($G$410:$G$565,AA410:AA565))</f>
        <v>0</v>
      </c>
      <c r="AB584" s="353">
        <f t="shared" si="1715"/>
        <v>0</v>
      </c>
      <c r="AC584" s="353">
        <f t="shared" si="1715"/>
        <v>0</v>
      </c>
      <c r="AD584" s="353">
        <f t="shared" si="1715"/>
        <v>0</v>
      </c>
      <c r="AE584" s="353">
        <f t="shared" si="1715"/>
        <v>0</v>
      </c>
      <c r="AF584" s="353">
        <f t="shared" si="1715"/>
        <v>0</v>
      </c>
      <c r="AG584" s="353">
        <f t="shared" si="1715"/>
        <v>0</v>
      </c>
      <c r="AH584" s="353">
        <f t="shared" si="1715"/>
        <v>0</v>
      </c>
      <c r="AI584" s="353">
        <f t="shared" si="1715"/>
        <v>0</v>
      </c>
      <c r="AJ584" s="353">
        <f t="shared" si="1715"/>
        <v>0</v>
      </c>
      <c r="AK584" s="353">
        <f t="shared" si="1715"/>
        <v>0</v>
      </c>
      <c r="AL584" s="353">
        <f t="shared" si="1715"/>
        <v>0</v>
      </c>
      <c r="AM584" s="413"/>
    </row>
    <row r="585" spans="1:39" ht="22.5" customHeight="1">
      <c r="B585" s="395" t="s">
        <v>226</v>
      </c>
      <c r="C585" s="414"/>
      <c r="D585" s="415"/>
      <c r="E585" s="415"/>
      <c r="F585" s="415"/>
      <c r="G585" s="415"/>
      <c r="H585" s="415"/>
      <c r="I585" s="415"/>
      <c r="J585" s="415"/>
      <c r="K585" s="415"/>
      <c r="L585" s="415"/>
      <c r="M585" s="415"/>
      <c r="N585" s="415"/>
      <c r="O585" s="415"/>
      <c r="P585" s="415"/>
      <c r="Q585" s="415"/>
      <c r="R585" s="415"/>
      <c r="S585" s="398"/>
      <c r="T585" s="399"/>
      <c r="U585" s="415"/>
      <c r="V585" s="415"/>
      <c r="W585" s="415"/>
      <c r="X585" s="415"/>
      <c r="Y585" s="436"/>
      <c r="Z585" s="436"/>
      <c r="AA585" s="436"/>
      <c r="AB585" s="436"/>
      <c r="AC585" s="436"/>
      <c r="AD585" s="436"/>
      <c r="AE585" s="436"/>
      <c r="AF585" s="436"/>
      <c r="AG585" s="436"/>
      <c r="AH585" s="436"/>
      <c r="AI585" s="436"/>
      <c r="AJ585" s="436"/>
      <c r="AK585" s="436"/>
      <c r="AL585" s="436"/>
      <c r="AM585" s="416"/>
    </row>
    <row r="588" spans="1:39" ht="15.75">
      <c r="B588" s="307" t="s">
        <v>312</v>
      </c>
      <c r="C588" s="308"/>
      <c r="D588" s="627" t="s">
        <v>588</v>
      </c>
      <c r="E588" s="280"/>
      <c r="F588" s="627" t="s">
        <v>599</v>
      </c>
      <c r="G588" s="280"/>
      <c r="H588" s="280"/>
      <c r="I588" s="280"/>
      <c r="J588" s="280"/>
      <c r="K588" s="280"/>
      <c r="L588" s="280"/>
      <c r="M588" s="280"/>
      <c r="N588" s="280"/>
      <c r="O588" s="308"/>
      <c r="P588" s="280"/>
      <c r="Q588" s="280"/>
      <c r="R588" s="280"/>
      <c r="S588" s="280"/>
      <c r="T588" s="280"/>
      <c r="U588" s="280"/>
      <c r="V588" s="280"/>
      <c r="W588" s="280"/>
      <c r="X588" s="280"/>
      <c r="Y588" s="297"/>
      <c r="Z588" s="294"/>
      <c r="AA588" s="294"/>
      <c r="AB588" s="294"/>
      <c r="AC588" s="294"/>
      <c r="AD588" s="294"/>
      <c r="AE588" s="294"/>
      <c r="AF588" s="294"/>
      <c r="AG588" s="294"/>
      <c r="AH588" s="294"/>
      <c r="AI588" s="294"/>
      <c r="AJ588" s="294"/>
      <c r="AK588" s="294"/>
      <c r="AL588" s="294"/>
    </row>
    <row r="589" spans="1:39" ht="33.75" customHeight="1">
      <c r="B589" s="977" t="s">
        <v>213</v>
      </c>
      <c r="C589" s="979" t="s">
        <v>33</v>
      </c>
      <c r="D589" s="311" t="s">
        <v>426</v>
      </c>
      <c r="E589" s="981" t="s">
        <v>211</v>
      </c>
      <c r="F589" s="982"/>
      <c r="G589" s="982"/>
      <c r="H589" s="982"/>
      <c r="I589" s="982"/>
      <c r="J589" s="982"/>
      <c r="K589" s="982"/>
      <c r="L589" s="982"/>
      <c r="M589" s="983"/>
      <c r="N589" s="984" t="s">
        <v>215</v>
      </c>
      <c r="O589" s="311" t="s">
        <v>427</v>
      </c>
      <c r="P589" s="981" t="s">
        <v>214</v>
      </c>
      <c r="Q589" s="982"/>
      <c r="R589" s="982"/>
      <c r="S589" s="982"/>
      <c r="T589" s="982"/>
      <c r="U589" s="982"/>
      <c r="V589" s="982"/>
      <c r="W589" s="982"/>
      <c r="X589" s="983"/>
      <c r="Y589" s="974" t="s">
        <v>246</v>
      </c>
      <c r="Z589" s="975"/>
      <c r="AA589" s="975"/>
      <c r="AB589" s="975"/>
      <c r="AC589" s="975"/>
      <c r="AD589" s="975"/>
      <c r="AE589" s="975"/>
      <c r="AF589" s="975"/>
      <c r="AG589" s="975"/>
      <c r="AH589" s="975"/>
      <c r="AI589" s="975"/>
      <c r="AJ589" s="975"/>
      <c r="AK589" s="975"/>
      <c r="AL589" s="975"/>
      <c r="AM589" s="976"/>
    </row>
    <row r="590" spans="1:39" ht="68.25" customHeight="1">
      <c r="B590" s="978"/>
      <c r="C590" s="980"/>
      <c r="D590" s="312">
        <v>2018</v>
      </c>
      <c r="E590" s="312">
        <v>2019</v>
      </c>
      <c r="F590" s="312">
        <v>2020</v>
      </c>
      <c r="G590" s="312">
        <v>2021</v>
      </c>
      <c r="H590" s="312">
        <v>2022</v>
      </c>
      <c r="I590" s="312">
        <v>2023</v>
      </c>
      <c r="J590" s="312">
        <v>2024</v>
      </c>
      <c r="K590" s="312">
        <v>2025</v>
      </c>
      <c r="L590" s="312">
        <v>2026</v>
      </c>
      <c r="M590" s="312">
        <v>2027</v>
      </c>
      <c r="N590" s="985"/>
      <c r="O590" s="312">
        <v>2018</v>
      </c>
      <c r="P590" s="312">
        <v>2019</v>
      </c>
      <c r="Q590" s="312">
        <v>2020</v>
      </c>
      <c r="R590" s="312">
        <v>2021</v>
      </c>
      <c r="S590" s="312">
        <v>2022</v>
      </c>
      <c r="T590" s="312">
        <v>2023</v>
      </c>
      <c r="U590" s="312">
        <v>2024</v>
      </c>
      <c r="V590" s="312">
        <v>2025</v>
      </c>
      <c r="W590" s="312">
        <v>2026</v>
      </c>
      <c r="X590" s="312">
        <v>2027</v>
      </c>
      <c r="Y590" s="312" t="str">
        <f>'1.  LRAMVA Summary'!D51</f>
        <v>Residential</v>
      </c>
      <c r="Z590" s="312" t="str">
        <f>'1.  LRAMVA Summary'!E51</f>
        <v>GS&lt;50 kW</v>
      </c>
      <c r="AA590" s="312" t="str">
        <f>'1.  LRAMVA Summary'!F51</f>
        <v>General Service 50 to 4,999 kW</v>
      </c>
      <c r="AB590" s="312" t="str">
        <f>'1.  LRAMVA Summary'!G51</f>
        <v>Large Use</v>
      </c>
      <c r="AC590" s="312" t="str">
        <f>'1.  LRAMVA Summary'!H51</f>
        <v>Large Use</v>
      </c>
      <c r="AD590" s="312" t="str">
        <f>'1.  LRAMVA Summary'!I51</f>
        <v>Street Lighting</v>
      </c>
      <c r="AE590" s="312" t="str">
        <f>'1.  LRAMVA Summary'!J51</f>
        <v/>
      </c>
      <c r="AF590" s="312" t="str">
        <f>'1.  LRAMVA Summary'!K51</f>
        <v/>
      </c>
      <c r="AG590" s="312" t="str">
        <f>'1.  LRAMVA Summary'!L51</f>
        <v/>
      </c>
      <c r="AH590" s="312" t="str">
        <f>'1.  LRAMVA Summary'!M51</f>
        <v/>
      </c>
      <c r="AI590" s="312" t="str">
        <f>'1.  LRAMVA Summary'!N51</f>
        <v/>
      </c>
      <c r="AJ590" s="312" t="str">
        <f>'1.  LRAMVA Summary'!O51</f>
        <v/>
      </c>
      <c r="AK590" s="312" t="str">
        <f>'1.  LRAMVA Summary'!P51</f>
        <v/>
      </c>
      <c r="AL590" s="312" t="str">
        <f>'1.  LRAMVA Summary'!Q51</f>
        <v/>
      </c>
      <c r="AM590" s="314" t="str">
        <f>'1.  LRAMVA Summary'!R51</f>
        <v>Total</v>
      </c>
    </row>
    <row r="591" spans="1:39" ht="15.75" customHeight="1">
      <c r="A591" s="568"/>
      <c r="B591" s="554" t="s">
        <v>517</v>
      </c>
      <c r="C591" s="316"/>
      <c r="D591" s="316"/>
      <c r="E591" s="316"/>
      <c r="F591" s="316"/>
      <c r="G591" s="316"/>
      <c r="H591" s="316"/>
      <c r="I591" s="316"/>
      <c r="J591" s="316"/>
      <c r="K591" s="316"/>
      <c r="L591" s="316"/>
      <c r="M591" s="316"/>
      <c r="N591" s="317"/>
      <c r="O591" s="316"/>
      <c r="P591" s="316"/>
      <c r="Q591" s="316"/>
      <c r="R591" s="316"/>
      <c r="S591" s="316"/>
      <c r="T591" s="316"/>
      <c r="U591" s="316"/>
      <c r="V591" s="316"/>
      <c r="W591" s="316"/>
      <c r="X591" s="316"/>
      <c r="Y591" s="318" t="str">
        <f>'1.  LRAMVA Summary'!D52</f>
        <v>kWh</v>
      </c>
      <c r="Z591" s="318" t="str">
        <f>'1.  LRAMVA Summary'!E52</f>
        <v>kWh</v>
      </c>
      <c r="AA591" s="318" t="str">
        <f>'1.  LRAMVA Summary'!F52</f>
        <v>kW</v>
      </c>
      <c r="AB591" s="318" t="str">
        <f>'1.  LRAMVA Summary'!G52</f>
        <v>kW</v>
      </c>
      <c r="AC591" s="318" t="str">
        <f>'1.  LRAMVA Summary'!H52</f>
        <v>kW</v>
      </c>
      <c r="AD591" s="318" t="str">
        <f>'1.  LRAMVA Summary'!I52</f>
        <v>kW</v>
      </c>
      <c r="AE591" s="318" t="str">
        <f>'1.  LRAMVA Summary'!J52</f>
        <v/>
      </c>
      <c r="AF591" s="318" t="str">
        <f>'1.  LRAMVA Summary'!K52</f>
        <v/>
      </c>
      <c r="AG591" s="318" t="str">
        <f>'1.  LRAMVA Summary'!L52</f>
        <v/>
      </c>
      <c r="AH591" s="318" t="str">
        <f>'1.  LRAMVA Summary'!M52</f>
        <v/>
      </c>
      <c r="AI591" s="318" t="str">
        <f>'1.  LRAMVA Summary'!N52</f>
        <v/>
      </c>
      <c r="AJ591" s="318" t="str">
        <f>'1.  LRAMVA Summary'!O52</f>
        <v/>
      </c>
      <c r="AK591" s="318" t="str">
        <f>'1.  LRAMVA Summary'!P52</f>
        <v/>
      </c>
      <c r="AL591" s="318" t="str">
        <f>'1.  LRAMVA Summary'!Q52</f>
        <v/>
      </c>
      <c r="AM591" s="319"/>
    </row>
    <row r="592" spans="1:39" ht="15.75" hidden="1" outlineLevel="1">
      <c r="A592" s="568"/>
      <c r="B592" s="540" t="s">
        <v>510</v>
      </c>
      <c r="C592" s="316"/>
      <c r="D592" s="316"/>
      <c r="E592" s="316"/>
      <c r="F592" s="316"/>
      <c r="G592" s="316"/>
      <c r="H592" s="316"/>
      <c r="I592" s="316"/>
      <c r="J592" s="316"/>
      <c r="K592" s="316"/>
      <c r="L592" s="316"/>
      <c r="M592" s="316"/>
      <c r="N592" s="317"/>
      <c r="O592" s="316"/>
      <c r="P592" s="316"/>
      <c r="Q592" s="316"/>
      <c r="R592" s="316"/>
      <c r="S592" s="316"/>
      <c r="T592" s="316"/>
      <c r="U592" s="316"/>
      <c r="V592" s="316"/>
      <c r="W592" s="316"/>
      <c r="X592" s="316"/>
      <c r="Y592" s="318"/>
      <c r="Z592" s="318"/>
      <c r="AA592" s="318"/>
      <c r="AB592" s="318"/>
      <c r="AC592" s="318"/>
      <c r="AD592" s="318"/>
      <c r="AE592" s="318"/>
      <c r="AF592" s="318"/>
      <c r="AG592" s="318"/>
      <c r="AH592" s="318"/>
      <c r="AI592" s="318"/>
      <c r="AJ592" s="318"/>
      <c r="AK592" s="318"/>
      <c r="AL592" s="318"/>
      <c r="AM592" s="319"/>
    </row>
    <row r="593" spans="1:39" hidden="1" outlineLevel="1">
      <c r="A593" s="568">
        <v>1</v>
      </c>
      <c r="B593" s="455" t="s">
        <v>95</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16">Z593</f>
        <v>0</v>
      </c>
      <c r="AA594" s="438">
        <f t="shared" ref="AA594" si="1717">AA593</f>
        <v>0</v>
      </c>
      <c r="AB594" s="438">
        <f t="shared" ref="AB594" si="1718">AB593</f>
        <v>0</v>
      </c>
      <c r="AC594" s="438">
        <f t="shared" ref="AC594" si="1719">AC593</f>
        <v>0</v>
      </c>
      <c r="AD594" s="438">
        <f t="shared" ref="AD594" si="1720">AD593</f>
        <v>0</v>
      </c>
      <c r="AE594" s="438">
        <f t="shared" ref="AE594" si="1721">AE593</f>
        <v>0</v>
      </c>
      <c r="AF594" s="438">
        <f t="shared" ref="AF594" si="1722">AF593</f>
        <v>0</v>
      </c>
      <c r="AG594" s="438">
        <f t="shared" ref="AG594" si="1723">AG593</f>
        <v>0</v>
      </c>
      <c r="AH594" s="438">
        <f t="shared" ref="AH594" si="1724">AH593</f>
        <v>0</v>
      </c>
      <c r="AI594" s="438">
        <f t="shared" ref="AI594" si="1725">AI593</f>
        <v>0</v>
      </c>
      <c r="AJ594" s="438">
        <f t="shared" ref="AJ594" si="1726">AJ593</f>
        <v>0</v>
      </c>
      <c r="AK594" s="438">
        <f t="shared" ref="AK594" si="1727">AK593</f>
        <v>0</v>
      </c>
      <c r="AL594" s="438">
        <f t="shared" ref="AL594" si="1728">AL593</f>
        <v>0</v>
      </c>
      <c r="AM594" s="324"/>
    </row>
    <row r="595" spans="1:39" ht="15.75" hidden="1" outlineLevel="1">
      <c r="A595" s="568"/>
      <c r="B595" s="325"/>
      <c r="C595" s="326"/>
      <c r="D595" s="326"/>
      <c r="E595" s="326"/>
      <c r="F595" s="326"/>
      <c r="G595" s="326"/>
      <c r="H595" s="326"/>
      <c r="I595" s="326"/>
      <c r="J595" s="326"/>
      <c r="K595" s="326"/>
      <c r="L595" s="326"/>
      <c r="M595" s="326"/>
      <c r="N595" s="327"/>
      <c r="O595" s="326"/>
      <c r="P595" s="326"/>
      <c r="Q595" s="326"/>
      <c r="R595" s="326"/>
      <c r="S595" s="326"/>
      <c r="T595" s="326"/>
      <c r="U595" s="326"/>
      <c r="V595" s="326"/>
      <c r="W595" s="326"/>
      <c r="X595" s="326"/>
      <c r="Y595" s="439"/>
      <c r="Z595" s="440"/>
      <c r="AA595" s="440"/>
      <c r="AB595" s="440"/>
      <c r="AC595" s="440"/>
      <c r="AD595" s="440"/>
      <c r="AE595" s="440"/>
      <c r="AF595" s="440"/>
      <c r="AG595" s="440"/>
      <c r="AH595" s="440"/>
      <c r="AI595" s="440"/>
      <c r="AJ595" s="440"/>
      <c r="AK595" s="440"/>
      <c r="AL595" s="440"/>
      <c r="AM595" s="329"/>
    </row>
    <row r="596" spans="1:39" hidden="1" outlineLevel="1">
      <c r="A596" s="568">
        <v>2</v>
      </c>
      <c r="B596" s="455" t="s">
        <v>96</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29">Z596</f>
        <v>0</v>
      </c>
      <c r="AA597" s="438">
        <f t="shared" ref="AA597" si="1730">AA596</f>
        <v>0</v>
      </c>
      <c r="AB597" s="438">
        <f t="shared" ref="AB597" si="1731">AB596</f>
        <v>0</v>
      </c>
      <c r="AC597" s="438">
        <f t="shared" ref="AC597" si="1732">AC596</f>
        <v>0</v>
      </c>
      <c r="AD597" s="438">
        <f t="shared" ref="AD597" si="1733">AD596</f>
        <v>0</v>
      </c>
      <c r="AE597" s="438">
        <f t="shared" ref="AE597" si="1734">AE596</f>
        <v>0</v>
      </c>
      <c r="AF597" s="438">
        <f t="shared" ref="AF597" si="1735">AF596</f>
        <v>0</v>
      </c>
      <c r="AG597" s="438">
        <f t="shared" ref="AG597" si="1736">AG596</f>
        <v>0</v>
      </c>
      <c r="AH597" s="438">
        <f t="shared" ref="AH597" si="1737">AH596</f>
        <v>0</v>
      </c>
      <c r="AI597" s="438">
        <f t="shared" ref="AI597" si="1738">AI596</f>
        <v>0</v>
      </c>
      <c r="AJ597" s="438">
        <f t="shared" ref="AJ597" si="1739">AJ596</f>
        <v>0</v>
      </c>
      <c r="AK597" s="438">
        <f t="shared" ref="AK597" si="1740">AK596</f>
        <v>0</v>
      </c>
      <c r="AL597" s="438">
        <f t="shared" ref="AL597" si="1741">AL596</f>
        <v>0</v>
      </c>
      <c r="AM597" s="324"/>
    </row>
    <row r="598" spans="1:39" ht="15.75" hidden="1" outlineLevel="1">
      <c r="A598" s="568"/>
      <c r="B598" s="325"/>
      <c r="C598" s="326"/>
      <c r="D598" s="331"/>
      <c r="E598" s="331"/>
      <c r="F598" s="331"/>
      <c r="G598" s="331"/>
      <c r="H598" s="331"/>
      <c r="I598" s="331"/>
      <c r="J598" s="331"/>
      <c r="K598" s="331"/>
      <c r="L598" s="331"/>
      <c r="M598" s="331"/>
      <c r="N598" s="327"/>
      <c r="O598" s="331"/>
      <c r="P598" s="331"/>
      <c r="Q598" s="331"/>
      <c r="R598" s="331"/>
      <c r="S598" s="331"/>
      <c r="T598" s="331"/>
      <c r="U598" s="331"/>
      <c r="V598" s="331"/>
      <c r="W598" s="331"/>
      <c r="X598" s="331"/>
      <c r="Y598" s="439"/>
      <c r="Z598" s="440"/>
      <c r="AA598" s="440"/>
      <c r="AB598" s="440"/>
      <c r="AC598" s="440"/>
      <c r="AD598" s="440"/>
      <c r="AE598" s="440"/>
      <c r="AF598" s="440"/>
      <c r="AG598" s="440"/>
      <c r="AH598" s="440"/>
      <c r="AI598" s="440"/>
      <c r="AJ598" s="440"/>
      <c r="AK598" s="440"/>
      <c r="AL598" s="440"/>
      <c r="AM598" s="329"/>
    </row>
    <row r="599" spans="1:39" hidden="1" outlineLevel="1">
      <c r="A599" s="568">
        <v>3</v>
      </c>
      <c r="B599" s="455" t="s">
        <v>97</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42">Z599</f>
        <v>0</v>
      </c>
      <c r="AA600" s="438">
        <f t="shared" ref="AA600" si="1743">AA599</f>
        <v>0</v>
      </c>
      <c r="AB600" s="438">
        <f t="shared" ref="AB600" si="1744">AB599</f>
        <v>0</v>
      </c>
      <c r="AC600" s="438">
        <f t="shared" ref="AC600" si="1745">AC599</f>
        <v>0</v>
      </c>
      <c r="AD600" s="438">
        <f t="shared" ref="AD600" si="1746">AD599</f>
        <v>0</v>
      </c>
      <c r="AE600" s="438">
        <f t="shared" ref="AE600" si="1747">AE599</f>
        <v>0</v>
      </c>
      <c r="AF600" s="438">
        <f t="shared" ref="AF600" si="1748">AF599</f>
        <v>0</v>
      </c>
      <c r="AG600" s="438">
        <f t="shared" ref="AG600" si="1749">AG599</f>
        <v>0</v>
      </c>
      <c r="AH600" s="438">
        <f t="shared" ref="AH600" si="1750">AH599</f>
        <v>0</v>
      </c>
      <c r="AI600" s="438">
        <f t="shared" ref="AI600" si="1751">AI599</f>
        <v>0</v>
      </c>
      <c r="AJ600" s="438">
        <f t="shared" ref="AJ600" si="1752">AJ599</f>
        <v>0</v>
      </c>
      <c r="AK600" s="438">
        <f t="shared" ref="AK600" si="1753">AK599</f>
        <v>0</v>
      </c>
      <c r="AL600" s="438">
        <f t="shared" ref="AL600" si="1754">AL599</f>
        <v>0</v>
      </c>
      <c r="AM600" s="324"/>
    </row>
    <row r="601" spans="1:39" hidden="1" outlineLevel="1">
      <c r="A601" s="568"/>
      <c r="B601" s="321"/>
      <c r="C601" s="332"/>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39"/>
      <c r="Z601" s="439"/>
      <c r="AA601" s="439"/>
      <c r="AB601" s="439"/>
      <c r="AC601" s="439"/>
      <c r="AD601" s="439"/>
      <c r="AE601" s="439"/>
      <c r="AF601" s="439"/>
      <c r="AG601" s="439"/>
      <c r="AH601" s="439"/>
      <c r="AI601" s="439"/>
      <c r="AJ601" s="439"/>
      <c r="AK601" s="439"/>
      <c r="AL601" s="439"/>
      <c r="AM601" s="333"/>
    </row>
    <row r="602" spans="1:39" hidden="1" outlineLevel="1">
      <c r="A602" s="568">
        <v>4</v>
      </c>
      <c r="B602" s="455" t="s">
        <v>98</v>
      </c>
      <c r="C602" s="318" t="s">
        <v>25</v>
      </c>
      <c r="D602" s="322"/>
      <c r="E602" s="322"/>
      <c r="F602" s="322"/>
      <c r="G602" s="322"/>
      <c r="H602" s="322"/>
      <c r="I602" s="322"/>
      <c r="J602" s="322"/>
      <c r="K602" s="322"/>
      <c r="L602" s="322"/>
      <c r="M602" s="322"/>
      <c r="N602" s="318"/>
      <c r="O602" s="322"/>
      <c r="P602" s="322"/>
      <c r="Q602" s="322"/>
      <c r="R602" s="322"/>
      <c r="S602" s="322"/>
      <c r="T602" s="322"/>
      <c r="U602" s="322"/>
      <c r="V602" s="322"/>
      <c r="W602" s="322"/>
      <c r="X602" s="322"/>
      <c r="Y602" s="437"/>
      <c r="Z602" s="437"/>
      <c r="AA602" s="437"/>
      <c r="AB602" s="437"/>
      <c r="AC602" s="437"/>
      <c r="AD602" s="437"/>
      <c r="AE602" s="437"/>
      <c r="AF602" s="437"/>
      <c r="AG602" s="437"/>
      <c r="AH602" s="437"/>
      <c r="AI602" s="437"/>
      <c r="AJ602" s="437"/>
      <c r="AK602" s="437"/>
      <c r="AL602" s="437"/>
      <c r="AM602" s="323">
        <f>SUM(Y602:AL602)</f>
        <v>0</v>
      </c>
    </row>
    <row r="603" spans="1:39" hidden="1" outlineLevel="1">
      <c r="A603" s="568"/>
      <c r="B603" s="321" t="s">
        <v>313</v>
      </c>
      <c r="C603" s="318" t="s">
        <v>164</v>
      </c>
      <c r="D603" s="322"/>
      <c r="E603" s="322"/>
      <c r="F603" s="322"/>
      <c r="G603" s="322"/>
      <c r="H603" s="322"/>
      <c r="I603" s="322"/>
      <c r="J603" s="322"/>
      <c r="K603" s="322"/>
      <c r="L603" s="322"/>
      <c r="M603" s="322"/>
      <c r="N603" s="495"/>
      <c r="O603" s="322"/>
      <c r="P603" s="322"/>
      <c r="Q603" s="322"/>
      <c r="R603" s="322"/>
      <c r="S603" s="322"/>
      <c r="T603" s="322"/>
      <c r="U603" s="322"/>
      <c r="V603" s="322"/>
      <c r="W603" s="322"/>
      <c r="X603" s="322"/>
      <c r="Y603" s="438">
        <f>Y602</f>
        <v>0</v>
      </c>
      <c r="Z603" s="438">
        <f t="shared" ref="Z603" si="1755">Z602</f>
        <v>0</v>
      </c>
      <c r="AA603" s="438">
        <f t="shared" ref="AA603" si="1756">AA602</f>
        <v>0</v>
      </c>
      <c r="AB603" s="438">
        <f t="shared" ref="AB603" si="1757">AB602</f>
        <v>0</v>
      </c>
      <c r="AC603" s="438">
        <f t="shared" ref="AC603" si="1758">AC602</f>
        <v>0</v>
      </c>
      <c r="AD603" s="438">
        <f t="shared" ref="AD603" si="1759">AD602</f>
        <v>0</v>
      </c>
      <c r="AE603" s="438">
        <f t="shared" ref="AE603" si="1760">AE602</f>
        <v>0</v>
      </c>
      <c r="AF603" s="438">
        <f t="shared" ref="AF603" si="1761">AF602</f>
        <v>0</v>
      </c>
      <c r="AG603" s="438">
        <f t="shared" ref="AG603" si="1762">AG602</f>
        <v>0</v>
      </c>
      <c r="AH603" s="438">
        <f t="shared" ref="AH603" si="1763">AH602</f>
        <v>0</v>
      </c>
      <c r="AI603" s="438">
        <f t="shared" ref="AI603" si="1764">AI602</f>
        <v>0</v>
      </c>
      <c r="AJ603" s="438">
        <f t="shared" ref="AJ603" si="1765">AJ602</f>
        <v>0</v>
      </c>
      <c r="AK603" s="438">
        <f t="shared" ref="AK603" si="1766">AK602</f>
        <v>0</v>
      </c>
      <c r="AL603" s="438">
        <f t="shared" ref="AL603" si="1767">AL602</f>
        <v>0</v>
      </c>
      <c r="AM603" s="324"/>
    </row>
    <row r="604" spans="1:39" hidden="1" outlineLevel="1">
      <c r="A604" s="568"/>
      <c r="B604" s="321"/>
      <c r="C604" s="332"/>
      <c r="D604" s="331"/>
      <c r="E604" s="331"/>
      <c r="F604" s="331"/>
      <c r="G604" s="331"/>
      <c r="H604" s="331"/>
      <c r="I604" s="331"/>
      <c r="J604" s="331"/>
      <c r="K604" s="331"/>
      <c r="L604" s="331"/>
      <c r="M604" s="331"/>
      <c r="N604" s="318"/>
      <c r="O604" s="331"/>
      <c r="P604" s="331"/>
      <c r="Q604" s="331"/>
      <c r="R604" s="331"/>
      <c r="S604" s="331"/>
      <c r="T604" s="331"/>
      <c r="U604" s="331"/>
      <c r="V604" s="331"/>
      <c r="W604" s="331"/>
      <c r="X604" s="331"/>
      <c r="Y604" s="439"/>
      <c r="Z604" s="439"/>
      <c r="AA604" s="439"/>
      <c r="AB604" s="439"/>
      <c r="AC604" s="439"/>
      <c r="AD604" s="439"/>
      <c r="AE604" s="439"/>
      <c r="AF604" s="439"/>
      <c r="AG604" s="439"/>
      <c r="AH604" s="439"/>
      <c r="AI604" s="439"/>
      <c r="AJ604" s="439"/>
      <c r="AK604" s="439"/>
      <c r="AL604" s="439"/>
      <c r="AM604" s="333"/>
    </row>
    <row r="605" spans="1:39" ht="15.75" hidden="1" customHeight="1" outlineLevel="1">
      <c r="A605" s="568">
        <v>5</v>
      </c>
      <c r="B605" s="455" t="s">
        <v>99</v>
      </c>
      <c r="C605" s="318" t="s">
        <v>25</v>
      </c>
      <c r="D605" s="322"/>
      <c r="E605" s="322"/>
      <c r="F605" s="322"/>
      <c r="G605" s="322"/>
      <c r="H605" s="322"/>
      <c r="I605" s="322"/>
      <c r="J605" s="322"/>
      <c r="K605" s="322"/>
      <c r="L605" s="322"/>
      <c r="M605" s="322"/>
      <c r="N605" s="318"/>
      <c r="O605" s="322"/>
      <c r="P605" s="322"/>
      <c r="Q605" s="322"/>
      <c r="R605" s="322"/>
      <c r="S605" s="322"/>
      <c r="T605" s="322"/>
      <c r="U605" s="322"/>
      <c r="V605" s="322"/>
      <c r="W605" s="322"/>
      <c r="X605" s="322"/>
      <c r="Y605" s="437"/>
      <c r="Z605" s="437"/>
      <c r="AA605" s="437"/>
      <c r="AB605" s="437"/>
      <c r="AC605" s="437"/>
      <c r="AD605" s="437"/>
      <c r="AE605" s="437"/>
      <c r="AF605" s="437"/>
      <c r="AG605" s="437"/>
      <c r="AH605" s="437"/>
      <c r="AI605" s="437"/>
      <c r="AJ605" s="437"/>
      <c r="AK605" s="437"/>
      <c r="AL605" s="437"/>
      <c r="AM605" s="323">
        <f>SUM(Y605:AL605)</f>
        <v>0</v>
      </c>
    </row>
    <row r="606" spans="1:39" hidden="1" outlineLevel="1">
      <c r="A606" s="568"/>
      <c r="B606" s="321" t="s">
        <v>313</v>
      </c>
      <c r="C606" s="318" t="s">
        <v>164</v>
      </c>
      <c r="D606" s="322"/>
      <c r="E606" s="322"/>
      <c r="F606" s="322"/>
      <c r="G606" s="322"/>
      <c r="H606" s="322"/>
      <c r="I606" s="322"/>
      <c r="J606" s="322"/>
      <c r="K606" s="322"/>
      <c r="L606" s="322"/>
      <c r="M606" s="322"/>
      <c r="N606" s="495"/>
      <c r="O606" s="322"/>
      <c r="P606" s="322"/>
      <c r="Q606" s="322"/>
      <c r="R606" s="322"/>
      <c r="S606" s="322"/>
      <c r="T606" s="322"/>
      <c r="U606" s="322"/>
      <c r="V606" s="322"/>
      <c r="W606" s="322"/>
      <c r="X606" s="322"/>
      <c r="Y606" s="438">
        <f>Y605</f>
        <v>0</v>
      </c>
      <c r="Z606" s="438">
        <f t="shared" ref="Z606" si="1768">Z605</f>
        <v>0</v>
      </c>
      <c r="AA606" s="438">
        <f t="shared" ref="AA606" si="1769">AA605</f>
        <v>0</v>
      </c>
      <c r="AB606" s="438">
        <f t="shared" ref="AB606" si="1770">AB605</f>
        <v>0</v>
      </c>
      <c r="AC606" s="438">
        <f t="shared" ref="AC606" si="1771">AC605</f>
        <v>0</v>
      </c>
      <c r="AD606" s="438">
        <f t="shared" ref="AD606" si="1772">AD605</f>
        <v>0</v>
      </c>
      <c r="AE606" s="438">
        <f t="shared" ref="AE606" si="1773">AE605</f>
        <v>0</v>
      </c>
      <c r="AF606" s="438">
        <f t="shared" ref="AF606" si="1774">AF605</f>
        <v>0</v>
      </c>
      <c r="AG606" s="438">
        <f t="shared" ref="AG606" si="1775">AG605</f>
        <v>0</v>
      </c>
      <c r="AH606" s="438">
        <f t="shared" ref="AH606" si="1776">AH605</f>
        <v>0</v>
      </c>
      <c r="AI606" s="438">
        <f t="shared" ref="AI606" si="1777">AI605</f>
        <v>0</v>
      </c>
      <c r="AJ606" s="438">
        <f t="shared" ref="AJ606" si="1778">AJ605</f>
        <v>0</v>
      </c>
      <c r="AK606" s="438">
        <f t="shared" ref="AK606" si="1779">AK605</f>
        <v>0</v>
      </c>
      <c r="AL606" s="438">
        <f t="shared" ref="AL606" si="1780">AL605</f>
        <v>0</v>
      </c>
      <c r="AM606" s="324"/>
    </row>
    <row r="607" spans="1:39" hidden="1" outlineLevel="1">
      <c r="A607" s="568"/>
      <c r="B607" s="321"/>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449"/>
      <c r="Z607" s="450"/>
      <c r="AA607" s="450"/>
      <c r="AB607" s="450"/>
      <c r="AC607" s="450"/>
      <c r="AD607" s="450"/>
      <c r="AE607" s="450"/>
      <c r="AF607" s="450"/>
      <c r="AG607" s="450"/>
      <c r="AH607" s="450"/>
      <c r="AI607" s="450"/>
      <c r="AJ607" s="450"/>
      <c r="AK607" s="450"/>
      <c r="AL607" s="450"/>
      <c r="AM607" s="324"/>
    </row>
    <row r="608" spans="1:39" ht="15.75" hidden="1" outlineLevel="1">
      <c r="A608" s="568"/>
      <c r="B608" s="346" t="s">
        <v>511</v>
      </c>
      <c r="C608" s="316"/>
      <c r="D608" s="316"/>
      <c r="E608" s="316"/>
      <c r="F608" s="316"/>
      <c r="G608" s="316"/>
      <c r="H608" s="316"/>
      <c r="I608" s="316"/>
      <c r="J608" s="316"/>
      <c r="K608" s="316"/>
      <c r="L608" s="316"/>
      <c r="M608" s="316"/>
      <c r="N608" s="317"/>
      <c r="O608" s="316"/>
      <c r="P608" s="316"/>
      <c r="Q608" s="316"/>
      <c r="R608" s="316"/>
      <c r="S608" s="316"/>
      <c r="T608" s="316"/>
      <c r="U608" s="316"/>
      <c r="V608" s="316"/>
      <c r="W608" s="316"/>
      <c r="X608" s="316"/>
      <c r="Y608" s="441"/>
      <c r="Z608" s="441"/>
      <c r="AA608" s="441"/>
      <c r="AB608" s="441"/>
      <c r="AC608" s="441"/>
      <c r="AD608" s="441"/>
      <c r="AE608" s="441"/>
      <c r="AF608" s="441"/>
      <c r="AG608" s="441"/>
      <c r="AH608" s="441"/>
      <c r="AI608" s="441"/>
      <c r="AJ608" s="441"/>
      <c r="AK608" s="441"/>
      <c r="AL608" s="441"/>
      <c r="AM608" s="319"/>
    </row>
    <row r="609" spans="1:39" hidden="1" outlineLevel="1">
      <c r="A609" s="568">
        <v>6</v>
      </c>
      <c r="B609" s="455" t="s">
        <v>100</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781">Z609</f>
        <v>0</v>
      </c>
      <c r="AA610" s="438">
        <f t="shared" ref="AA610" si="1782">AA609</f>
        <v>0</v>
      </c>
      <c r="AB610" s="438">
        <f t="shared" ref="AB610" si="1783">AB609</f>
        <v>0</v>
      </c>
      <c r="AC610" s="438">
        <f t="shared" ref="AC610" si="1784">AC609</f>
        <v>0</v>
      </c>
      <c r="AD610" s="438">
        <f t="shared" ref="AD610" si="1785">AD609</f>
        <v>0</v>
      </c>
      <c r="AE610" s="438">
        <f t="shared" ref="AE610" si="1786">AE609</f>
        <v>0</v>
      </c>
      <c r="AF610" s="438">
        <f t="shared" ref="AF610" si="1787">AF609</f>
        <v>0</v>
      </c>
      <c r="AG610" s="438">
        <f t="shared" ref="AG610" si="1788">AG609</f>
        <v>0</v>
      </c>
      <c r="AH610" s="438">
        <f t="shared" ref="AH610" si="1789">AH609</f>
        <v>0</v>
      </c>
      <c r="AI610" s="438">
        <f t="shared" ref="AI610" si="1790">AI609</f>
        <v>0</v>
      </c>
      <c r="AJ610" s="438">
        <f t="shared" ref="AJ610" si="1791">AJ609</f>
        <v>0</v>
      </c>
      <c r="AK610" s="438">
        <f t="shared" ref="AK610" si="1792">AK609</f>
        <v>0</v>
      </c>
      <c r="AL610" s="438">
        <f t="shared" ref="AL610" si="1793">AL609</f>
        <v>0</v>
      </c>
      <c r="AM610" s="338"/>
    </row>
    <row r="611" spans="1:39" hidden="1" outlineLevel="1">
      <c r="A611" s="568"/>
      <c r="B611" s="337"/>
      <c r="C611" s="339"/>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443"/>
      <c r="Z611" s="443"/>
      <c r="AA611" s="443"/>
      <c r="AB611" s="443"/>
      <c r="AC611" s="443"/>
      <c r="AD611" s="443"/>
      <c r="AE611" s="443"/>
      <c r="AF611" s="443"/>
      <c r="AG611" s="443"/>
      <c r="AH611" s="443"/>
      <c r="AI611" s="443"/>
      <c r="AJ611" s="443"/>
      <c r="AK611" s="443"/>
      <c r="AL611" s="443"/>
      <c r="AM611" s="340"/>
    </row>
    <row r="612" spans="1:39" hidden="1" outlineLevel="1">
      <c r="A612" s="568">
        <v>7</v>
      </c>
      <c r="B612" s="455" t="s">
        <v>101</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794">Z612</f>
        <v>0</v>
      </c>
      <c r="AA613" s="438">
        <f t="shared" ref="AA613" si="1795">AA612</f>
        <v>0</v>
      </c>
      <c r="AB613" s="438">
        <f t="shared" ref="AB613" si="1796">AB612</f>
        <v>0</v>
      </c>
      <c r="AC613" s="438">
        <f t="shared" ref="AC613" si="1797">AC612</f>
        <v>0</v>
      </c>
      <c r="AD613" s="438">
        <f t="shared" ref="AD613" si="1798">AD612</f>
        <v>0</v>
      </c>
      <c r="AE613" s="438">
        <f t="shared" ref="AE613" si="1799">AE612</f>
        <v>0</v>
      </c>
      <c r="AF613" s="438">
        <f t="shared" ref="AF613" si="1800">AF612</f>
        <v>0</v>
      </c>
      <c r="AG613" s="438">
        <f t="shared" ref="AG613" si="1801">AG612</f>
        <v>0</v>
      </c>
      <c r="AH613" s="438">
        <f t="shared" ref="AH613" si="1802">AH612</f>
        <v>0</v>
      </c>
      <c r="AI613" s="438">
        <f t="shared" ref="AI613" si="1803">AI612</f>
        <v>0</v>
      </c>
      <c r="AJ613" s="438">
        <f t="shared" ref="AJ613" si="1804">AJ612</f>
        <v>0</v>
      </c>
      <c r="AK613" s="438">
        <f t="shared" ref="AK613" si="1805">AK612</f>
        <v>0</v>
      </c>
      <c r="AL613" s="438">
        <f t="shared" ref="AL613" si="1806">AL612</f>
        <v>0</v>
      </c>
      <c r="AM613" s="338"/>
    </row>
    <row r="614" spans="1:39" hidden="1" outlineLevel="1">
      <c r="A614" s="568"/>
      <c r="B614" s="341"/>
      <c r="C614" s="339"/>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443"/>
      <c r="Z614" s="444"/>
      <c r="AA614" s="443"/>
      <c r="AB614" s="443"/>
      <c r="AC614" s="443"/>
      <c r="AD614" s="443"/>
      <c r="AE614" s="443"/>
      <c r="AF614" s="443"/>
      <c r="AG614" s="443"/>
      <c r="AH614" s="443"/>
      <c r="AI614" s="443"/>
      <c r="AJ614" s="443"/>
      <c r="AK614" s="443"/>
      <c r="AL614" s="443"/>
      <c r="AM614" s="340"/>
    </row>
    <row r="615" spans="1:39" hidden="1" outlineLevel="1">
      <c r="A615" s="568">
        <v>8</v>
      </c>
      <c r="B615" s="455" t="s">
        <v>102</v>
      </c>
      <c r="C615" s="318" t="s">
        <v>25</v>
      </c>
      <c r="D615" s="322"/>
      <c r="E615" s="322"/>
      <c r="F615" s="322"/>
      <c r="G615" s="322"/>
      <c r="H615" s="322"/>
      <c r="I615" s="322"/>
      <c r="J615" s="322"/>
      <c r="K615" s="322"/>
      <c r="L615" s="322"/>
      <c r="M615" s="322"/>
      <c r="N615" s="322">
        <v>12</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idden="1" outlineLevel="1">
      <c r="A616" s="568"/>
      <c r="B616" s="321" t="s">
        <v>313</v>
      </c>
      <c r="C616" s="318" t="s">
        <v>164</v>
      </c>
      <c r="D616" s="322"/>
      <c r="E616" s="322"/>
      <c r="F616" s="322"/>
      <c r="G616" s="322"/>
      <c r="H616" s="322"/>
      <c r="I616" s="322"/>
      <c r="J616" s="322"/>
      <c r="K616" s="322"/>
      <c r="L616" s="322"/>
      <c r="M616" s="322"/>
      <c r="N616" s="322">
        <f>N615</f>
        <v>12</v>
      </c>
      <c r="O616" s="322"/>
      <c r="P616" s="322"/>
      <c r="Q616" s="322"/>
      <c r="R616" s="322"/>
      <c r="S616" s="322"/>
      <c r="T616" s="322"/>
      <c r="U616" s="322"/>
      <c r="V616" s="322"/>
      <c r="W616" s="322"/>
      <c r="X616" s="322"/>
      <c r="Y616" s="438">
        <f>Y615</f>
        <v>0</v>
      </c>
      <c r="Z616" s="438">
        <f t="shared" ref="Z616" si="1807">Z615</f>
        <v>0</v>
      </c>
      <c r="AA616" s="438">
        <f t="shared" ref="AA616" si="1808">AA615</f>
        <v>0</v>
      </c>
      <c r="AB616" s="438">
        <f t="shared" ref="AB616" si="1809">AB615</f>
        <v>0</v>
      </c>
      <c r="AC616" s="438">
        <f t="shared" ref="AC616" si="1810">AC615</f>
        <v>0</v>
      </c>
      <c r="AD616" s="438">
        <f t="shared" ref="AD616" si="1811">AD615</f>
        <v>0</v>
      </c>
      <c r="AE616" s="438">
        <f t="shared" ref="AE616" si="1812">AE615</f>
        <v>0</v>
      </c>
      <c r="AF616" s="438">
        <f t="shared" ref="AF616" si="1813">AF615</f>
        <v>0</v>
      </c>
      <c r="AG616" s="438">
        <f t="shared" ref="AG616" si="1814">AG615</f>
        <v>0</v>
      </c>
      <c r="AH616" s="438">
        <f t="shared" ref="AH616" si="1815">AH615</f>
        <v>0</v>
      </c>
      <c r="AI616" s="438">
        <f t="shared" ref="AI616" si="1816">AI615</f>
        <v>0</v>
      </c>
      <c r="AJ616" s="438">
        <f t="shared" ref="AJ616" si="1817">AJ615</f>
        <v>0</v>
      </c>
      <c r="AK616" s="438">
        <f t="shared" ref="AK616" si="1818">AK615</f>
        <v>0</v>
      </c>
      <c r="AL616" s="438">
        <f t="shared" ref="AL616" si="1819">AL615</f>
        <v>0</v>
      </c>
      <c r="AM616" s="338"/>
    </row>
    <row r="617" spans="1:39"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idden="1" outlineLevel="1">
      <c r="A618" s="568">
        <v>9</v>
      </c>
      <c r="B618" s="455" t="s">
        <v>103</v>
      </c>
      <c r="C618" s="318" t="s">
        <v>25</v>
      </c>
      <c r="D618" s="322"/>
      <c r="E618" s="322"/>
      <c r="F618" s="322"/>
      <c r="G618" s="322"/>
      <c r="H618" s="322"/>
      <c r="I618" s="322"/>
      <c r="J618" s="322"/>
      <c r="K618" s="322"/>
      <c r="L618" s="322"/>
      <c r="M618" s="322"/>
      <c r="N618" s="322">
        <v>12</v>
      </c>
      <c r="O618" s="322"/>
      <c r="P618" s="322"/>
      <c r="Q618" s="322"/>
      <c r="R618" s="322"/>
      <c r="S618" s="322"/>
      <c r="T618" s="322"/>
      <c r="U618" s="322"/>
      <c r="V618" s="322"/>
      <c r="W618" s="322"/>
      <c r="X618" s="322"/>
      <c r="Y618" s="442"/>
      <c r="Z618" s="437"/>
      <c r="AA618" s="437"/>
      <c r="AB618" s="437"/>
      <c r="AC618" s="437"/>
      <c r="AD618" s="437"/>
      <c r="AE618" s="437"/>
      <c r="AF618" s="442"/>
      <c r="AG618" s="442"/>
      <c r="AH618" s="442"/>
      <c r="AI618" s="442"/>
      <c r="AJ618" s="442"/>
      <c r="AK618" s="442"/>
      <c r="AL618" s="442"/>
      <c r="AM618" s="323">
        <f>SUM(Y618:AL618)</f>
        <v>0</v>
      </c>
    </row>
    <row r="619" spans="1:39" hidden="1" outlineLevel="1">
      <c r="A619" s="568"/>
      <c r="B619" s="321" t="s">
        <v>313</v>
      </c>
      <c r="C619" s="318" t="s">
        <v>164</v>
      </c>
      <c r="D619" s="322"/>
      <c r="E619" s="322"/>
      <c r="F619" s="322"/>
      <c r="G619" s="322"/>
      <c r="H619" s="322"/>
      <c r="I619" s="322"/>
      <c r="J619" s="322"/>
      <c r="K619" s="322"/>
      <c r="L619" s="322"/>
      <c r="M619" s="322"/>
      <c r="N619" s="322">
        <f>N618</f>
        <v>12</v>
      </c>
      <c r="O619" s="322"/>
      <c r="P619" s="322"/>
      <c r="Q619" s="322"/>
      <c r="R619" s="322"/>
      <c r="S619" s="322"/>
      <c r="T619" s="322"/>
      <c r="U619" s="322"/>
      <c r="V619" s="322"/>
      <c r="W619" s="322"/>
      <c r="X619" s="322"/>
      <c r="Y619" s="438">
        <f>Y618</f>
        <v>0</v>
      </c>
      <c r="Z619" s="438">
        <f t="shared" ref="Z619" si="1820">Z618</f>
        <v>0</v>
      </c>
      <c r="AA619" s="438">
        <f t="shared" ref="AA619" si="1821">AA618</f>
        <v>0</v>
      </c>
      <c r="AB619" s="438">
        <f t="shared" ref="AB619" si="1822">AB618</f>
        <v>0</v>
      </c>
      <c r="AC619" s="438">
        <f t="shared" ref="AC619" si="1823">AC618</f>
        <v>0</v>
      </c>
      <c r="AD619" s="438">
        <f t="shared" ref="AD619" si="1824">AD618</f>
        <v>0</v>
      </c>
      <c r="AE619" s="438">
        <f t="shared" ref="AE619" si="1825">AE618</f>
        <v>0</v>
      </c>
      <c r="AF619" s="438">
        <f t="shared" ref="AF619" si="1826">AF618</f>
        <v>0</v>
      </c>
      <c r="AG619" s="438">
        <f t="shared" ref="AG619" si="1827">AG618</f>
        <v>0</v>
      </c>
      <c r="AH619" s="438">
        <f t="shared" ref="AH619" si="1828">AH618</f>
        <v>0</v>
      </c>
      <c r="AI619" s="438">
        <f t="shared" ref="AI619" si="1829">AI618</f>
        <v>0</v>
      </c>
      <c r="AJ619" s="438">
        <f t="shared" ref="AJ619" si="1830">AJ618</f>
        <v>0</v>
      </c>
      <c r="AK619" s="438">
        <f t="shared" ref="AK619" si="1831">AK618</f>
        <v>0</v>
      </c>
      <c r="AL619" s="438">
        <f t="shared" ref="AL619" si="1832">AL618</f>
        <v>0</v>
      </c>
      <c r="AM619" s="338"/>
    </row>
    <row r="620" spans="1:39" hidden="1" outlineLevel="1">
      <c r="A620" s="568"/>
      <c r="B620" s="341"/>
      <c r="C620" s="339"/>
      <c r="D620" s="343"/>
      <c r="E620" s="343"/>
      <c r="F620" s="343"/>
      <c r="G620" s="343"/>
      <c r="H620" s="343"/>
      <c r="I620" s="343"/>
      <c r="J620" s="343"/>
      <c r="K620" s="343"/>
      <c r="L620" s="343"/>
      <c r="M620" s="343"/>
      <c r="N620" s="318"/>
      <c r="O620" s="343"/>
      <c r="P620" s="343"/>
      <c r="Q620" s="343"/>
      <c r="R620" s="343"/>
      <c r="S620" s="343"/>
      <c r="T620" s="343"/>
      <c r="U620" s="343"/>
      <c r="V620" s="343"/>
      <c r="W620" s="343"/>
      <c r="X620" s="343"/>
      <c r="Y620" s="443"/>
      <c r="Z620" s="443"/>
      <c r="AA620" s="443"/>
      <c r="AB620" s="443"/>
      <c r="AC620" s="443"/>
      <c r="AD620" s="443"/>
      <c r="AE620" s="443"/>
      <c r="AF620" s="443"/>
      <c r="AG620" s="443"/>
      <c r="AH620" s="443"/>
      <c r="AI620" s="443"/>
      <c r="AJ620" s="443"/>
      <c r="AK620" s="443"/>
      <c r="AL620" s="443"/>
      <c r="AM620" s="340"/>
    </row>
    <row r="621" spans="1:39" hidden="1" outlineLevel="1">
      <c r="A621" s="568">
        <v>10</v>
      </c>
      <c r="B621" s="455" t="s">
        <v>104</v>
      </c>
      <c r="C621" s="318" t="s">
        <v>25</v>
      </c>
      <c r="D621" s="322"/>
      <c r="E621" s="322"/>
      <c r="F621" s="322"/>
      <c r="G621" s="322"/>
      <c r="H621" s="322"/>
      <c r="I621" s="322"/>
      <c r="J621" s="322"/>
      <c r="K621" s="322"/>
      <c r="L621" s="322"/>
      <c r="M621" s="322"/>
      <c r="N621" s="322">
        <v>3</v>
      </c>
      <c r="O621" s="322"/>
      <c r="P621" s="322"/>
      <c r="Q621" s="322"/>
      <c r="R621" s="322"/>
      <c r="S621" s="322"/>
      <c r="T621" s="322"/>
      <c r="U621" s="322"/>
      <c r="V621" s="322"/>
      <c r="W621" s="322"/>
      <c r="X621" s="322"/>
      <c r="Y621" s="442"/>
      <c r="Z621" s="437"/>
      <c r="AA621" s="437"/>
      <c r="AB621" s="437"/>
      <c r="AC621" s="437"/>
      <c r="AD621" s="437"/>
      <c r="AE621" s="437"/>
      <c r="AF621" s="442"/>
      <c r="AG621" s="442"/>
      <c r="AH621" s="442"/>
      <c r="AI621" s="442"/>
      <c r="AJ621" s="442"/>
      <c r="AK621" s="442"/>
      <c r="AL621" s="442"/>
      <c r="AM621" s="323">
        <f>SUM(Y621:AL621)</f>
        <v>0</v>
      </c>
    </row>
    <row r="622" spans="1:39" hidden="1" outlineLevel="1">
      <c r="A622" s="568"/>
      <c r="B622" s="321" t="s">
        <v>313</v>
      </c>
      <c r="C622" s="318" t="s">
        <v>164</v>
      </c>
      <c r="D622" s="322"/>
      <c r="E622" s="322"/>
      <c r="F622" s="322"/>
      <c r="G622" s="322"/>
      <c r="H622" s="322"/>
      <c r="I622" s="322"/>
      <c r="J622" s="322"/>
      <c r="K622" s="322"/>
      <c r="L622" s="322"/>
      <c r="M622" s="322"/>
      <c r="N622" s="322">
        <f>N621</f>
        <v>3</v>
      </c>
      <c r="O622" s="322"/>
      <c r="P622" s="322"/>
      <c r="Q622" s="322"/>
      <c r="R622" s="322"/>
      <c r="S622" s="322"/>
      <c r="T622" s="322"/>
      <c r="U622" s="322"/>
      <c r="V622" s="322"/>
      <c r="W622" s="322"/>
      <c r="X622" s="322"/>
      <c r="Y622" s="438">
        <f>Y621</f>
        <v>0</v>
      </c>
      <c r="Z622" s="438">
        <f t="shared" ref="Z622" si="1833">Z621</f>
        <v>0</v>
      </c>
      <c r="AA622" s="438">
        <f t="shared" ref="AA622" si="1834">AA621</f>
        <v>0</v>
      </c>
      <c r="AB622" s="438">
        <f t="shared" ref="AB622" si="1835">AB621</f>
        <v>0</v>
      </c>
      <c r="AC622" s="438">
        <f t="shared" ref="AC622" si="1836">AC621</f>
        <v>0</v>
      </c>
      <c r="AD622" s="438">
        <f t="shared" ref="AD622" si="1837">AD621</f>
        <v>0</v>
      </c>
      <c r="AE622" s="438">
        <f t="shared" ref="AE622" si="1838">AE621</f>
        <v>0</v>
      </c>
      <c r="AF622" s="438">
        <f t="shared" ref="AF622" si="1839">AF621</f>
        <v>0</v>
      </c>
      <c r="AG622" s="438">
        <f t="shared" ref="AG622" si="1840">AG621</f>
        <v>0</v>
      </c>
      <c r="AH622" s="438">
        <f t="shared" ref="AH622" si="1841">AH621</f>
        <v>0</v>
      </c>
      <c r="AI622" s="438">
        <f t="shared" ref="AI622" si="1842">AI621</f>
        <v>0</v>
      </c>
      <c r="AJ622" s="438">
        <f t="shared" ref="AJ622" si="1843">AJ621</f>
        <v>0</v>
      </c>
      <c r="AK622" s="438">
        <f t="shared" ref="AK622" si="1844">AK621</f>
        <v>0</v>
      </c>
      <c r="AL622" s="438">
        <f t="shared" ref="AL622" si="1845">AL621</f>
        <v>0</v>
      </c>
      <c r="AM622" s="338"/>
    </row>
    <row r="623" spans="1:39" hidden="1" outlineLevel="1">
      <c r="A623" s="568"/>
      <c r="B623" s="341"/>
      <c r="C623" s="339"/>
      <c r="D623" s="343"/>
      <c r="E623" s="343"/>
      <c r="F623" s="343"/>
      <c r="G623" s="343"/>
      <c r="H623" s="343"/>
      <c r="I623" s="343"/>
      <c r="J623" s="343"/>
      <c r="K623" s="343"/>
      <c r="L623" s="343"/>
      <c r="M623" s="343"/>
      <c r="N623" s="318"/>
      <c r="O623" s="343"/>
      <c r="P623" s="343"/>
      <c r="Q623" s="343"/>
      <c r="R623" s="343"/>
      <c r="S623" s="343"/>
      <c r="T623" s="343"/>
      <c r="U623" s="343"/>
      <c r="V623" s="343"/>
      <c r="W623" s="343"/>
      <c r="X623" s="343"/>
      <c r="Y623" s="443"/>
      <c r="Z623" s="444"/>
      <c r="AA623" s="443"/>
      <c r="AB623" s="443"/>
      <c r="AC623" s="443"/>
      <c r="AD623" s="443"/>
      <c r="AE623" s="443"/>
      <c r="AF623" s="443"/>
      <c r="AG623" s="443"/>
      <c r="AH623" s="443"/>
      <c r="AI623" s="443"/>
      <c r="AJ623" s="443"/>
      <c r="AK623" s="443"/>
      <c r="AL623" s="443"/>
      <c r="AM623" s="340"/>
    </row>
    <row r="624" spans="1:39" ht="15.75" hidden="1" outlineLevel="1">
      <c r="A624" s="568"/>
      <c r="B624" s="315" t="s">
        <v>10</v>
      </c>
      <c r="C624" s="316"/>
      <c r="D624" s="316"/>
      <c r="E624" s="316"/>
      <c r="F624" s="316"/>
      <c r="G624" s="316"/>
      <c r="H624" s="316"/>
      <c r="I624" s="316"/>
      <c r="J624" s="316"/>
      <c r="K624" s="316"/>
      <c r="L624" s="316"/>
      <c r="M624" s="316"/>
      <c r="N624" s="317"/>
      <c r="O624" s="316"/>
      <c r="P624" s="316"/>
      <c r="Q624" s="316"/>
      <c r="R624" s="316"/>
      <c r="S624" s="316"/>
      <c r="T624" s="316"/>
      <c r="U624" s="316"/>
      <c r="V624" s="316"/>
      <c r="W624" s="316"/>
      <c r="X624" s="316"/>
      <c r="Y624" s="441"/>
      <c r="Z624" s="441"/>
      <c r="AA624" s="441"/>
      <c r="AB624" s="441"/>
      <c r="AC624" s="441"/>
      <c r="AD624" s="441"/>
      <c r="AE624" s="441"/>
      <c r="AF624" s="441"/>
      <c r="AG624" s="441"/>
      <c r="AH624" s="441"/>
      <c r="AI624" s="441"/>
      <c r="AJ624" s="441"/>
      <c r="AK624" s="441"/>
      <c r="AL624" s="441"/>
      <c r="AM624" s="319"/>
    </row>
    <row r="625" spans="1:39" hidden="1" outlineLevel="1">
      <c r="A625" s="568">
        <v>11</v>
      </c>
      <c r="B625" s="455" t="s">
        <v>105</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53"/>
      <c r="Z625" s="437"/>
      <c r="AA625" s="437"/>
      <c r="AB625" s="437"/>
      <c r="AC625" s="437"/>
      <c r="AD625" s="437"/>
      <c r="AE625" s="437"/>
      <c r="AF625" s="442"/>
      <c r="AG625" s="442"/>
      <c r="AH625" s="442"/>
      <c r="AI625" s="442"/>
      <c r="AJ625" s="442"/>
      <c r="AK625" s="442"/>
      <c r="AL625" s="442"/>
      <c r="AM625" s="323">
        <f>SUM(Y625:AL625)</f>
        <v>0</v>
      </c>
    </row>
    <row r="626" spans="1:39"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46">Z625</f>
        <v>0</v>
      </c>
      <c r="AA626" s="438">
        <f t="shared" ref="AA626" si="1847">AA625</f>
        <v>0</v>
      </c>
      <c r="AB626" s="438">
        <f t="shared" ref="AB626" si="1848">AB625</f>
        <v>0</v>
      </c>
      <c r="AC626" s="438">
        <f t="shared" ref="AC626" si="1849">AC625</f>
        <v>0</v>
      </c>
      <c r="AD626" s="438">
        <f t="shared" ref="AD626" si="1850">AD625</f>
        <v>0</v>
      </c>
      <c r="AE626" s="438">
        <f t="shared" ref="AE626" si="1851">AE625</f>
        <v>0</v>
      </c>
      <c r="AF626" s="438">
        <f t="shared" ref="AF626" si="1852">AF625</f>
        <v>0</v>
      </c>
      <c r="AG626" s="438">
        <f t="shared" ref="AG626" si="1853">AG625</f>
        <v>0</v>
      </c>
      <c r="AH626" s="438">
        <f t="shared" ref="AH626" si="1854">AH625</f>
        <v>0</v>
      </c>
      <c r="AI626" s="438">
        <f t="shared" ref="AI626" si="1855">AI625</f>
        <v>0</v>
      </c>
      <c r="AJ626" s="438">
        <f t="shared" ref="AJ626" si="1856">AJ625</f>
        <v>0</v>
      </c>
      <c r="AK626" s="438">
        <f t="shared" ref="AK626" si="1857">AK625</f>
        <v>0</v>
      </c>
      <c r="AL626" s="438">
        <f t="shared" ref="AL626" si="1858">AL625</f>
        <v>0</v>
      </c>
      <c r="AM626" s="324"/>
    </row>
    <row r="627" spans="1:39"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48"/>
      <c r="AA627" s="448"/>
      <c r="AB627" s="448"/>
      <c r="AC627" s="448"/>
      <c r="AD627" s="448"/>
      <c r="AE627" s="448"/>
      <c r="AF627" s="448"/>
      <c r="AG627" s="448"/>
      <c r="AH627" s="448"/>
      <c r="AI627" s="448"/>
      <c r="AJ627" s="448"/>
      <c r="AK627" s="448"/>
      <c r="AL627" s="448"/>
      <c r="AM627" s="333"/>
    </row>
    <row r="628" spans="1:39" ht="30" hidden="1" outlineLevel="1">
      <c r="A628" s="568">
        <v>12</v>
      </c>
      <c r="B628" s="455" t="s">
        <v>106</v>
      </c>
      <c r="C628" s="318" t="s">
        <v>25</v>
      </c>
      <c r="D628" s="322"/>
      <c r="E628" s="322"/>
      <c r="F628" s="322"/>
      <c r="G628" s="322"/>
      <c r="H628" s="322"/>
      <c r="I628" s="322"/>
      <c r="J628" s="322"/>
      <c r="K628" s="322"/>
      <c r="L628" s="322"/>
      <c r="M628" s="322"/>
      <c r="N628" s="322">
        <v>12</v>
      </c>
      <c r="O628" s="322"/>
      <c r="P628" s="322"/>
      <c r="Q628" s="322"/>
      <c r="R628" s="322"/>
      <c r="S628" s="322"/>
      <c r="T628" s="322"/>
      <c r="U628" s="322"/>
      <c r="V628" s="322"/>
      <c r="W628" s="322"/>
      <c r="X628" s="322"/>
      <c r="Y628" s="437"/>
      <c r="Z628" s="437"/>
      <c r="AA628" s="437"/>
      <c r="AB628" s="437"/>
      <c r="AC628" s="437"/>
      <c r="AD628" s="437"/>
      <c r="AE628" s="437"/>
      <c r="AF628" s="442"/>
      <c r="AG628" s="442"/>
      <c r="AH628" s="442"/>
      <c r="AI628" s="442"/>
      <c r="AJ628" s="442"/>
      <c r="AK628" s="442"/>
      <c r="AL628" s="442"/>
      <c r="AM628" s="323">
        <f>SUM(Y628:AL628)</f>
        <v>0</v>
      </c>
    </row>
    <row r="629" spans="1:39" hidden="1" outlineLevel="1">
      <c r="A629" s="568"/>
      <c r="B629" s="321" t="s">
        <v>313</v>
      </c>
      <c r="C629" s="318" t="s">
        <v>164</v>
      </c>
      <c r="D629" s="322"/>
      <c r="E629" s="322"/>
      <c r="F629" s="322"/>
      <c r="G629" s="322"/>
      <c r="H629" s="322"/>
      <c r="I629" s="322"/>
      <c r="J629" s="322"/>
      <c r="K629" s="322"/>
      <c r="L629" s="322"/>
      <c r="M629" s="322"/>
      <c r="N629" s="322">
        <f>N628</f>
        <v>12</v>
      </c>
      <c r="O629" s="322"/>
      <c r="P629" s="322"/>
      <c r="Q629" s="322"/>
      <c r="R629" s="322"/>
      <c r="S629" s="322"/>
      <c r="T629" s="322"/>
      <c r="U629" s="322"/>
      <c r="V629" s="322"/>
      <c r="W629" s="322"/>
      <c r="X629" s="322"/>
      <c r="Y629" s="438">
        <f>Y628</f>
        <v>0</v>
      </c>
      <c r="Z629" s="438">
        <f t="shared" ref="Z629" si="1859">Z628</f>
        <v>0</v>
      </c>
      <c r="AA629" s="438">
        <f t="shared" ref="AA629" si="1860">AA628</f>
        <v>0</v>
      </c>
      <c r="AB629" s="438">
        <f t="shared" ref="AB629" si="1861">AB628</f>
        <v>0</v>
      </c>
      <c r="AC629" s="438">
        <f t="shared" ref="AC629" si="1862">AC628</f>
        <v>0</v>
      </c>
      <c r="AD629" s="438">
        <f t="shared" ref="AD629" si="1863">AD628</f>
        <v>0</v>
      </c>
      <c r="AE629" s="438">
        <f t="shared" ref="AE629" si="1864">AE628</f>
        <v>0</v>
      </c>
      <c r="AF629" s="438">
        <f t="shared" ref="AF629" si="1865">AF628</f>
        <v>0</v>
      </c>
      <c r="AG629" s="438">
        <f t="shared" ref="AG629" si="1866">AG628</f>
        <v>0</v>
      </c>
      <c r="AH629" s="438">
        <f t="shared" ref="AH629" si="1867">AH628</f>
        <v>0</v>
      </c>
      <c r="AI629" s="438">
        <f t="shared" ref="AI629" si="1868">AI628</f>
        <v>0</v>
      </c>
      <c r="AJ629" s="438">
        <f t="shared" ref="AJ629" si="1869">AJ628</f>
        <v>0</v>
      </c>
      <c r="AK629" s="438">
        <f t="shared" ref="AK629" si="1870">AK628</f>
        <v>0</v>
      </c>
      <c r="AL629" s="438">
        <f t="shared" ref="AL629" si="1871">AL628</f>
        <v>0</v>
      </c>
      <c r="AM629" s="324"/>
    </row>
    <row r="630" spans="1:39" hidden="1" outlineLevel="1">
      <c r="A630" s="568"/>
      <c r="B630" s="342"/>
      <c r="C630" s="332"/>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449"/>
      <c r="Z630" s="449"/>
      <c r="AA630" s="439"/>
      <c r="AB630" s="439"/>
      <c r="AC630" s="439"/>
      <c r="AD630" s="439"/>
      <c r="AE630" s="439"/>
      <c r="AF630" s="439"/>
      <c r="AG630" s="439"/>
      <c r="AH630" s="439"/>
      <c r="AI630" s="439"/>
      <c r="AJ630" s="439"/>
      <c r="AK630" s="439"/>
      <c r="AL630" s="439"/>
      <c r="AM630" s="333"/>
    </row>
    <row r="631" spans="1:39" hidden="1" outlineLevel="1">
      <c r="A631" s="568">
        <v>13</v>
      </c>
      <c r="B631" s="455" t="s">
        <v>107</v>
      </c>
      <c r="C631" s="318" t="s">
        <v>25</v>
      </c>
      <c r="D631" s="322"/>
      <c r="E631" s="322"/>
      <c r="F631" s="322"/>
      <c r="G631" s="322"/>
      <c r="H631" s="322"/>
      <c r="I631" s="322"/>
      <c r="J631" s="322"/>
      <c r="K631" s="322"/>
      <c r="L631" s="322"/>
      <c r="M631" s="322"/>
      <c r="N631" s="322">
        <v>12</v>
      </c>
      <c r="O631" s="322"/>
      <c r="P631" s="322"/>
      <c r="Q631" s="322"/>
      <c r="R631" s="322"/>
      <c r="S631" s="322"/>
      <c r="T631" s="322"/>
      <c r="U631" s="322"/>
      <c r="V631" s="322"/>
      <c r="W631" s="322"/>
      <c r="X631" s="322"/>
      <c r="Y631" s="437"/>
      <c r="Z631" s="437"/>
      <c r="AA631" s="437"/>
      <c r="AB631" s="437"/>
      <c r="AC631" s="437"/>
      <c r="AD631" s="437"/>
      <c r="AE631" s="437"/>
      <c r="AF631" s="442"/>
      <c r="AG631" s="442"/>
      <c r="AH631" s="442"/>
      <c r="AI631" s="442"/>
      <c r="AJ631" s="442"/>
      <c r="AK631" s="442"/>
      <c r="AL631" s="442"/>
      <c r="AM631" s="323">
        <f>SUM(Y631:AL631)</f>
        <v>0</v>
      </c>
    </row>
    <row r="632" spans="1:39" hidden="1" outlineLevel="1">
      <c r="A632" s="568"/>
      <c r="B632" s="321" t="s">
        <v>313</v>
      </c>
      <c r="C632" s="318" t="s">
        <v>164</v>
      </c>
      <c r="D632" s="322"/>
      <c r="E632" s="322"/>
      <c r="F632" s="322"/>
      <c r="G632" s="322"/>
      <c r="H632" s="322"/>
      <c r="I632" s="322"/>
      <c r="J632" s="322"/>
      <c r="K632" s="322"/>
      <c r="L632" s="322"/>
      <c r="M632" s="322"/>
      <c r="N632" s="322">
        <f>N631</f>
        <v>12</v>
      </c>
      <c r="O632" s="322"/>
      <c r="P632" s="322"/>
      <c r="Q632" s="322"/>
      <c r="R632" s="322"/>
      <c r="S632" s="322"/>
      <c r="T632" s="322"/>
      <c r="U632" s="322"/>
      <c r="V632" s="322"/>
      <c r="W632" s="322"/>
      <c r="X632" s="322"/>
      <c r="Y632" s="438">
        <f>Y631</f>
        <v>0</v>
      </c>
      <c r="Z632" s="438">
        <f t="shared" ref="Z632" si="1872">Z631</f>
        <v>0</v>
      </c>
      <c r="AA632" s="438">
        <f t="shared" ref="AA632" si="1873">AA631</f>
        <v>0</v>
      </c>
      <c r="AB632" s="438">
        <f t="shared" ref="AB632" si="1874">AB631</f>
        <v>0</v>
      </c>
      <c r="AC632" s="438">
        <f t="shared" ref="AC632" si="1875">AC631</f>
        <v>0</v>
      </c>
      <c r="AD632" s="438">
        <f t="shared" ref="AD632" si="1876">AD631</f>
        <v>0</v>
      </c>
      <c r="AE632" s="438">
        <f t="shared" ref="AE632" si="1877">AE631</f>
        <v>0</v>
      </c>
      <c r="AF632" s="438">
        <f t="shared" ref="AF632" si="1878">AF631</f>
        <v>0</v>
      </c>
      <c r="AG632" s="438">
        <f t="shared" ref="AG632" si="1879">AG631</f>
        <v>0</v>
      </c>
      <c r="AH632" s="438">
        <f t="shared" ref="AH632" si="1880">AH631</f>
        <v>0</v>
      </c>
      <c r="AI632" s="438">
        <f t="shared" ref="AI632" si="1881">AI631</f>
        <v>0</v>
      </c>
      <c r="AJ632" s="438">
        <f t="shared" ref="AJ632" si="1882">AJ631</f>
        <v>0</v>
      </c>
      <c r="AK632" s="438">
        <f t="shared" ref="AK632" si="1883">AK631</f>
        <v>0</v>
      </c>
      <c r="AL632" s="438">
        <f t="shared" ref="AL632" si="1884">AL631</f>
        <v>0</v>
      </c>
      <c r="AM632" s="333"/>
    </row>
    <row r="633" spans="1:39" hidden="1" outlineLevel="1">
      <c r="A633" s="568"/>
      <c r="B633" s="342"/>
      <c r="C633" s="332"/>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439"/>
      <c r="Z633" s="439"/>
      <c r="AA633" s="439"/>
      <c r="AB633" s="439"/>
      <c r="AC633" s="439"/>
      <c r="AD633" s="439"/>
      <c r="AE633" s="439"/>
      <c r="AF633" s="439"/>
      <c r="AG633" s="439"/>
      <c r="AH633" s="439"/>
      <c r="AI633" s="439"/>
      <c r="AJ633" s="439"/>
      <c r="AK633" s="439"/>
      <c r="AL633" s="439"/>
      <c r="AM633" s="333"/>
    </row>
    <row r="634" spans="1:39" ht="15.75" hidden="1" outlineLevel="1">
      <c r="A634" s="568"/>
      <c r="B634" s="315" t="s">
        <v>108</v>
      </c>
      <c r="C634" s="316"/>
      <c r="D634" s="317"/>
      <c r="E634" s="317"/>
      <c r="F634" s="317"/>
      <c r="G634" s="317"/>
      <c r="H634" s="317"/>
      <c r="I634" s="317"/>
      <c r="J634" s="317"/>
      <c r="K634" s="317"/>
      <c r="L634" s="317"/>
      <c r="M634" s="317"/>
      <c r="N634" s="317"/>
      <c r="O634" s="317"/>
      <c r="P634" s="316"/>
      <c r="Q634" s="316"/>
      <c r="R634" s="316"/>
      <c r="S634" s="316"/>
      <c r="T634" s="316"/>
      <c r="U634" s="316"/>
      <c r="V634" s="316"/>
      <c r="W634" s="316"/>
      <c r="X634" s="316"/>
      <c r="Y634" s="441"/>
      <c r="Z634" s="441"/>
      <c r="AA634" s="441"/>
      <c r="AB634" s="441"/>
      <c r="AC634" s="441"/>
      <c r="AD634" s="441"/>
      <c r="AE634" s="441"/>
      <c r="AF634" s="441"/>
      <c r="AG634" s="441"/>
      <c r="AH634" s="441"/>
      <c r="AI634" s="441"/>
      <c r="AJ634" s="441"/>
      <c r="AK634" s="441"/>
      <c r="AL634" s="441"/>
      <c r="AM634" s="319"/>
    </row>
    <row r="635" spans="1:39" hidden="1" outlineLevel="1">
      <c r="A635" s="568">
        <v>14</v>
      </c>
      <c r="B635" s="342" t="s">
        <v>109</v>
      </c>
      <c r="C635" s="318" t="s">
        <v>25</v>
      </c>
      <c r="D635" s="322"/>
      <c r="E635" s="322"/>
      <c r="F635" s="322"/>
      <c r="G635" s="322"/>
      <c r="H635" s="322"/>
      <c r="I635" s="322"/>
      <c r="J635" s="322"/>
      <c r="K635" s="322"/>
      <c r="L635" s="322"/>
      <c r="M635" s="322"/>
      <c r="N635" s="322">
        <v>12</v>
      </c>
      <c r="O635" s="322"/>
      <c r="P635" s="322"/>
      <c r="Q635" s="322"/>
      <c r="R635" s="322"/>
      <c r="S635" s="322"/>
      <c r="T635" s="322"/>
      <c r="U635" s="322"/>
      <c r="V635" s="322"/>
      <c r="W635" s="322"/>
      <c r="X635" s="322"/>
      <c r="Y635" s="437"/>
      <c r="Z635" s="437"/>
      <c r="AA635" s="437"/>
      <c r="AB635" s="437"/>
      <c r="AC635" s="437"/>
      <c r="AD635" s="437"/>
      <c r="AE635" s="437"/>
      <c r="AF635" s="437"/>
      <c r="AG635" s="437"/>
      <c r="AH635" s="437"/>
      <c r="AI635" s="437"/>
      <c r="AJ635" s="437"/>
      <c r="AK635" s="437"/>
      <c r="AL635" s="437"/>
      <c r="AM635" s="323">
        <f>SUM(Y635:AL635)</f>
        <v>0</v>
      </c>
    </row>
    <row r="636" spans="1:39" hidden="1" outlineLevel="1">
      <c r="A636" s="568"/>
      <c r="B636" s="321" t="s">
        <v>313</v>
      </c>
      <c r="C636" s="318" t="s">
        <v>164</v>
      </c>
      <c r="D636" s="322"/>
      <c r="E636" s="322"/>
      <c r="F636" s="322"/>
      <c r="G636" s="322"/>
      <c r="H636" s="322"/>
      <c r="I636" s="322"/>
      <c r="J636" s="322"/>
      <c r="K636" s="322"/>
      <c r="L636" s="322"/>
      <c r="M636" s="322"/>
      <c r="N636" s="322">
        <f>N635</f>
        <v>12</v>
      </c>
      <c r="O636" s="322"/>
      <c r="P636" s="322"/>
      <c r="Q636" s="322"/>
      <c r="R636" s="322"/>
      <c r="S636" s="322"/>
      <c r="T636" s="322"/>
      <c r="U636" s="322"/>
      <c r="V636" s="322"/>
      <c r="W636" s="322"/>
      <c r="X636" s="322"/>
      <c r="Y636" s="438">
        <f>Y635</f>
        <v>0</v>
      </c>
      <c r="Z636" s="438">
        <f t="shared" ref="Z636" si="1885">Z635</f>
        <v>0</v>
      </c>
      <c r="AA636" s="438">
        <f t="shared" ref="AA636" si="1886">AA635</f>
        <v>0</v>
      </c>
      <c r="AB636" s="438">
        <f t="shared" ref="AB636" si="1887">AB635</f>
        <v>0</v>
      </c>
      <c r="AC636" s="438">
        <f t="shared" ref="AC636" si="1888">AC635</f>
        <v>0</v>
      </c>
      <c r="AD636" s="438">
        <f t="shared" ref="AD636" si="1889">AD635</f>
        <v>0</v>
      </c>
      <c r="AE636" s="438">
        <f t="shared" ref="AE636" si="1890">AE635</f>
        <v>0</v>
      </c>
      <c r="AF636" s="438">
        <f t="shared" ref="AF636" si="1891">AF635</f>
        <v>0</v>
      </c>
      <c r="AG636" s="438">
        <f t="shared" ref="AG636" si="1892">AG635</f>
        <v>0</v>
      </c>
      <c r="AH636" s="438">
        <f t="shared" ref="AH636" si="1893">AH635</f>
        <v>0</v>
      </c>
      <c r="AI636" s="438">
        <f t="shared" ref="AI636" si="1894">AI635</f>
        <v>0</v>
      </c>
      <c r="AJ636" s="438">
        <f t="shared" ref="AJ636" si="1895">AJ635</f>
        <v>0</v>
      </c>
      <c r="AK636" s="438">
        <f t="shared" ref="AK636" si="1896">AK635</f>
        <v>0</v>
      </c>
      <c r="AL636" s="438">
        <f t="shared" ref="AL636" si="1897">AL635</f>
        <v>0</v>
      </c>
      <c r="AM636" s="324"/>
    </row>
    <row r="637" spans="1:39" hidden="1" outlineLevel="1">
      <c r="A637" s="568"/>
      <c r="B637" s="342"/>
      <c r="C637" s="332"/>
      <c r="D637" s="318"/>
      <c r="E637" s="318"/>
      <c r="F637" s="318"/>
      <c r="G637" s="318"/>
      <c r="H637" s="318"/>
      <c r="I637" s="318"/>
      <c r="J637" s="318"/>
      <c r="K637" s="318"/>
      <c r="L637" s="318"/>
      <c r="M637" s="318"/>
      <c r="N637" s="495"/>
      <c r="O637" s="318"/>
      <c r="P637" s="318"/>
      <c r="Q637" s="318"/>
      <c r="R637" s="318"/>
      <c r="S637" s="318"/>
      <c r="T637" s="318"/>
      <c r="U637" s="318"/>
      <c r="V637" s="318"/>
      <c r="W637" s="318"/>
      <c r="X637" s="318"/>
      <c r="Y637" s="439"/>
      <c r="Z637" s="439"/>
      <c r="AA637" s="439"/>
      <c r="AB637" s="439"/>
      <c r="AC637" s="439"/>
      <c r="AD637" s="439"/>
      <c r="AE637" s="439"/>
      <c r="AF637" s="439"/>
      <c r="AG637" s="439"/>
      <c r="AH637" s="439"/>
      <c r="AI637" s="439"/>
      <c r="AJ637" s="439"/>
      <c r="AK637" s="439"/>
      <c r="AL637" s="439"/>
      <c r="AM637" s="333"/>
    </row>
    <row r="638" spans="1:39" s="336" customFormat="1" ht="15.75" hidden="1" outlineLevel="1">
      <c r="A638" s="568"/>
      <c r="B638" s="315" t="s">
        <v>503</v>
      </c>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553"/>
    </row>
    <row r="639" spans="1:39" hidden="1" outlineLevel="1">
      <c r="A639" s="568">
        <v>15</v>
      </c>
      <c r="B639" s="321" t="s">
        <v>508</v>
      </c>
      <c r="C639" s="318" t="s">
        <v>25</v>
      </c>
      <c r="D639" s="322"/>
      <c r="E639" s="322"/>
      <c r="F639" s="322"/>
      <c r="G639" s="322"/>
      <c r="H639" s="322"/>
      <c r="I639" s="322"/>
      <c r="J639" s="322"/>
      <c r="K639" s="322"/>
      <c r="L639" s="322"/>
      <c r="M639" s="322"/>
      <c r="N639" s="322">
        <v>0</v>
      </c>
      <c r="O639" s="322"/>
      <c r="P639" s="322"/>
      <c r="Q639" s="322"/>
      <c r="R639" s="322"/>
      <c r="S639" s="322"/>
      <c r="T639" s="322"/>
      <c r="U639" s="322"/>
      <c r="V639" s="322"/>
      <c r="W639" s="322"/>
      <c r="X639" s="322"/>
      <c r="Y639" s="437"/>
      <c r="Z639" s="437"/>
      <c r="AA639" s="437"/>
      <c r="AB639" s="437"/>
      <c r="AC639" s="437"/>
      <c r="AD639" s="437"/>
      <c r="AE639" s="437"/>
      <c r="AF639" s="437"/>
      <c r="AG639" s="437"/>
      <c r="AH639" s="437"/>
      <c r="AI639" s="437"/>
      <c r="AJ639" s="437"/>
      <c r="AK639" s="437"/>
      <c r="AL639" s="437"/>
      <c r="AM639" s="323">
        <f>SUM(Y639:AL639)</f>
        <v>0</v>
      </c>
    </row>
    <row r="640" spans="1:39" hidden="1" outlineLevel="1">
      <c r="A640" s="568"/>
      <c r="B640" s="321" t="s">
        <v>313</v>
      </c>
      <c r="C640" s="318" t="s">
        <v>164</v>
      </c>
      <c r="D640" s="322"/>
      <c r="E640" s="322"/>
      <c r="F640" s="322"/>
      <c r="G640" s="322"/>
      <c r="H640" s="322"/>
      <c r="I640" s="322"/>
      <c r="J640" s="322"/>
      <c r="K640" s="322"/>
      <c r="L640" s="322"/>
      <c r="M640" s="322"/>
      <c r="N640" s="322">
        <f>N639</f>
        <v>0</v>
      </c>
      <c r="O640" s="322"/>
      <c r="P640" s="322"/>
      <c r="Q640" s="322"/>
      <c r="R640" s="322"/>
      <c r="S640" s="322"/>
      <c r="T640" s="322"/>
      <c r="U640" s="322"/>
      <c r="V640" s="322"/>
      <c r="W640" s="322"/>
      <c r="X640" s="322"/>
      <c r="Y640" s="438">
        <f>Y639</f>
        <v>0</v>
      </c>
      <c r="Z640" s="438">
        <f t="shared" ref="Z640:AL640" si="1898">Z639</f>
        <v>0</v>
      </c>
      <c r="AA640" s="438">
        <f t="shared" si="1898"/>
        <v>0</v>
      </c>
      <c r="AB640" s="438">
        <f t="shared" si="1898"/>
        <v>0</v>
      </c>
      <c r="AC640" s="438">
        <f t="shared" si="1898"/>
        <v>0</v>
      </c>
      <c r="AD640" s="438">
        <f t="shared" si="1898"/>
        <v>0</v>
      </c>
      <c r="AE640" s="438">
        <f t="shared" si="1898"/>
        <v>0</v>
      </c>
      <c r="AF640" s="438">
        <f t="shared" si="1898"/>
        <v>0</v>
      </c>
      <c r="AG640" s="438">
        <f t="shared" si="1898"/>
        <v>0</v>
      </c>
      <c r="AH640" s="438">
        <f t="shared" si="1898"/>
        <v>0</v>
      </c>
      <c r="AI640" s="438">
        <f t="shared" si="1898"/>
        <v>0</v>
      </c>
      <c r="AJ640" s="438">
        <f t="shared" si="1898"/>
        <v>0</v>
      </c>
      <c r="AK640" s="438">
        <f t="shared" si="1898"/>
        <v>0</v>
      </c>
      <c r="AL640" s="438">
        <f t="shared" si="1898"/>
        <v>0</v>
      </c>
      <c r="AM640" s="324"/>
    </row>
    <row r="641" spans="1:39" hidden="1" outlineLevel="1">
      <c r="A641" s="568"/>
      <c r="B641" s="342"/>
      <c r="C641" s="332"/>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439"/>
      <c r="Z641" s="439"/>
      <c r="AA641" s="439"/>
      <c r="AB641" s="439"/>
      <c r="AC641" s="439"/>
      <c r="AD641" s="439"/>
      <c r="AE641" s="439"/>
      <c r="AF641" s="439"/>
      <c r="AG641" s="439"/>
      <c r="AH641" s="439"/>
      <c r="AI641" s="439"/>
      <c r="AJ641" s="439"/>
      <c r="AK641" s="439"/>
      <c r="AL641" s="439"/>
      <c r="AM641" s="333"/>
    </row>
    <row r="642" spans="1:39" s="310" customFormat="1" hidden="1" outlineLevel="1">
      <c r="A642" s="568">
        <v>16</v>
      </c>
      <c r="B642" s="351" t="s">
        <v>504</v>
      </c>
      <c r="C642" s="318" t="s">
        <v>25</v>
      </c>
      <c r="D642" s="322"/>
      <c r="E642" s="322"/>
      <c r="F642" s="322"/>
      <c r="G642" s="322"/>
      <c r="H642" s="322"/>
      <c r="I642" s="322"/>
      <c r="J642" s="322"/>
      <c r="K642" s="322"/>
      <c r="L642" s="322"/>
      <c r="M642" s="322"/>
      <c r="N642" s="322">
        <v>0</v>
      </c>
      <c r="O642" s="322"/>
      <c r="P642" s="322"/>
      <c r="Q642" s="322"/>
      <c r="R642" s="322"/>
      <c r="S642" s="322"/>
      <c r="T642" s="322"/>
      <c r="U642" s="322"/>
      <c r="V642" s="322"/>
      <c r="W642" s="322"/>
      <c r="X642" s="322"/>
      <c r="Y642" s="437"/>
      <c r="Z642" s="437"/>
      <c r="AA642" s="437"/>
      <c r="AB642" s="437"/>
      <c r="AC642" s="437"/>
      <c r="AD642" s="437"/>
      <c r="AE642" s="437"/>
      <c r="AF642" s="437"/>
      <c r="AG642" s="437"/>
      <c r="AH642" s="437"/>
      <c r="AI642" s="437"/>
      <c r="AJ642" s="437"/>
      <c r="AK642" s="437"/>
      <c r="AL642" s="437"/>
      <c r="AM642" s="323">
        <f>SUM(Y642:AL642)</f>
        <v>0</v>
      </c>
    </row>
    <row r="643" spans="1:39" s="310" customFormat="1" hidden="1" outlineLevel="1">
      <c r="A643" s="568"/>
      <c r="B643" s="321" t="s">
        <v>313</v>
      </c>
      <c r="C643" s="318" t="s">
        <v>164</v>
      </c>
      <c r="D643" s="322"/>
      <c r="E643" s="322"/>
      <c r="F643" s="322"/>
      <c r="G643" s="322"/>
      <c r="H643" s="322"/>
      <c r="I643" s="322"/>
      <c r="J643" s="322"/>
      <c r="K643" s="322"/>
      <c r="L643" s="322"/>
      <c r="M643" s="322"/>
      <c r="N643" s="322">
        <f>N642</f>
        <v>0</v>
      </c>
      <c r="O643" s="322"/>
      <c r="P643" s="322"/>
      <c r="Q643" s="322"/>
      <c r="R643" s="322"/>
      <c r="S643" s="322"/>
      <c r="T643" s="322"/>
      <c r="U643" s="322"/>
      <c r="V643" s="322"/>
      <c r="W643" s="322"/>
      <c r="X643" s="322"/>
      <c r="Y643" s="438">
        <f>Y642</f>
        <v>0</v>
      </c>
      <c r="Z643" s="438">
        <f t="shared" ref="Z643:AL643" si="1899">Z642</f>
        <v>0</v>
      </c>
      <c r="AA643" s="438">
        <f t="shared" si="1899"/>
        <v>0</v>
      </c>
      <c r="AB643" s="438">
        <f t="shared" si="1899"/>
        <v>0</v>
      </c>
      <c r="AC643" s="438">
        <f t="shared" si="1899"/>
        <v>0</v>
      </c>
      <c r="AD643" s="438">
        <f t="shared" si="1899"/>
        <v>0</v>
      </c>
      <c r="AE643" s="438">
        <f t="shared" si="1899"/>
        <v>0</v>
      </c>
      <c r="AF643" s="438">
        <f t="shared" si="1899"/>
        <v>0</v>
      </c>
      <c r="AG643" s="438">
        <f t="shared" si="1899"/>
        <v>0</v>
      </c>
      <c r="AH643" s="438">
        <f t="shared" si="1899"/>
        <v>0</v>
      </c>
      <c r="AI643" s="438">
        <f t="shared" si="1899"/>
        <v>0</v>
      </c>
      <c r="AJ643" s="438">
        <f t="shared" si="1899"/>
        <v>0</v>
      </c>
      <c r="AK643" s="438">
        <f t="shared" si="1899"/>
        <v>0</v>
      </c>
      <c r="AL643" s="438">
        <f t="shared" si="1899"/>
        <v>0</v>
      </c>
      <c r="AM643" s="324"/>
    </row>
    <row r="644" spans="1:39" s="310" customFormat="1" hidden="1" outlineLevel="1">
      <c r="A644" s="568"/>
      <c r="B644" s="351"/>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439"/>
      <c r="Z644" s="439"/>
      <c r="AA644" s="439"/>
      <c r="AB644" s="439"/>
      <c r="AC644" s="439"/>
      <c r="AD644" s="439"/>
      <c r="AE644" s="443"/>
      <c r="AF644" s="443"/>
      <c r="AG644" s="443"/>
      <c r="AH644" s="443"/>
      <c r="AI644" s="443"/>
      <c r="AJ644" s="443"/>
      <c r="AK644" s="443"/>
      <c r="AL644" s="443"/>
      <c r="AM644" s="340"/>
    </row>
    <row r="645" spans="1:39" ht="15.75" hidden="1" outlineLevel="1">
      <c r="A645" s="568"/>
      <c r="B645" s="555" t="s">
        <v>509</v>
      </c>
      <c r="C645" s="347"/>
      <c r="D645" s="317"/>
      <c r="E645" s="316"/>
      <c r="F645" s="316"/>
      <c r="G645" s="316"/>
      <c r="H645" s="316"/>
      <c r="I645" s="316"/>
      <c r="J645" s="316"/>
      <c r="K645" s="316"/>
      <c r="L645" s="316"/>
      <c r="M645" s="316"/>
      <c r="N645" s="317"/>
      <c r="O645" s="316"/>
      <c r="P645" s="316"/>
      <c r="Q645" s="316"/>
      <c r="R645" s="316"/>
      <c r="S645" s="316"/>
      <c r="T645" s="316"/>
      <c r="U645" s="316"/>
      <c r="V645" s="316"/>
      <c r="W645" s="316"/>
      <c r="X645" s="316"/>
      <c r="Y645" s="441"/>
      <c r="Z645" s="441"/>
      <c r="AA645" s="441"/>
      <c r="AB645" s="441"/>
      <c r="AC645" s="441"/>
      <c r="AD645" s="441"/>
      <c r="AE645" s="441"/>
      <c r="AF645" s="441"/>
      <c r="AG645" s="441"/>
      <c r="AH645" s="441"/>
      <c r="AI645" s="441"/>
      <c r="AJ645" s="441"/>
      <c r="AK645" s="441"/>
      <c r="AL645" s="441"/>
      <c r="AM645" s="319"/>
    </row>
    <row r="646" spans="1:39" hidden="1" outlineLevel="1">
      <c r="A646" s="568">
        <v>17</v>
      </c>
      <c r="B646" s="455" t="s">
        <v>113</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900">Z646</f>
        <v>0</v>
      </c>
      <c r="AA647" s="438">
        <f t="shared" si="1900"/>
        <v>0</v>
      </c>
      <c r="AB647" s="438">
        <f t="shared" si="1900"/>
        <v>0</v>
      </c>
      <c r="AC647" s="438">
        <f t="shared" si="1900"/>
        <v>0</v>
      </c>
      <c r="AD647" s="438">
        <f t="shared" si="1900"/>
        <v>0</v>
      </c>
      <c r="AE647" s="438">
        <f t="shared" si="1900"/>
        <v>0</v>
      </c>
      <c r="AF647" s="438">
        <f t="shared" si="1900"/>
        <v>0</v>
      </c>
      <c r="AG647" s="438">
        <f t="shared" si="1900"/>
        <v>0</v>
      </c>
      <c r="AH647" s="438">
        <f t="shared" si="1900"/>
        <v>0</v>
      </c>
      <c r="AI647" s="438">
        <f t="shared" si="1900"/>
        <v>0</v>
      </c>
      <c r="AJ647" s="438">
        <f t="shared" si="1900"/>
        <v>0</v>
      </c>
      <c r="AK647" s="438">
        <f t="shared" si="1900"/>
        <v>0</v>
      </c>
      <c r="AL647" s="438">
        <f t="shared" si="1900"/>
        <v>0</v>
      </c>
      <c r="AM647" s="333"/>
    </row>
    <row r="648" spans="1:39" hidden="1" outlineLevel="1">
      <c r="A648" s="568"/>
      <c r="B648" s="321"/>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49"/>
      <c r="Z648" s="452"/>
      <c r="AA648" s="452"/>
      <c r="AB648" s="452"/>
      <c r="AC648" s="452"/>
      <c r="AD648" s="452"/>
      <c r="AE648" s="452"/>
      <c r="AF648" s="452"/>
      <c r="AG648" s="452"/>
      <c r="AH648" s="452"/>
      <c r="AI648" s="452"/>
      <c r="AJ648" s="452"/>
      <c r="AK648" s="452"/>
      <c r="AL648" s="452"/>
      <c r="AM648" s="333"/>
    </row>
    <row r="649" spans="1:39" hidden="1" outlineLevel="1">
      <c r="A649" s="568">
        <v>18</v>
      </c>
      <c r="B649" s="455" t="s">
        <v>110</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901">Z649</f>
        <v>0</v>
      </c>
      <c r="AA650" s="438">
        <f t="shared" si="1901"/>
        <v>0</v>
      </c>
      <c r="AB650" s="438">
        <f t="shared" si="1901"/>
        <v>0</v>
      </c>
      <c r="AC650" s="438">
        <f t="shared" si="1901"/>
        <v>0</v>
      </c>
      <c r="AD650" s="438">
        <f t="shared" si="1901"/>
        <v>0</v>
      </c>
      <c r="AE650" s="438">
        <f t="shared" si="1901"/>
        <v>0</v>
      </c>
      <c r="AF650" s="438">
        <f t="shared" si="1901"/>
        <v>0</v>
      </c>
      <c r="AG650" s="438">
        <f t="shared" si="1901"/>
        <v>0</v>
      </c>
      <c r="AH650" s="438">
        <f t="shared" si="1901"/>
        <v>0</v>
      </c>
      <c r="AI650" s="438">
        <f t="shared" si="1901"/>
        <v>0</v>
      </c>
      <c r="AJ650" s="438">
        <f t="shared" si="1901"/>
        <v>0</v>
      </c>
      <c r="AK650" s="438">
        <f t="shared" si="1901"/>
        <v>0</v>
      </c>
      <c r="AL650" s="438">
        <f t="shared" si="1901"/>
        <v>0</v>
      </c>
      <c r="AM650" s="333"/>
    </row>
    <row r="651" spans="1:39" hidden="1" outlineLevel="1">
      <c r="A651" s="568"/>
      <c r="B651" s="349"/>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450"/>
      <c r="Z651" s="451"/>
      <c r="AA651" s="451"/>
      <c r="AB651" s="451"/>
      <c r="AC651" s="451"/>
      <c r="AD651" s="451"/>
      <c r="AE651" s="451"/>
      <c r="AF651" s="451"/>
      <c r="AG651" s="451"/>
      <c r="AH651" s="451"/>
      <c r="AI651" s="451"/>
      <c r="AJ651" s="451"/>
      <c r="AK651" s="451"/>
      <c r="AL651" s="451"/>
      <c r="AM651" s="324"/>
    </row>
    <row r="652" spans="1:39" hidden="1" outlineLevel="1">
      <c r="A652" s="568">
        <v>19</v>
      </c>
      <c r="B652" s="455" t="s">
        <v>112</v>
      </c>
      <c r="C652" s="318" t="s">
        <v>25</v>
      </c>
      <c r="D652" s="322"/>
      <c r="E652" s="322"/>
      <c r="F652" s="322"/>
      <c r="G652" s="322"/>
      <c r="H652" s="322"/>
      <c r="I652" s="322"/>
      <c r="J652" s="322"/>
      <c r="K652" s="322"/>
      <c r="L652" s="322"/>
      <c r="M652" s="322"/>
      <c r="N652" s="322">
        <v>0</v>
      </c>
      <c r="O652" s="322"/>
      <c r="P652" s="322"/>
      <c r="Q652" s="322"/>
      <c r="R652" s="322"/>
      <c r="S652" s="322"/>
      <c r="T652" s="322"/>
      <c r="U652" s="322"/>
      <c r="V652" s="322"/>
      <c r="W652" s="322"/>
      <c r="X652" s="322"/>
      <c r="Y652" s="453"/>
      <c r="Z652" s="437"/>
      <c r="AA652" s="437"/>
      <c r="AB652" s="437"/>
      <c r="AC652" s="437"/>
      <c r="AD652" s="437"/>
      <c r="AE652" s="437"/>
      <c r="AF652" s="442"/>
      <c r="AG652" s="442"/>
      <c r="AH652" s="442"/>
      <c r="AI652" s="442"/>
      <c r="AJ652" s="442"/>
      <c r="AK652" s="442"/>
      <c r="AL652" s="442"/>
      <c r="AM652" s="323">
        <f>SUM(Y652:AL652)</f>
        <v>0</v>
      </c>
    </row>
    <row r="653" spans="1:39" hidden="1" outlineLevel="1">
      <c r="A653" s="568"/>
      <c r="B653" s="321" t="s">
        <v>313</v>
      </c>
      <c r="C653" s="318" t="s">
        <v>164</v>
      </c>
      <c r="D653" s="322"/>
      <c r="E653" s="322"/>
      <c r="F653" s="322"/>
      <c r="G653" s="322"/>
      <c r="H653" s="322"/>
      <c r="I653" s="322"/>
      <c r="J653" s="322"/>
      <c r="K653" s="322"/>
      <c r="L653" s="322"/>
      <c r="M653" s="322"/>
      <c r="N653" s="322">
        <f>N652</f>
        <v>0</v>
      </c>
      <c r="O653" s="322"/>
      <c r="P653" s="322"/>
      <c r="Q653" s="322"/>
      <c r="R653" s="322"/>
      <c r="S653" s="322"/>
      <c r="T653" s="322"/>
      <c r="U653" s="322"/>
      <c r="V653" s="322"/>
      <c r="W653" s="322"/>
      <c r="X653" s="322"/>
      <c r="Y653" s="438">
        <f>Y652</f>
        <v>0</v>
      </c>
      <c r="Z653" s="438">
        <f t="shared" ref="Z653:AL653" si="1902">Z652</f>
        <v>0</v>
      </c>
      <c r="AA653" s="438">
        <f t="shared" si="1902"/>
        <v>0</v>
      </c>
      <c r="AB653" s="438">
        <f t="shared" si="1902"/>
        <v>0</v>
      </c>
      <c r="AC653" s="438">
        <f t="shared" si="1902"/>
        <v>0</v>
      </c>
      <c r="AD653" s="438">
        <f t="shared" si="1902"/>
        <v>0</v>
      </c>
      <c r="AE653" s="438">
        <f t="shared" si="1902"/>
        <v>0</v>
      </c>
      <c r="AF653" s="438">
        <f t="shared" si="1902"/>
        <v>0</v>
      </c>
      <c r="AG653" s="438">
        <f t="shared" si="1902"/>
        <v>0</v>
      </c>
      <c r="AH653" s="438">
        <f t="shared" si="1902"/>
        <v>0</v>
      </c>
      <c r="AI653" s="438">
        <f t="shared" si="1902"/>
        <v>0</v>
      </c>
      <c r="AJ653" s="438">
        <f t="shared" si="1902"/>
        <v>0</v>
      </c>
      <c r="AK653" s="438">
        <f t="shared" si="1902"/>
        <v>0</v>
      </c>
      <c r="AL653" s="438">
        <f t="shared" si="1902"/>
        <v>0</v>
      </c>
      <c r="AM653" s="324"/>
    </row>
    <row r="654" spans="1:39" hidden="1" outlineLevel="1">
      <c r="A654" s="568"/>
      <c r="B654" s="349"/>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439"/>
      <c r="Z654" s="439"/>
      <c r="AA654" s="439"/>
      <c r="AB654" s="439"/>
      <c r="AC654" s="439"/>
      <c r="AD654" s="439"/>
      <c r="AE654" s="439"/>
      <c r="AF654" s="439"/>
      <c r="AG654" s="439"/>
      <c r="AH654" s="439"/>
      <c r="AI654" s="439"/>
      <c r="AJ654" s="439"/>
      <c r="AK654" s="439"/>
      <c r="AL654" s="439"/>
      <c r="AM654" s="333"/>
    </row>
    <row r="655" spans="1:39" hidden="1" outlineLevel="1">
      <c r="A655" s="568">
        <v>20</v>
      </c>
      <c r="B655" s="455" t="s">
        <v>111</v>
      </c>
      <c r="C655" s="318" t="s">
        <v>25</v>
      </c>
      <c r="D655" s="322"/>
      <c r="E655" s="322"/>
      <c r="F655" s="322"/>
      <c r="G655" s="322"/>
      <c r="H655" s="322"/>
      <c r="I655" s="322"/>
      <c r="J655" s="322"/>
      <c r="K655" s="322"/>
      <c r="L655" s="322"/>
      <c r="M655" s="322"/>
      <c r="N655" s="322">
        <v>0</v>
      </c>
      <c r="O655" s="322"/>
      <c r="P655" s="322"/>
      <c r="Q655" s="322"/>
      <c r="R655" s="322"/>
      <c r="S655" s="322"/>
      <c r="T655" s="322"/>
      <c r="U655" s="322"/>
      <c r="V655" s="322"/>
      <c r="W655" s="322"/>
      <c r="X655" s="322"/>
      <c r="Y655" s="453"/>
      <c r="Z655" s="437"/>
      <c r="AA655" s="437"/>
      <c r="AB655" s="437"/>
      <c r="AC655" s="437"/>
      <c r="AD655" s="437"/>
      <c r="AE655" s="437"/>
      <c r="AF655" s="442"/>
      <c r="AG655" s="442"/>
      <c r="AH655" s="442"/>
      <c r="AI655" s="442"/>
      <c r="AJ655" s="442"/>
      <c r="AK655" s="442"/>
      <c r="AL655" s="442"/>
      <c r="AM655" s="323">
        <f>SUM(Y655:AL655)</f>
        <v>0</v>
      </c>
    </row>
    <row r="656" spans="1:39" hidden="1" outlineLevel="1">
      <c r="A656" s="568"/>
      <c r="B656" s="321" t="s">
        <v>313</v>
      </c>
      <c r="C656" s="318" t="s">
        <v>164</v>
      </c>
      <c r="D656" s="322"/>
      <c r="E656" s="322"/>
      <c r="F656" s="322"/>
      <c r="G656" s="322"/>
      <c r="H656" s="322"/>
      <c r="I656" s="322"/>
      <c r="J656" s="322"/>
      <c r="K656" s="322"/>
      <c r="L656" s="322"/>
      <c r="M656" s="322"/>
      <c r="N656" s="322">
        <f>N655</f>
        <v>0</v>
      </c>
      <c r="O656" s="322"/>
      <c r="P656" s="322"/>
      <c r="Q656" s="322"/>
      <c r="R656" s="322"/>
      <c r="S656" s="322"/>
      <c r="T656" s="322"/>
      <c r="U656" s="322"/>
      <c r="V656" s="322"/>
      <c r="W656" s="322"/>
      <c r="X656" s="322"/>
      <c r="Y656" s="438">
        <f>Y655</f>
        <v>0</v>
      </c>
      <c r="Z656" s="438">
        <f t="shared" ref="Z656:AL656" si="1903">Z655</f>
        <v>0</v>
      </c>
      <c r="AA656" s="438">
        <f t="shared" si="1903"/>
        <v>0</v>
      </c>
      <c r="AB656" s="438">
        <f t="shared" si="1903"/>
        <v>0</v>
      </c>
      <c r="AC656" s="438">
        <f t="shared" si="1903"/>
        <v>0</v>
      </c>
      <c r="AD656" s="438">
        <f t="shared" si="1903"/>
        <v>0</v>
      </c>
      <c r="AE656" s="438">
        <f t="shared" si="1903"/>
        <v>0</v>
      </c>
      <c r="AF656" s="438">
        <f t="shared" si="1903"/>
        <v>0</v>
      </c>
      <c r="AG656" s="438">
        <f t="shared" si="1903"/>
        <v>0</v>
      </c>
      <c r="AH656" s="438">
        <f t="shared" si="1903"/>
        <v>0</v>
      </c>
      <c r="AI656" s="438">
        <f t="shared" si="1903"/>
        <v>0</v>
      </c>
      <c r="AJ656" s="438">
        <f t="shared" si="1903"/>
        <v>0</v>
      </c>
      <c r="AK656" s="438">
        <f t="shared" si="1903"/>
        <v>0</v>
      </c>
      <c r="AL656" s="438">
        <f t="shared" si="1903"/>
        <v>0</v>
      </c>
      <c r="AM656" s="333"/>
    </row>
    <row r="657" spans="1:39" ht="15.75" hidden="1" outlineLevel="1">
      <c r="A657" s="568"/>
      <c r="B657" s="350"/>
      <c r="C657" s="327"/>
      <c r="D657" s="318"/>
      <c r="E657" s="318"/>
      <c r="F657" s="318"/>
      <c r="G657" s="318"/>
      <c r="H657" s="318"/>
      <c r="I657" s="318"/>
      <c r="J657" s="318"/>
      <c r="K657" s="318"/>
      <c r="L657" s="318"/>
      <c r="M657" s="318"/>
      <c r="N657" s="327"/>
      <c r="O657" s="318"/>
      <c r="P657" s="318"/>
      <c r="Q657" s="318"/>
      <c r="R657" s="318"/>
      <c r="S657" s="318"/>
      <c r="T657" s="318"/>
      <c r="U657" s="318"/>
      <c r="V657" s="318"/>
      <c r="W657" s="318"/>
      <c r="X657" s="318"/>
      <c r="Y657" s="439"/>
      <c r="Z657" s="439"/>
      <c r="AA657" s="439"/>
      <c r="AB657" s="439"/>
      <c r="AC657" s="439"/>
      <c r="AD657" s="439"/>
      <c r="AE657" s="439"/>
      <c r="AF657" s="439"/>
      <c r="AG657" s="439"/>
      <c r="AH657" s="439"/>
      <c r="AI657" s="439"/>
      <c r="AJ657" s="439"/>
      <c r="AK657" s="439"/>
      <c r="AL657" s="439"/>
      <c r="AM657" s="333"/>
    </row>
    <row r="658" spans="1:39" ht="15.75" hidden="1" outlineLevel="1">
      <c r="A658" s="568"/>
      <c r="B658" s="554" t="s">
        <v>516</v>
      </c>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449"/>
      <c r="Z658" s="452"/>
      <c r="AA658" s="452"/>
      <c r="AB658" s="452"/>
      <c r="AC658" s="452"/>
      <c r="AD658" s="452"/>
      <c r="AE658" s="452"/>
      <c r="AF658" s="452"/>
      <c r="AG658" s="452"/>
      <c r="AH658" s="452"/>
      <c r="AI658" s="452"/>
      <c r="AJ658" s="452"/>
      <c r="AK658" s="452"/>
      <c r="AL658" s="452"/>
      <c r="AM658" s="333"/>
    </row>
    <row r="659" spans="1:39" ht="15.75" hidden="1" outlineLevel="1">
      <c r="A659" s="568"/>
      <c r="B659" s="540" t="s">
        <v>512</v>
      </c>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idden="1" outlineLevel="1">
      <c r="A660" s="568">
        <v>21</v>
      </c>
      <c r="B660" s="455" t="s">
        <v>114</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04">Z660</f>
        <v>0</v>
      </c>
      <c r="AA661" s="438">
        <f t="shared" ref="AA661" si="1905">AA660</f>
        <v>0</v>
      </c>
      <c r="AB661" s="438">
        <f t="shared" ref="AB661" si="1906">AB660</f>
        <v>0</v>
      </c>
      <c r="AC661" s="438">
        <f t="shared" ref="AC661" si="1907">AC660</f>
        <v>0</v>
      </c>
      <c r="AD661" s="438">
        <f t="shared" ref="AD661" si="1908">AD660</f>
        <v>0</v>
      </c>
      <c r="AE661" s="438">
        <f t="shared" ref="AE661" si="1909">AE660</f>
        <v>0</v>
      </c>
      <c r="AF661" s="438">
        <f t="shared" ref="AF661" si="1910">AF660</f>
        <v>0</v>
      </c>
      <c r="AG661" s="438">
        <f t="shared" ref="AG661" si="1911">AG660</f>
        <v>0</v>
      </c>
      <c r="AH661" s="438">
        <f t="shared" ref="AH661" si="1912">AH660</f>
        <v>0</v>
      </c>
      <c r="AI661" s="438">
        <f t="shared" ref="AI661" si="1913">AI660</f>
        <v>0</v>
      </c>
      <c r="AJ661" s="438">
        <f t="shared" ref="AJ661" si="1914">AJ660</f>
        <v>0</v>
      </c>
      <c r="AK661" s="438">
        <f t="shared" ref="AK661" si="1915">AK660</f>
        <v>0</v>
      </c>
      <c r="AL661" s="438">
        <f t="shared" ref="AL661" si="1916">AL660</f>
        <v>0</v>
      </c>
      <c r="AM661" s="333"/>
    </row>
    <row r="662" spans="1:39" hidden="1" outlineLevel="1">
      <c r="A662" s="568"/>
      <c r="B662" s="321"/>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idden="1" outlineLevel="1">
      <c r="A663" s="568">
        <v>22</v>
      </c>
      <c r="B663" s="455" t="s">
        <v>115</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17">Z663</f>
        <v>0</v>
      </c>
      <c r="AA664" s="438">
        <f t="shared" ref="AA664" si="1918">AA663</f>
        <v>0</v>
      </c>
      <c r="AB664" s="438">
        <f t="shared" ref="AB664" si="1919">AB663</f>
        <v>0</v>
      </c>
      <c r="AC664" s="438">
        <f t="shared" ref="AC664" si="1920">AC663</f>
        <v>0</v>
      </c>
      <c r="AD664" s="438">
        <f t="shared" ref="AD664" si="1921">AD663</f>
        <v>0</v>
      </c>
      <c r="AE664" s="438">
        <f t="shared" ref="AE664" si="1922">AE663</f>
        <v>0</v>
      </c>
      <c r="AF664" s="438">
        <f t="shared" ref="AF664" si="1923">AF663</f>
        <v>0</v>
      </c>
      <c r="AG664" s="438">
        <f t="shared" ref="AG664" si="1924">AG663</f>
        <v>0</v>
      </c>
      <c r="AH664" s="438">
        <f t="shared" ref="AH664" si="1925">AH663</f>
        <v>0</v>
      </c>
      <c r="AI664" s="438">
        <f t="shared" ref="AI664" si="1926">AI663</f>
        <v>0</v>
      </c>
      <c r="AJ664" s="438">
        <f t="shared" ref="AJ664" si="1927">AJ663</f>
        <v>0</v>
      </c>
      <c r="AK664" s="438">
        <f t="shared" ref="AK664" si="1928">AK663</f>
        <v>0</v>
      </c>
      <c r="AL664" s="438">
        <f t="shared" ref="AL664" si="1929">AL663</f>
        <v>0</v>
      </c>
      <c r="AM664" s="333"/>
    </row>
    <row r="665" spans="1:39"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49"/>
      <c r="Z665" s="452"/>
      <c r="AA665" s="452"/>
      <c r="AB665" s="452"/>
      <c r="AC665" s="452"/>
      <c r="AD665" s="452"/>
      <c r="AE665" s="452"/>
      <c r="AF665" s="452"/>
      <c r="AG665" s="452"/>
      <c r="AH665" s="452"/>
      <c r="AI665" s="452"/>
      <c r="AJ665" s="452"/>
      <c r="AK665" s="452"/>
      <c r="AL665" s="452"/>
      <c r="AM665" s="333"/>
    </row>
    <row r="666" spans="1:39" hidden="1" outlineLevel="1">
      <c r="A666" s="568">
        <v>23</v>
      </c>
      <c r="B666" s="455" t="s">
        <v>116</v>
      </c>
      <c r="C666" s="318" t="s">
        <v>25</v>
      </c>
      <c r="D666" s="322"/>
      <c r="E666" s="322"/>
      <c r="F666" s="322"/>
      <c r="G666" s="322"/>
      <c r="H666" s="322"/>
      <c r="I666" s="322"/>
      <c r="J666" s="322"/>
      <c r="K666" s="322"/>
      <c r="L666" s="322"/>
      <c r="M666" s="322"/>
      <c r="N666" s="318"/>
      <c r="O666" s="322"/>
      <c r="P666" s="322"/>
      <c r="Q666" s="322"/>
      <c r="R666" s="322"/>
      <c r="S666" s="322"/>
      <c r="T666" s="322"/>
      <c r="U666" s="322"/>
      <c r="V666" s="322"/>
      <c r="W666" s="322"/>
      <c r="X666" s="322"/>
      <c r="Y666" s="437"/>
      <c r="Z666" s="437"/>
      <c r="AA666" s="437"/>
      <c r="AB666" s="437"/>
      <c r="AC666" s="437"/>
      <c r="AD666" s="437"/>
      <c r="AE666" s="437"/>
      <c r="AF666" s="437"/>
      <c r="AG666" s="437"/>
      <c r="AH666" s="437"/>
      <c r="AI666" s="437"/>
      <c r="AJ666" s="437"/>
      <c r="AK666" s="437"/>
      <c r="AL666" s="437"/>
      <c r="AM666" s="323">
        <f>SUM(Y666:AL666)</f>
        <v>0</v>
      </c>
    </row>
    <row r="667" spans="1:39" hidden="1" outlineLevel="1">
      <c r="A667" s="568"/>
      <c r="B667" s="321" t="s">
        <v>313</v>
      </c>
      <c r="C667" s="318" t="s">
        <v>164</v>
      </c>
      <c r="D667" s="322"/>
      <c r="E667" s="322"/>
      <c r="F667" s="322"/>
      <c r="G667" s="322"/>
      <c r="H667" s="322"/>
      <c r="I667" s="322"/>
      <c r="J667" s="322"/>
      <c r="K667" s="322"/>
      <c r="L667" s="322"/>
      <c r="M667" s="322"/>
      <c r="N667" s="318"/>
      <c r="O667" s="322"/>
      <c r="P667" s="322"/>
      <c r="Q667" s="322"/>
      <c r="R667" s="322"/>
      <c r="S667" s="322"/>
      <c r="T667" s="322"/>
      <c r="U667" s="322"/>
      <c r="V667" s="322"/>
      <c r="W667" s="322"/>
      <c r="X667" s="322"/>
      <c r="Y667" s="438">
        <f>Y666</f>
        <v>0</v>
      </c>
      <c r="Z667" s="438">
        <f t="shared" ref="Z667" si="1930">Z666</f>
        <v>0</v>
      </c>
      <c r="AA667" s="438">
        <f t="shared" ref="AA667" si="1931">AA666</f>
        <v>0</v>
      </c>
      <c r="AB667" s="438">
        <f t="shared" ref="AB667" si="1932">AB666</f>
        <v>0</v>
      </c>
      <c r="AC667" s="438">
        <f t="shared" ref="AC667" si="1933">AC666</f>
        <v>0</v>
      </c>
      <c r="AD667" s="438">
        <f t="shared" ref="AD667" si="1934">AD666</f>
        <v>0</v>
      </c>
      <c r="AE667" s="438">
        <f t="shared" ref="AE667" si="1935">AE666</f>
        <v>0</v>
      </c>
      <c r="AF667" s="438">
        <f t="shared" ref="AF667" si="1936">AF666</f>
        <v>0</v>
      </c>
      <c r="AG667" s="438">
        <f t="shared" ref="AG667" si="1937">AG666</f>
        <v>0</v>
      </c>
      <c r="AH667" s="438">
        <f t="shared" ref="AH667" si="1938">AH666</f>
        <v>0</v>
      </c>
      <c r="AI667" s="438">
        <f t="shared" ref="AI667" si="1939">AI666</f>
        <v>0</v>
      </c>
      <c r="AJ667" s="438">
        <f t="shared" ref="AJ667" si="1940">AJ666</f>
        <v>0</v>
      </c>
      <c r="AK667" s="438">
        <f t="shared" ref="AK667" si="1941">AK666</f>
        <v>0</v>
      </c>
      <c r="AL667" s="438">
        <f t="shared" ref="AL667" si="1942">AL666</f>
        <v>0</v>
      </c>
      <c r="AM667" s="333"/>
    </row>
    <row r="668" spans="1:39" hidden="1" outlineLevel="1">
      <c r="A668" s="568"/>
      <c r="B668" s="457"/>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449"/>
      <c r="Z668" s="452"/>
      <c r="AA668" s="452"/>
      <c r="AB668" s="452"/>
      <c r="AC668" s="452"/>
      <c r="AD668" s="452"/>
      <c r="AE668" s="452"/>
      <c r="AF668" s="452"/>
      <c r="AG668" s="452"/>
      <c r="AH668" s="452"/>
      <c r="AI668" s="452"/>
      <c r="AJ668" s="452"/>
      <c r="AK668" s="452"/>
      <c r="AL668" s="452"/>
      <c r="AM668" s="333"/>
    </row>
    <row r="669" spans="1:39" hidden="1" outlineLevel="1">
      <c r="A669" s="568">
        <v>24</v>
      </c>
      <c r="B669" s="455" t="s">
        <v>117</v>
      </c>
      <c r="C669" s="318" t="s">
        <v>25</v>
      </c>
      <c r="D669" s="322"/>
      <c r="E669" s="322"/>
      <c r="F669" s="322"/>
      <c r="G669" s="322"/>
      <c r="H669" s="322"/>
      <c r="I669" s="322"/>
      <c r="J669" s="322"/>
      <c r="K669" s="322"/>
      <c r="L669" s="322"/>
      <c r="M669" s="322"/>
      <c r="N669" s="318"/>
      <c r="O669" s="322"/>
      <c r="P669" s="322"/>
      <c r="Q669" s="322"/>
      <c r="R669" s="322"/>
      <c r="S669" s="322"/>
      <c r="T669" s="322"/>
      <c r="U669" s="322"/>
      <c r="V669" s="322"/>
      <c r="W669" s="322"/>
      <c r="X669" s="322"/>
      <c r="Y669" s="437"/>
      <c r="Z669" s="437"/>
      <c r="AA669" s="437"/>
      <c r="AB669" s="437"/>
      <c r="AC669" s="437"/>
      <c r="AD669" s="437"/>
      <c r="AE669" s="437"/>
      <c r="AF669" s="437"/>
      <c r="AG669" s="437"/>
      <c r="AH669" s="437"/>
      <c r="AI669" s="437"/>
      <c r="AJ669" s="437"/>
      <c r="AK669" s="437"/>
      <c r="AL669" s="437"/>
      <c r="AM669" s="323">
        <f>SUM(Y669:AL669)</f>
        <v>0</v>
      </c>
    </row>
    <row r="670" spans="1:39" hidden="1" outlineLevel="1">
      <c r="A670" s="568"/>
      <c r="B670" s="321" t="s">
        <v>313</v>
      </c>
      <c r="C670" s="318" t="s">
        <v>164</v>
      </c>
      <c r="D670" s="322"/>
      <c r="E670" s="322"/>
      <c r="F670" s="322"/>
      <c r="G670" s="322"/>
      <c r="H670" s="322"/>
      <c r="I670" s="322"/>
      <c r="J670" s="322"/>
      <c r="K670" s="322"/>
      <c r="L670" s="322"/>
      <c r="M670" s="322"/>
      <c r="N670" s="318"/>
      <c r="O670" s="322"/>
      <c r="P670" s="322"/>
      <c r="Q670" s="322"/>
      <c r="R670" s="322"/>
      <c r="S670" s="322"/>
      <c r="T670" s="322"/>
      <c r="U670" s="322"/>
      <c r="V670" s="322"/>
      <c r="W670" s="322"/>
      <c r="X670" s="322"/>
      <c r="Y670" s="438">
        <f>Y669</f>
        <v>0</v>
      </c>
      <c r="Z670" s="438">
        <f t="shared" ref="Z670" si="1943">Z669</f>
        <v>0</v>
      </c>
      <c r="AA670" s="438">
        <f t="shared" ref="AA670" si="1944">AA669</f>
        <v>0</v>
      </c>
      <c r="AB670" s="438">
        <f t="shared" ref="AB670" si="1945">AB669</f>
        <v>0</v>
      </c>
      <c r="AC670" s="438">
        <f t="shared" ref="AC670" si="1946">AC669</f>
        <v>0</v>
      </c>
      <c r="AD670" s="438">
        <f t="shared" ref="AD670" si="1947">AD669</f>
        <v>0</v>
      </c>
      <c r="AE670" s="438">
        <f t="shared" ref="AE670" si="1948">AE669</f>
        <v>0</v>
      </c>
      <c r="AF670" s="438">
        <f t="shared" ref="AF670" si="1949">AF669</f>
        <v>0</v>
      </c>
      <c r="AG670" s="438">
        <f t="shared" ref="AG670" si="1950">AG669</f>
        <v>0</v>
      </c>
      <c r="AH670" s="438">
        <f t="shared" ref="AH670" si="1951">AH669</f>
        <v>0</v>
      </c>
      <c r="AI670" s="438">
        <f t="shared" ref="AI670" si="1952">AI669</f>
        <v>0</v>
      </c>
      <c r="AJ670" s="438">
        <f t="shared" ref="AJ670" si="1953">AJ669</f>
        <v>0</v>
      </c>
      <c r="AK670" s="438">
        <f t="shared" ref="AK670" si="1954">AK669</f>
        <v>0</v>
      </c>
      <c r="AL670" s="438">
        <f t="shared" ref="AL670" si="1955">AL669</f>
        <v>0</v>
      </c>
      <c r="AM670" s="333"/>
    </row>
    <row r="671" spans="1:39" hidden="1" outlineLevel="1">
      <c r="A671" s="568"/>
      <c r="B671" s="321"/>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439"/>
      <c r="Z671" s="452"/>
      <c r="AA671" s="452"/>
      <c r="AB671" s="452"/>
      <c r="AC671" s="452"/>
      <c r="AD671" s="452"/>
      <c r="AE671" s="452"/>
      <c r="AF671" s="452"/>
      <c r="AG671" s="452"/>
      <c r="AH671" s="452"/>
      <c r="AI671" s="452"/>
      <c r="AJ671" s="452"/>
      <c r="AK671" s="452"/>
      <c r="AL671" s="452"/>
      <c r="AM671" s="333"/>
    </row>
    <row r="672" spans="1:39" ht="15.75" hidden="1" outlineLevel="1">
      <c r="A672" s="568"/>
      <c r="B672" s="315" t="s">
        <v>513</v>
      </c>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idden="1" outlineLevel="1">
      <c r="A673" s="568">
        <v>25</v>
      </c>
      <c r="B673" s="455" t="s">
        <v>118</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56">Z673</f>
        <v>0</v>
      </c>
      <c r="AA674" s="438">
        <f t="shared" ref="AA674" si="1957">AA673</f>
        <v>0</v>
      </c>
      <c r="AB674" s="438">
        <f t="shared" ref="AB674" si="1958">AB673</f>
        <v>0</v>
      </c>
      <c r="AC674" s="438">
        <f t="shared" ref="AC674" si="1959">AC673</f>
        <v>0</v>
      </c>
      <c r="AD674" s="438">
        <f t="shared" ref="AD674" si="1960">AD673</f>
        <v>0</v>
      </c>
      <c r="AE674" s="438">
        <f t="shared" ref="AE674" si="1961">AE673</f>
        <v>0</v>
      </c>
      <c r="AF674" s="438">
        <f t="shared" ref="AF674" si="1962">AF673</f>
        <v>0</v>
      </c>
      <c r="AG674" s="438">
        <f t="shared" ref="AG674" si="1963">AG673</f>
        <v>0</v>
      </c>
      <c r="AH674" s="438">
        <f t="shared" ref="AH674" si="1964">AH673</f>
        <v>0</v>
      </c>
      <c r="AI674" s="438">
        <f t="shared" ref="AI674" si="1965">AI673</f>
        <v>0</v>
      </c>
      <c r="AJ674" s="438">
        <f t="shared" ref="AJ674" si="1966">AJ673</f>
        <v>0</v>
      </c>
      <c r="AK674" s="438">
        <f t="shared" ref="AK674" si="1967">AK673</f>
        <v>0</v>
      </c>
      <c r="AL674" s="438">
        <f t="shared" ref="AL674" si="1968">AL673</f>
        <v>0</v>
      </c>
      <c r="AM674" s="333"/>
    </row>
    <row r="675" spans="1:39"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idden="1" outlineLevel="1">
      <c r="A676" s="568">
        <v>26</v>
      </c>
      <c r="B676" s="455" t="s">
        <v>119</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69">Z676</f>
        <v>0</v>
      </c>
      <c r="AA677" s="438">
        <f t="shared" ref="AA677" si="1970">AA676</f>
        <v>0</v>
      </c>
      <c r="AB677" s="438">
        <f t="shared" ref="AB677" si="1971">AB676</f>
        <v>0</v>
      </c>
      <c r="AC677" s="438">
        <f t="shared" ref="AC677" si="1972">AC676</f>
        <v>0</v>
      </c>
      <c r="AD677" s="438">
        <f t="shared" ref="AD677" si="1973">AD676</f>
        <v>0</v>
      </c>
      <c r="AE677" s="438">
        <f t="shared" ref="AE677" si="1974">AE676</f>
        <v>0</v>
      </c>
      <c r="AF677" s="438">
        <f t="shared" ref="AF677" si="1975">AF676</f>
        <v>0</v>
      </c>
      <c r="AG677" s="438">
        <f t="shared" ref="AG677" si="1976">AG676</f>
        <v>0</v>
      </c>
      <c r="AH677" s="438">
        <f t="shared" ref="AH677" si="1977">AH676</f>
        <v>0</v>
      </c>
      <c r="AI677" s="438">
        <f t="shared" ref="AI677" si="1978">AI676</f>
        <v>0</v>
      </c>
      <c r="AJ677" s="438">
        <f t="shared" ref="AJ677" si="1979">AJ676</f>
        <v>0</v>
      </c>
      <c r="AK677" s="438">
        <f t="shared" ref="AK677" si="1980">AK676</f>
        <v>0</v>
      </c>
      <c r="AL677" s="438">
        <f t="shared" ref="AL677" si="1981">AL676</f>
        <v>0</v>
      </c>
      <c r="AM677" s="333"/>
    </row>
    <row r="678" spans="1:39"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idden="1" outlineLevel="1">
      <c r="A679" s="568">
        <v>27</v>
      </c>
      <c r="B679" s="455" t="s">
        <v>120</v>
      </c>
      <c r="C679" s="318" t="s">
        <v>25</v>
      </c>
      <c r="D679" s="322"/>
      <c r="E679" s="322"/>
      <c r="F679" s="322"/>
      <c r="G679" s="322"/>
      <c r="H679" s="322"/>
      <c r="I679" s="322"/>
      <c r="J679" s="322"/>
      <c r="K679" s="322"/>
      <c r="L679" s="322"/>
      <c r="M679" s="322"/>
      <c r="N679" s="322">
        <v>12</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idden="1" outlineLevel="1">
      <c r="A680" s="568"/>
      <c r="B680" s="321" t="s">
        <v>313</v>
      </c>
      <c r="C680" s="318" t="s">
        <v>164</v>
      </c>
      <c r="D680" s="322"/>
      <c r="E680" s="322"/>
      <c r="F680" s="322"/>
      <c r="G680" s="322"/>
      <c r="H680" s="322"/>
      <c r="I680" s="322"/>
      <c r="J680" s="322"/>
      <c r="K680" s="322"/>
      <c r="L680" s="322"/>
      <c r="M680" s="322"/>
      <c r="N680" s="322">
        <f>N679</f>
        <v>12</v>
      </c>
      <c r="O680" s="322"/>
      <c r="P680" s="322"/>
      <c r="Q680" s="322"/>
      <c r="R680" s="322"/>
      <c r="S680" s="322"/>
      <c r="T680" s="322"/>
      <c r="U680" s="322"/>
      <c r="V680" s="322"/>
      <c r="W680" s="322"/>
      <c r="X680" s="322"/>
      <c r="Y680" s="438">
        <f>Y679</f>
        <v>0</v>
      </c>
      <c r="Z680" s="438">
        <f t="shared" ref="Z680" si="1982">Z679</f>
        <v>0</v>
      </c>
      <c r="AA680" s="438">
        <f t="shared" ref="AA680" si="1983">AA679</f>
        <v>0</v>
      </c>
      <c r="AB680" s="438">
        <f t="shared" ref="AB680" si="1984">AB679</f>
        <v>0</v>
      </c>
      <c r="AC680" s="438">
        <f t="shared" ref="AC680" si="1985">AC679</f>
        <v>0</v>
      </c>
      <c r="AD680" s="438">
        <f t="shared" ref="AD680" si="1986">AD679</f>
        <v>0</v>
      </c>
      <c r="AE680" s="438">
        <f t="shared" ref="AE680" si="1987">AE679</f>
        <v>0</v>
      </c>
      <c r="AF680" s="438">
        <f t="shared" ref="AF680" si="1988">AF679</f>
        <v>0</v>
      </c>
      <c r="AG680" s="438">
        <f t="shared" ref="AG680" si="1989">AG679</f>
        <v>0</v>
      </c>
      <c r="AH680" s="438">
        <f t="shared" ref="AH680" si="1990">AH679</f>
        <v>0</v>
      </c>
      <c r="AI680" s="438">
        <f t="shared" ref="AI680" si="1991">AI679</f>
        <v>0</v>
      </c>
      <c r="AJ680" s="438">
        <f t="shared" ref="AJ680" si="1992">AJ679</f>
        <v>0</v>
      </c>
      <c r="AK680" s="438">
        <f t="shared" ref="AK680" si="1993">AK679</f>
        <v>0</v>
      </c>
      <c r="AL680" s="438">
        <f t="shared" ref="AL680" si="1994">AL679</f>
        <v>0</v>
      </c>
      <c r="AM680" s="333"/>
    </row>
    <row r="681" spans="1:39"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idden="1" outlineLevel="1">
      <c r="A682" s="568">
        <v>28</v>
      </c>
      <c r="B682" s="455" t="s">
        <v>121</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1995">Z682</f>
        <v>0</v>
      </c>
      <c r="AA683" s="438">
        <f t="shared" ref="AA683" si="1996">AA682</f>
        <v>0</v>
      </c>
      <c r="AB683" s="438">
        <f t="shared" ref="AB683" si="1997">AB682</f>
        <v>0</v>
      </c>
      <c r="AC683" s="438">
        <f t="shared" ref="AC683" si="1998">AC682</f>
        <v>0</v>
      </c>
      <c r="AD683" s="438">
        <f t="shared" ref="AD683" si="1999">AD682</f>
        <v>0</v>
      </c>
      <c r="AE683" s="438">
        <f t="shared" ref="AE683" si="2000">AE682</f>
        <v>0</v>
      </c>
      <c r="AF683" s="438">
        <f t="shared" ref="AF683" si="2001">AF682</f>
        <v>0</v>
      </c>
      <c r="AG683" s="438">
        <f t="shared" ref="AG683" si="2002">AG682</f>
        <v>0</v>
      </c>
      <c r="AH683" s="438">
        <f t="shared" ref="AH683" si="2003">AH682</f>
        <v>0</v>
      </c>
      <c r="AI683" s="438">
        <f t="shared" ref="AI683" si="2004">AI682</f>
        <v>0</v>
      </c>
      <c r="AJ683" s="438">
        <f t="shared" ref="AJ683" si="2005">AJ682</f>
        <v>0</v>
      </c>
      <c r="AK683" s="438">
        <f t="shared" ref="AK683" si="2006">AK682</f>
        <v>0</v>
      </c>
      <c r="AL683" s="438">
        <f t="shared" ref="AL683" si="2007">AL682</f>
        <v>0</v>
      </c>
      <c r="AM683" s="333"/>
    </row>
    <row r="684" spans="1:39"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idden="1" outlineLevel="1">
      <c r="A685" s="568">
        <v>29</v>
      </c>
      <c r="B685" s="455" t="s">
        <v>122</v>
      </c>
      <c r="C685" s="318" t="s">
        <v>25</v>
      </c>
      <c r="D685" s="322"/>
      <c r="E685" s="322"/>
      <c r="F685" s="322"/>
      <c r="G685" s="322"/>
      <c r="H685" s="322"/>
      <c r="I685" s="322"/>
      <c r="J685" s="322"/>
      <c r="K685" s="322"/>
      <c r="L685" s="322"/>
      <c r="M685" s="322"/>
      <c r="N685" s="322">
        <v>3</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idden="1" outlineLevel="1">
      <c r="A686" s="568"/>
      <c r="B686" s="321" t="s">
        <v>313</v>
      </c>
      <c r="C686" s="318" t="s">
        <v>164</v>
      </c>
      <c r="D686" s="322"/>
      <c r="E686" s="322"/>
      <c r="F686" s="322"/>
      <c r="G686" s="322"/>
      <c r="H686" s="322"/>
      <c r="I686" s="322"/>
      <c r="J686" s="322"/>
      <c r="K686" s="322"/>
      <c r="L686" s="322"/>
      <c r="M686" s="322"/>
      <c r="N686" s="322">
        <f>N685</f>
        <v>3</v>
      </c>
      <c r="O686" s="322"/>
      <c r="P686" s="322"/>
      <c r="Q686" s="322"/>
      <c r="R686" s="322"/>
      <c r="S686" s="322"/>
      <c r="T686" s="322"/>
      <c r="U686" s="322"/>
      <c r="V686" s="322"/>
      <c r="W686" s="322"/>
      <c r="X686" s="322"/>
      <c r="Y686" s="438">
        <f>Y685</f>
        <v>0</v>
      </c>
      <c r="Z686" s="438">
        <f t="shared" ref="Z686" si="2008">Z685</f>
        <v>0</v>
      </c>
      <c r="AA686" s="438">
        <f t="shared" ref="AA686" si="2009">AA685</f>
        <v>0</v>
      </c>
      <c r="AB686" s="438">
        <f t="shared" ref="AB686" si="2010">AB685</f>
        <v>0</v>
      </c>
      <c r="AC686" s="438">
        <f t="shared" ref="AC686" si="2011">AC685</f>
        <v>0</v>
      </c>
      <c r="AD686" s="438">
        <f t="shared" ref="AD686" si="2012">AD685</f>
        <v>0</v>
      </c>
      <c r="AE686" s="438">
        <f t="shared" ref="AE686" si="2013">AE685</f>
        <v>0</v>
      </c>
      <c r="AF686" s="438">
        <f t="shared" ref="AF686" si="2014">AF685</f>
        <v>0</v>
      </c>
      <c r="AG686" s="438">
        <f t="shared" ref="AG686" si="2015">AG685</f>
        <v>0</v>
      </c>
      <c r="AH686" s="438">
        <f t="shared" ref="AH686" si="2016">AH685</f>
        <v>0</v>
      </c>
      <c r="AI686" s="438">
        <f t="shared" ref="AI686" si="2017">AI685</f>
        <v>0</v>
      </c>
      <c r="AJ686" s="438">
        <f t="shared" ref="AJ686" si="2018">AJ685</f>
        <v>0</v>
      </c>
      <c r="AK686" s="438">
        <f t="shared" ref="AK686" si="2019">AK685</f>
        <v>0</v>
      </c>
      <c r="AL686" s="438">
        <f t="shared" ref="AL686" si="2020">AL685</f>
        <v>0</v>
      </c>
      <c r="AM686" s="333"/>
    </row>
    <row r="687" spans="1:39" hidden="1" outlineLevel="1">
      <c r="A687" s="568"/>
      <c r="B687" s="321"/>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idden="1" outlineLevel="1">
      <c r="A688" s="568">
        <v>30</v>
      </c>
      <c r="B688" s="455" t="s">
        <v>123</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21">Z688</f>
        <v>0</v>
      </c>
      <c r="AA689" s="438">
        <f t="shared" ref="AA689" si="2022">AA688</f>
        <v>0</v>
      </c>
      <c r="AB689" s="438">
        <f t="shared" ref="AB689" si="2023">AB688</f>
        <v>0</v>
      </c>
      <c r="AC689" s="438">
        <f t="shared" ref="AC689" si="2024">AC688</f>
        <v>0</v>
      </c>
      <c r="AD689" s="438">
        <f t="shared" ref="AD689" si="2025">AD688</f>
        <v>0</v>
      </c>
      <c r="AE689" s="438">
        <f t="shared" ref="AE689" si="2026">AE688</f>
        <v>0</v>
      </c>
      <c r="AF689" s="438">
        <f t="shared" ref="AF689" si="2027">AF688</f>
        <v>0</v>
      </c>
      <c r="AG689" s="438">
        <f t="shared" ref="AG689" si="2028">AG688</f>
        <v>0</v>
      </c>
      <c r="AH689" s="438">
        <f t="shared" ref="AH689" si="2029">AH688</f>
        <v>0</v>
      </c>
      <c r="AI689" s="438">
        <f t="shared" ref="AI689" si="2030">AI688</f>
        <v>0</v>
      </c>
      <c r="AJ689" s="438">
        <f t="shared" ref="AJ689" si="2031">AJ688</f>
        <v>0</v>
      </c>
      <c r="AK689" s="438">
        <f t="shared" ref="AK689" si="2032">AK688</f>
        <v>0</v>
      </c>
      <c r="AL689" s="438">
        <f t="shared" ref="AL689" si="2033">AL688</f>
        <v>0</v>
      </c>
      <c r="AM689" s="333"/>
    </row>
    <row r="690" spans="1:39" hidden="1" outlineLevel="1">
      <c r="A690" s="568"/>
      <c r="B690" s="321"/>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idden="1" outlineLevel="1">
      <c r="A691" s="568">
        <v>31</v>
      </c>
      <c r="B691" s="455" t="s">
        <v>124</v>
      </c>
      <c r="C691" s="318" t="s">
        <v>25</v>
      </c>
      <c r="D691" s="322"/>
      <c r="E691" s="322"/>
      <c r="F691" s="322"/>
      <c r="G691" s="322"/>
      <c r="H691" s="322"/>
      <c r="I691" s="322"/>
      <c r="J691" s="322"/>
      <c r="K691" s="322"/>
      <c r="L691" s="322"/>
      <c r="M691" s="322"/>
      <c r="N691" s="322">
        <v>12</v>
      </c>
      <c r="O691" s="322"/>
      <c r="P691" s="322"/>
      <c r="Q691" s="322"/>
      <c r="R691" s="322"/>
      <c r="S691" s="322"/>
      <c r="T691" s="322"/>
      <c r="U691" s="322"/>
      <c r="V691" s="322"/>
      <c r="W691" s="322"/>
      <c r="X691" s="322"/>
      <c r="Y691" s="453"/>
      <c r="Z691" s="437"/>
      <c r="AA691" s="437"/>
      <c r="AB691" s="437"/>
      <c r="AC691" s="437"/>
      <c r="AD691" s="437"/>
      <c r="AE691" s="437"/>
      <c r="AF691" s="442"/>
      <c r="AG691" s="442"/>
      <c r="AH691" s="442"/>
      <c r="AI691" s="442"/>
      <c r="AJ691" s="442"/>
      <c r="AK691" s="442"/>
      <c r="AL691" s="442"/>
      <c r="AM691" s="323">
        <f>SUM(Y691:AL691)</f>
        <v>0</v>
      </c>
    </row>
    <row r="692" spans="1:39" hidden="1" outlineLevel="1">
      <c r="A692" s="568"/>
      <c r="B692" s="321" t="s">
        <v>313</v>
      </c>
      <c r="C692" s="318" t="s">
        <v>164</v>
      </c>
      <c r="D692" s="322"/>
      <c r="E692" s="322"/>
      <c r="F692" s="322"/>
      <c r="G692" s="322"/>
      <c r="H692" s="322"/>
      <c r="I692" s="322"/>
      <c r="J692" s="322"/>
      <c r="K692" s="322"/>
      <c r="L692" s="322"/>
      <c r="M692" s="322"/>
      <c r="N692" s="322">
        <f>N691</f>
        <v>12</v>
      </c>
      <c r="O692" s="322"/>
      <c r="P692" s="322"/>
      <c r="Q692" s="322"/>
      <c r="R692" s="322"/>
      <c r="S692" s="322"/>
      <c r="T692" s="322"/>
      <c r="U692" s="322"/>
      <c r="V692" s="322"/>
      <c r="W692" s="322"/>
      <c r="X692" s="322"/>
      <c r="Y692" s="438">
        <f>Y691</f>
        <v>0</v>
      </c>
      <c r="Z692" s="438">
        <f t="shared" ref="Z692" si="2034">Z691</f>
        <v>0</v>
      </c>
      <c r="AA692" s="438">
        <f t="shared" ref="AA692" si="2035">AA691</f>
        <v>0</v>
      </c>
      <c r="AB692" s="438">
        <f t="shared" ref="AB692" si="2036">AB691</f>
        <v>0</v>
      </c>
      <c r="AC692" s="438">
        <f t="shared" ref="AC692" si="2037">AC691</f>
        <v>0</v>
      </c>
      <c r="AD692" s="438">
        <f t="shared" ref="AD692" si="2038">AD691</f>
        <v>0</v>
      </c>
      <c r="AE692" s="438">
        <f t="shared" ref="AE692" si="2039">AE691</f>
        <v>0</v>
      </c>
      <c r="AF692" s="438">
        <f t="shared" ref="AF692" si="2040">AF691</f>
        <v>0</v>
      </c>
      <c r="AG692" s="438">
        <f t="shared" ref="AG692" si="2041">AG691</f>
        <v>0</v>
      </c>
      <c r="AH692" s="438">
        <f t="shared" ref="AH692" si="2042">AH691</f>
        <v>0</v>
      </c>
      <c r="AI692" s="438">
        <f t="shared" ref="AI692" si="2043">AI691</f>
        <v>0</v>
      </c>
      <c r="AJ692" s="438">
        <f t="shared" ref="AJ692" si="2044">AJ691</f>
        <v>0</v>
      </c>
      <c r="AK692" s="438">
        <f t="shared" ref="AK692" si="2045">AK691</f>
        <v>0</v>
      </c>
      <c r="AL692" s="438">
        <f t="shared" ref="AL692" si="2046">AL691</f>
        <v>0</v>
      </c>
      <c r="AM692" s="333"/>
    </row>
    <row r="693" spans="1:39" hidden="1" outlineLevel="1">
      <c r="A693" s="568"/>
      <c r="B693" s="455"/>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439"/>
      <c r="Z693" s="452"/>
      <c r="AA693" s="452"/>
      <c r="AB693" s="452"/>
      <c r="AC693" s="452"/>
      <c r="AD693" s="452"/>
      <c r="AE693" s="452"/>
      <c r="AF693" s="452"/>
      <c r="AG693" s="452"/>
      <c r="AH693" s="452"/>
      <c r="AI693" s="452"/>
      <c r="AJ693" s="452"/>
      <c r="AK693" s="452"/>
      <c r="AL693" s="452"/>
      <c r="AM693" s="333"/>
    </row>
    <row r="694" spans="1:39" hidden="1" outlineLevel="1">
      <c r="A694" s="568">
        <v>32</v>
      </c>
      <c r="B694" s="455" t="s">
        <v>125</v>
      </c>
      <c r="C694" s="318" t="s">
        <v>25</v>
      </c>
      <c r="D694" s="322"/>
      <c r="E694" s="322"/>
      <c r="F694" s="322"/>
      <c r="G694" s="322"/>
      <c r="H694" s="322"/>
      <c r="I694" s="322"/>
      <c r="J694" s="322"/>
      <c r="K694" s="322"/>
      <c r="L694" s="322"/>
      <c r="M694" s="322"/>
      <c r="N694" s="322">
        <v>12</v>
      </c>
      <c r="O694" s="322"/>
      <c r="P694" s="322"/>
      <c r="Q694" s="322"/>
      <c r="R694" s="322"/>
      <c r="S694" s="322"/>
      <c r="T694" s="322"/>
      <c r="U694" s="322"/>
      <c r="V694" s="322"/>
      <c r="W694" s="322"/>
      <c r="X694" s="322"/>
      <c r="Y694" s="453"/>
      <c r="Z694" s="437"/>
      <c r="AA694" s="437"/>
      <c r="AB694" s="437"/>
      <c r="AC694" s="437"/>
      <c r="AD694" s="437"/>
      <c r="AE694" s="437"/>
      <c r="AF694" s="442"/>
      <c r="AG694" s="442"/>
      <c r="AH694" s="442"/>
      <c r="AI694" s="442"/>
      <c r="AJ694" s="442"/>
      <c r="AK694" s="442"/>
      <c r="AL694" s="442"/>
      <c r="AM694" s="323">
        <f>SUM(Y694:AL694)</f>
        <v>0</v>
      </c>
    </row>
    <row r="695" spans="1:39" hidden="1" outlineLevel="1">
      <c r="A695" s="568"/>
      <c r="B695" s="321" t="s">
        <v>313</v>
      </c>
      <c r="C695" s="318" t="s">
        <v>164</v>
      </c>
      <c r="D695" s="322"/>
      <c r="E695" s="322"/>
      <c r="F695" s="322"/>
      <c r="G695" s="322"/>
      <c r="H695" s="322"/>
      <c r="I695" s="322"/>
      <c r="J695" s="322"/>
      <c r="K695" s="322"/>
      <c r="L695" s="322"/>
      <c r="M695" s="322"/>
      <c r="N695" s="322">
        <f>N694</f>
        <v>12</v>
      </c>
      <c r="O695" s="322"/>
      <c r="P695" s="322"/>
      <c r="Q695" s="322"/>
      <c r="R695" s="322"/>
      <c r="S695" s="322"/>
      <c r="T695" s="322"/>
      <c r="U695" s="322"/>
      <c r="V695" s="322"/>
      <c r="W695" s="322"/>
      <c r="X695" s="322"/>
      <c r="Y695" s="438">
        <f>Y694</f>
        <v>0</v>
      </c>
      <c r="Z695" s="438">
        <f t="shared" ref="Z695" si="2047">Z694</f>
        <v>0</v>
      </c>
      <c r="AA695" s="438">
        <f t="shared" ref="AA695" si="2048">AA694</f>
        <v>0</v>
      </c>
      <c r="AB695" s="438">
        <f t="shared" ref="AB695" si="2049">AB694</f>
        <v>0</v>
      </c>
      <c r="AC695" s="438">
        <f t="shared" ref="AC695" si="2050">AC694</f>
        <v>0</v>
      </c>
      <c r="AD695" s="438">
        <f t="shared" ref="AD695" si="2051">AD694</f>
        <v>0</v>
      </c>
      <c r="AE695" s="438">
        <f t="shared" ref="AE695" si="2052">AE694</f>
        <v>0</v>
      </c>
      <c r="AF695" s="438">
        <f t="shared" ref="AF695" si="2053">AF694</f>
        <v>0</v>
      </c>
      <c r="AG695" s="438">
        <f t="shared" ref="AG695" si="2054">AG694</f>
        <v>0</v>
      </c>
      <c r="AH695" s="438">
        <f t="shared" ref="AH695" si="2055">AH694</f>
        <v>0</v>
      </c>
      <c r="AI695" s="438">
        <f t="shared" ref="AI695" si="2056">AI694</f>
        <v>0</v>
      </c>
      <c r="AJ695" s="438">
        <f t="shared" ref="AJ695" si="2057">AJ694</f>
        <v>0</v>
      </c>
      <c r="AK695" s="438">
        <f t="shared" ref="AK695" si="2058">AK694</f>
        <v>0</v>
      </c>
      <c r="AL695" s="438">
        <f t="shared" ref="AL695" si="2059">AL694</f>
        <v>0</v>
      </c>
      <c r="AM695" s="333"/>
    </row>
    <row r="696" spans="1:39" hidden="1" outlineLevel="1">
      <c r="A696" s="568"/>
      <c r="B696" s="455"/>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439"/>
      <c r="Z696" s="452"/>
      <c r="AA696" s="452"/>
      <c r="AB696" s="452"/>
      <c r="AC696" s="452"/>
      <c r="AD696" s="452"/>
      <c r="AE696" s="452"/>
      <c r="AF696" s="452"/>
      <c r="AG696" s="452"/>
      <c r="AH696" s="452"/>
      <c r="AI696" s="452"/>
      <c r="AJ696" s="452"/>
      <c r="AK696" s="452"/>
      <c r="AL696" s="452"/>
      <c r="AM696" s="333"/>
    </row>
    <row r="697" spans="1:39" ht="15.75" hidden="1" outlineLevel="1">
      <c r="A697" s="568"/>
      <c r="B697" s="315" t="s">
        <v>514</v>
      </c>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idden="1" outlineLevel="1">
      <c r="A698" s="568">
        <v>33</v>
      </c>
      <c r="B698" s="455" t="s">
        <v>126</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60">Z698</f>
        <v>0</v>
      </c>
      <c r="AA699" s="438">
        <f t="shared" ref="AA699" si="2061">AA698</f>
        <v>0</v>
      </c>
      <c r="AB699" s="438">
        <f t="shared" ref="AB699" si="2062">AB698</f>
        <v>0</v>
      </c>
      <c r="AC699" s="438">
        <f t="shared" ref="AC699" si="2063">AC698</f>
        <v>0</v>
      </c>
      <c r="AD699" s="438">
        <f t="shared" ref="AD699" si="2064">AD698</f>
        <v>0</v>
      </c>
      <c r="AE699" s="438">
        <f t="shared" ref="AE699" si="2065">AE698</f>
        <v>0</v>
      </c>
      <c r="AF699" s="438">
        <f t="shared" ref="AF699" si="2066">AF698</f>
        <v>0</v>
      </c>
      <c r="AG699" s="438">
        <f t="shared" ref="AG699" si="2067">AG698</f>
        <v>0</v>
      </c>
      <c r="AH699" s="438">
        <f t="shared" ref="AH699" si="2068">AH698</f>
        <v>0</v>
      </c>
      <c r="AI699" s="438">
        <f t="shared" ref="AI699" si="2069">AI698</f>
        <v>0</v>
      </c>
      <c r="AJ699" s="438">
        <f t="shared" ref="AJ699" si="2070">AJ698</f>
        <v>0</v>
      </c>
      <c r="AK699" s="438">
        <f t="shared" ref="AK699" si="2071">AK698</f>
        <v>0</v>
      </c>
      <c r="AL699" s="438">
        <f t="shared" ref="AL699" si="2072">AL698</f>
        <v>0</v>
      </c>
      <c r="AM699" s="333"/>
    </row>
    <row r="700" spans="1:39" hidden="1" outlineLevel="1">
      <c r="A700" s="568"/>
      <c r="B700" s="455"/>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idden="1" outlineLevel="1">
      <c r="A701" s="568">
        <v>34</v>
      </c>
      <c r="B701" s="455" t="s">
        <v>127</v>
      </c>
      <c r="C701" s="318" t="s">
        <v>25</v>
      </c>
      <c r="D701" s="322"/>
      <c r="E701" s="322"/>
      <c r="F701" s="322"/>
      <c r="G701" s="322"/>
      <c r="H701" s="322"/>
      <c r="I701" s="322"/>
      <c r="J701" s="322"/>
      <c r="K701" s="322"/>
      <c r="L701" s="322"/>
      <c r="M701" s="322"/>
      <c r="N701" s="322">
        <v>0</v>
      </c>
      <c r="O701" s="322"/>
      <c r="P701" s="322"/>
      <c r="Q701" s="322"/>
      <c r="R701" s="322"/>
      <c r="S701" s="322"/>
      <c r="T701" s="322"/>
      <c r="U701" s="322"/>
      <c r="V701" s="322"/>
      <c r="W701" s="322"/>
      <c r="X701" s="322"/>
      <c r="Y701" s="453"/>
      <c r="Z701" s="437"/>
      <c r="AA701" s="437"/>
      <c r="AB701" s="437"/>
      <c r="AC701" s="437"/>
      <c r="AD701" s="437"/>
      <c r="AE701" s="437"/>
      <c r="AF701" s="442"/>
      <c r="AG701" s="442"/>
      <c r="AH701" s="442"/>
      <c r="AI701" s="442"/>
      <c r="AJ701" s="442"/>
      <c r="AK701" s="442"/>
      <c r="AL701" s="442"/>
      <c r="AM701" s="323">
        <f>SUM(Y701:AL701)</f>
        <v>0</v>
      </c>
    </row>
    <row r="702" spans="1:39" hidden="1" outlineLevel="1">
      <c r="A702" s="568"/>
      <c r="B702" s="321" t="s">
        <v>313</v>
      </c>
      <c r="C702" s="318" t="s">
        <v>164</v>
      </c>
      <c r="D702" s="322"/>
      <c r="E702" s="322"/>
      <c r="F702" s="322"/>
      <c r="G702" s="322"/>
      <c r="H702" s="322"/>
      <c r="I702" s="322"/>
      <c r="J702" s="322"/>
      <c r="K702" s="322"/>
      <c r="L702" s="322"/>
      <c r="M702" s="322"/>
      <c r="N702" s="322">
        <f>N701</f>
        <v>0</v>
      </c>
      <c r="O702" s="322"/>
      <c r="P702" s="322"/>
      <c r="Q702" s="322"/>
      <c r="R702" s="322"/>
      <c r="S702" s="322"/>
      <c r="T702" s="322"/>
      <c r="U702" s="322"/>
      <c r="V702" s="322"/>
      <c r="W702" s="322"/>
      <c r="X702" s="322"/>
      <c r="Y702" s="438">
        <f>Y701</f>
        <v>0</v>
      </c>
      <c r="Z702" s="438">
        <f t="shared" ref="Z702" si="2073">Z701</f>
        <v>0</v>
      </c>
      <c r="AA702" s="438">
        <f t="shared" ref="AA702" si="2074">AA701</f>
        <v>0</v>
      </c>
      <c r="AB702" s="438">
        <f t="shared" ref="AB702" si="2075">AB701</f>
        <v>0</v>
      </c>
      <c r="AC702" s="438">
        <f t="shared" ref="AC702" si="2076">AC701</f>
        <v>0</v>
      </c>
      <c r="AD702" s="438">
        <f t="shared" ref="AD702" si="2077">AD701</f>
        <v>0</v>
      </c>
      <c r="AE702" s="438">
        <f t="shared" ref="AE702" si="2078">AE701</f>
        <v>0</v>
      </c>
      <c r="AF702" s="438">
        <f t="shared" ref="AF702" si="2079">AF701</f>
        <v>0</v>
      </c>
      <c r="AG702" s="438">
        <f t="shared" ref="AG702" si="2080">AG701</f>
        <v>0</v>
      </c>
      <c r="AH702" s="438">
        <f t="shared" ref="AH702" si="2081">AH701</f>
        <v>0</v>
      </c>
      <c r="AI702" s="438">
        <f t="shared" ref="AI702" si="2082">AI701</f>
        <v>0</v>
      </c>
      <c r="AJ702" s="438">
        <f t="shared" ref="AJ702" si="2083">AJ701</f>
        <v>0</v>
      </c>
      <c r="AK702" s="438">
        <f t="shared" ref="AK702" si="2084">AK701</f>
        <v>0</v>
      </c>
      <c r="AL702" s="438">
        <f t="shared" ref="AL702" si="2085">AL701</f>
        <v>0</v>
      </c>
      <c r="AM702" s="333"/>
    </row>
    <row r="703" spans="1:39" hidden="1" outlineLevel="1">
      <c r="A703" s="568"/>
      <c r="B703" s="455"/>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439"/>
      <c r="Z703" s="452"/>
      <c r="AA703" s="452"/>
      <c r="AB703" s="452"/>
      <c r="AC703" s="452"/>
      <c r="AD703" s="452"/>
      <c r="AE703" s="452"/>
      <c r="AF703" s="452"/>
      <c r="AG703" s="452"/>
      <c r="AH703" s="452"/>
      <c r="AI703" s="452"/>
      <c r="AJ703" s="452"/>
      <c r="AK703" s="452"/>
      <c r="AL703" s="452"/>
      <c r="AM703" s="333"/>
    </row>
    <row r="704" spans="1:39" hidden="1" outlineLevel="1">
      <c r="A704" s="568">
        <v>35</v>
      </c>
      <c r="B704" s="455" t="s">
        <v>128</v>
      </c>
      <c r="C704" s="318" t="s">
        <v>25</v>
      </c>
      <c r="D704" s="322"/>
      <c r="E704" s="322"/>
      <c r="F704" s="322"/>
      <c r="G704" s="322"/>
      <c r="H704" s="322"/>
      <c r="I704" s="322"/>
      <c r="J704" s="322"/>
      <c r="K704" s="322"/>
      <c r="L704" s="322"/>
      <c r="M704" s="322"/>
      <c r="N704" s="322">
        <v>0</v>
      </c>
      <c r="O704" s="322"/>
      <c r="P704" s="322"/>
      <c r="Q704" s="322"/>
      <c r="R704" s="322"/>
      <c r="S704" s="322"/>
      <c r="T704" s="322"/>
      <c r="U704" s="322"/>
      <c r="V704" s="322"/>
      <c r="W704" s="322"/>
      <c r="X704" s="322"/>
      <c r="Y704" s="453"/>
      <c r="Z704" s="437"/>
      <c r="AA704" s="437"/>
      <c r="AB704" s="437"/>
      <c r="AC704" s="437"/>
      <c r="AD704" s="437"/>
      <c r="AE704" s="437"/>
      <c r="AF704" s="442"/>
      <c r="AG704" s="442"/>
      <c r="AH704" s="442"/>
      <c r="AI704" s="442"/>
      <c r="AJ704" s="442"/>
      <c r="AK704" s="442"/>
      <c r="AL704" s="442"/>
      <c r="AM704" s="323">
        <f>SUM(Y704:AL704)</f>
        <v>0</v>
      </c>
    </row>
    <row r="705" spans="1:39" hidden="1" outlineLevel="1">
      <c r="A705" s="568"/>
      <c r="B705" s="321" t="s">
        <v>313</v>
      </c>
      <c r="C705" s="318" t="s">
        <v>164</v>
      </c>
      <c r="D705" s="322"/>
      <c r="E705" s="322"/>
      <c r="F705" s="322"/>
      <c r="G705" s="322"/>
      <c r="H705" s="322"/>
      <c r="I705" s="322"/>
      <c r="J705" s="322"/>
      <c r="K705" s="322"/>
      <c r="L705" s="322"/>
      <c r="M705" s="322"/>
      <c r="N705" s="322">
        <f>N704</f>
        <v>0</v>
      </c>
      <c r="O705" s="322"/>
      <c r="P705" s="322"/>
      <c r="Q705" s="322"/>
      <c r="R705" s="322"/>
      <c r="S705" s="322"/>
      <c r="T705" s="322"/>
      <c r="U705" s="322"/>
      <c r="V705" s="322"/>
      <c r="W705" s="322"/>
      <c r="X705" s="322"/>
      <c r="Y705" s="438">
        <f>Y704</f>
        <v>0</v>
      </c>
      <c r="Z705" s="438">
        <f t="shared" ref="Z705" si="2086">Z704</f>
        <v>0</v>
      </c>
      <c r="AA705" s="438">
        <f t="shared" ref="AA705" si="2087">AA704</f>
        <v>0</v>
      </c>
      <c r="AB705" s="438">
        <f t="shared" ref="AB705" si="2088">AB704</f>
        <v>0</v>
      </c>
      <c r="AC705" s="438">
        <f t="shared" ref="AC705" si="2089">AC704</f>
        <v>0</v>
      </c>
      <c r="AD705" s="438">
        <f t="shared" ref="AD705" si="2090">AD704</f>
        <v>0</v>
      </c>
      <c r="AE705" s="438">
        <f t="shared" ref="AE705" si="2091">AE704</f>
        <v>0</v>
      </c>
      <c r="AF705" s="438">
        <f t="shared" ref="AF705" si="2092">AF704</f>
        <v>0</v>
      </c>
      <c r="AG705" s="438">
        <f t="shared" ref="AG705" si="2093">AG704</f>
        <v>0</v>
      </c>
      <c r="AH705" s="438">
        <f t="shared" ref="AH705" si="2094">AH704</f>
        <v>0</v>
      </c>
      <c r="AI705" s="438">
        <f t="shared" ref="AI705" si="2095">AI704</f>
        <v>0</v>
      </c>
      <c r="AJ705" s="438">
        <f t="shared" ref="AJ705" si="2096">AJ704</f>
        <v>0</v>
      </c>
      <c r="AK705" s="438">
        <f t="shared" ref="AK705" si="2097">AK704</f>
        <v>0</v>
      </c>
      <c r="AL705" s="438">
        <f t="shared" ref="AL705" si="2098">AL704</f>
        <v>0</v>
      </c>
      <c r="AM705" s="333"/>
    </row>
    <row r="706" spans="1:39" hidden="1" outlineLevel="1">
      <c r="A706" s="568"/>
      <c r="B706" s="45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439"/>
      <c r="Z706" s="452"/>
      <c r="AA706" s="452"/>
      <c r="AB706" s="452"/>
      <c r="AC706" s="452"/>
      <c r="AD706" s="452"/>
      <c r="AE706" s="452"/>
      <c r="AF706" s="452"/>
      <c r="AG706" s="452"/>
      <c r="AH706" s="452"/>
      <c r="AI706" s="452"/>
      <c r="AJ706" s="452"/>
      <c r="AK706" s="452"/>
      <c r="AL706" s="452"/>
      <c r="AM706" s="333"/>
    </row>
    <row r="707" spans="1:39" ht="15.75" hidden="1" outlineLevel="1">
      <c r="A707" s="568"/>
      <c r="B707" s="315" t="s">
        <v>515</v>
      </c>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t="30" hidden="1" outlineLevel="1">
      <c r="A708" s="568">
        <v>36</v>
      </c>
      <c r="B708" s="455" t="s">
        <v>129</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099">Z708</f>
        <v>0</v>
      </c>
      <c r="AA709" s="438">
        <f t="shared" ref="AA709" si="2100">AA708</f>
        <v>0</v>
      </c>
      <c r="AB709" s="438">
        <f t="shared" ref="AB709" si="2101">AB708</f>
        <v>0</v>
      </c>
      <c r="AC709" s="438">
        <f t="shared" ref="AC709" si="2102">AC708</f>
        <v>0</v>
      </c>
      <c r="AD709" s="438">
        <f t="shared" ref="AD709" si="2103">AD708</f>
        <v>0</v>
      </c>
      <c r="AE709" s="438">
        <f t="shared" ref="AE709" si="2104">AE708</f>
        <v>0</v>
      </c>
      <c r="AF709" s="438">
        <f t="shared" ref="AF709" si="2105">AF708</f>
        <v>0</v>
      </c>
      <c r="AG709" s="438">
        <f t="shared" ref="AG709" si="2106">AG708</f>
        <v>0</v>
      </c>
      <c r="AH709" s="438">
        <f t="shared" ref="AH709" si="2107">AH708</f>
        <v>0</v>
      </c>
      <c r="AI709" s="438">
        <f t="shared" ref="AI709" si="2108">AI708</f>
        <v>0</v>
      </c>
      <c r="AJ709" s="438">
        <f t="shared" ref="AJ709" si="2109">AJ708</f>
        <v>0</v>
      </c>
      <c r="AK709" s="438">
        <f t="shared" ref="AK709" si="2110">AK708</f>
        <v>0</v>
      </c>
      <c r="AL709" s="438">
        <f t="shared" ref="AL709" si="2111">AL708</f>
        <v>0</v>
      </c>
      <c r="AM709" s="333"/>
    </row>
    <row r="710" spans="1:39"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idden="1" outlineLevel="1">
      <c r="A711" s="568">
        <v>37</v>
      </c>
      <c r="B711" s="455" t="s">
        <v>130</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12">Z711</f>
        <v>0</v>
      </c>
      <c r="AA712" s="438">
        <f t="shared" ref="AA712" si="2113">AA711</f>
        <v>0</v>
      </c>
      <c r="AB712" s="438">
        <f t="shared" ref="AB712" si="2114">AB711</f>
        <v>0</v>
      </c>
      <c r="AC712" s="438">
        <f t="shared" ref="AC712" si="2115">AC711</f>
        <v>0</v>
      </c>
      <c r="AD712" s="438">
        <f t="shared" ref="AD712" si="2116">AD711</f>
        <v>0</v>
      </c>
      <c r="AE712" s="438">
        <f t="shared" ref="AE712" si="2117">AE711</f>
        <v>0</v>
      </c>
      <c r="AF712" s="438">
        <f t="shared" ref="AF712" si="2118">AF711</f>
        <v>0</v>
      </c>
      <c r="AG712" s="438">
        <f t="shared" ref="AG712" si="2119">AG711</f>
        <v>0</v>
      </c>
      <c r="AH712" s="438">
        <f t="shared" ref="AH712" si="2120">AH711</f>
        <v>0</v>
      </c>
      <c r="AI712" s="438">
        <f t="shared" ref="AI712" si="2121">AI711</f>
        <v>0</v>
      </c>
      <c r="AJ712" s="438">
        <f t="shared" ref="AJ712" si="2122">AJ711</f>
        <v>0</v>
      </c>
      <c r="AK712" s="438">
        <f t="shared" ref="AK712" si="2123">AK711</f>
        <v>0</v>
      </c>
      <c r="AL712" s="438">
        <f t="shared" ref="AL712" si="2124">AL711</f>
        <v>0</v>
      </c>
      <c r="AM712" s="333"/>
    </row>
    <row r="713" spans="1:39"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idden="1" outlineLevel="1">
      <c r="A714" s="568">
        <v>38</v>
      </c>
      <c r="B714" s="455" t="s">
        <v>131</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25">Z714</f>
        <v>0</v>
      </c>
      <c r="AA715" s="438">
        <f t="shared" ref="AA715" si="2126">AA714</f>
        <v>0</v>
      </c>
      <c r="AB715" s="438">
        <f t="shared" ref="AB715" si="2127">AB714</f>
        <v>0</v>
      </c>
      <c r="AC715" s="438">
        <f t="shared" ref="AC715" si="2128">AC714</f>
        <v>0</v>
      </c>
      <c r="AD715" s="438">
        <f t="shared" ref="AD715" si="2129">AD714</f>
        <v>0</v>
      </c>
      <c r="AE715" s="438">
        <f t="shared" ref="AE715" si="2130">AE714</f>
        <v>0</v>
      </c>
      <c r="AF715" s="438">
        <f t="shared" ref="AF715" si="2131">AF714</f>
        <v>0</v>
      </c>
      <c r="AG715" s="438">
        <f t="shared" ref="AG715" si="2132">AG714</f>
        <v>0</v>
      </c>
      <c r="AH715" s="438">
        <f t="shared" ref="AH715" si="2133">AH714</f>
        <v>0</v>
      </c>
      <c r="AI715" s="438">
        <f t="shared" ref="AI715" si="2134">AI714</f>
        <v>0</v>
      </c>
      <c r="AJ715" s="438">
        <f t="shared" ref="AJ715" si="2135">AJ714</f>
        <v>0</v>
      </c>
      <c r="AK715" s="438">
        <f t="shared" ref="AK715" si="2136">AK714</f>
        <v>0</v>
      </c>
      <c r="AL715" s="438">
        <f t="shared" ref="AL715" si="2137">AL714</f>
        <v>0</v>
      </c>
      <c r="AM715" s="333"/>
    </row>
    <row r="716" spans="1:39"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idden="1" outlineLevel="1">
      <c r="A717" s="568">
        <v>39</v>
      </c>
      <c r="B717" s="455" t="s">
        <v>132</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38">Z717</f>
        <v>0</v>
      </c>
      <c r="AA718" s="438">
        <f t="shared" ref="AA718" si="2139">AA717</f>
        <v>0</v>
      </c>
      <c r="AB718" s="438">
        <f t="shared" ref="AB718" si="2140">AB717</f>
        <v>0</v>
      </c>
      <c r="AC718" s="438">
        <f t="shared" ref="AC718" si="2141">AC717</f>
        <v>0</v>
      </c>
      <c r="AD718" s="438">
        <f t="shared" ref="AD718" si="2142">AD717</f>
        <v>0</v>
      </c>
      <c r="AE718" s="438">
        <f t="shared" ref="AE718" si="2143">AE717</f>
        <v>0</v>
      </c>
      <c r="AF718" s="438">
        <f t="shared" ref="AF718" si="2144">AF717</f>
        <v>0</v>
      </c>
      <c r="AG718" s="438">
        <f t="shared" ref="AG718" si="2145">AG717</f>
        <v>0</v>
      </c>
      <c r="AH718" s="438">
        <f t="shared" ref="AH718" si="2146">AH717</f>
        <v>0</v>
      </c>
      <c r="AI718" s="438">
        <f t="shared" ref="AI718" si="2147">AI717</f>
        <v>0</v>
      </c>
      <c r="AJ718" s="438">
        <f t="shared" ref="AJ718" si="2148">AJ717</f>
        <v>0</v>
      </c>
      <c r="AK718" s="438">
        <f t="shared" ref="AK718" si="2149">AK717</f>
        <v>0</v>
      </c>
      <c r="AL718" s="438">
        <f t="shared" ref="AL718" si="2150">AL717</f>
        <v>0</v>
      </c>
      <c r="AM718" s="333"/>
    </row>
    <row r="719" spans="1:39"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idden="1" outlineLevel="1">
      <c r="A720" s="568">
        <v>40</v>
      </c>
      <c r="B720" s="455" t="s">
        <v>133</v>
      </c>
      <c r="C720" s="318" t="s">
        <v>25</v>
      </c>
      <c r="D720" s="322"/>
      <c r="E720" s="322"/>
      <c r="F720" s="322"/>
      <c r="G720" s="322"/>
      <c r="H720" s="322"/>
      <c r="I720" s="322"/>
      <c r="J720" s="322"/>
      <c r="K720" s="322"/>
      <c r="L720" s="322"/>
      <c r="M720" s="322"/>
      <c r="N720" s="322">
        <v>0</v>
      </c>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idden="1" outlineLevel="1">
      <c r="A721" s="568"/>
      <c r="B721" s="321" t="s">
        <v>313</v>
      </c>
      <c r="C721" s="318" t="s">
        <v>164</v>
      </c>
      <c r="D721" s="322"/>
      <c r="E721" s="322"/>
      <c r="F721" s="322"/>
      <c r="G721" s="322"/>
      <c r="H721" s="322"/>
      <c r="I721" s="322"/>
      <c r="J721" s="322"/>
      <c r="K721" s="322"/>
      <c r="L721" s="322"/>
      <c r="M721" s="322"/>
      <c r="N721" s="322">
        <f>N720</f>
        <v>0</v>
      </c>
      <c r="O721" s="322"/>
      <c r="P721" s="322"/>
      <c r="Q721" s="322"/>
      <c r="R721" s="322"/>
      <c r="S721" s="322"/>
      <c r="T721" s="322"/>
      <c r="U721" s="322"/>
      <c r="V721" s="322"/>
      <c r="W721" s="322"/>
      <c r="X721" s="322"/>
      <c r="Y721" s="438">
        <f>Y720</f>
        <v>0</v>
      </c>
      <c r="Z721" s="438">
        <f t="shared" ref="Z721" si="2151">Z720</f>
        <v>0</v>
      </c>
      <c r="AA721" s="438">
        <f t="shared" ref="AA721" si="2152">AA720</f>
        <v>0</v>
      </c>
      <c r="AB721" s="438">
        <f t="shared" ref="AB721" si="2153">AB720</f>
        <v>0</v>
      </c>
      <c r="AC721" s="438">
        <f t="shared" ref="AC721" si="2154">AC720</f>
        <v>0</v>
      </c>
      <c r="AD721" s="438">
        <f t="shared" ref="AD721" si="2155">AD720</f>
        <v>0</v>
      </c>
      <c r="AE721" s="438">
        <f t="shared" ref="AE721" si="2156">AE720</f>
        <v>0</v>
      </c>
      <c r="AF721" s="438">
        <f t="shared" ref="AF721" si="2157">AF720</f>
        <v>0</v>
      </c>
      <c r="AG721" s="438">
        <f t="shared" ref="AG721" si="2158">AG720</f>
        <v>0</v>
      </c>
      <c r="AH721" s="438">
        <f t="shared" ref="AH721" si="2159">AH720</f>
        <v>0</v>
      </c>
      <c r="AI721" s="438">
        <f t="shared" ref="AI721" si="2160">AI720</f>
        <v>0</v>
      </c>
      <c r="AJ721" s="438">
        <f t="shared" ref="AJ721" si="2161">AJ720</f>
        <v>0</v>
      </c>
      <c r="AK721" s="438">
        <f t="shared" ref="AK721" si="2162">AK720</f>
        <v>0</v>
      </c>
      <c r="AL721" s="438">
        <f t="shared" ref="AL721" si="2163">AL720</f>
        <v>0</v>
      </c>
      <c r="AM721" s="333"/>
    </row>
    <row r="722" spans="1:39"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30" hidden="1" outlineLevel="1">
      <c r="A723" s="568">
        <v>41</v>
      </c>
      <c r="B723" s="455" t="s">
        <v>134</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64">Z723</f>
        <v>0</v>
      </c>
      <c r="AA724" s="438">
        <f t="shared" ref="AA724" si="2165">AA723</f>
        <v>0</v>
      </c>
      <c r="AB724" s="438">
        <f t="shared" ref="AB724" si="2166">AB723</f>
        <v>0</v>
      </c>
      <c r="AC724" s="438">
        <f t="shared" ref="AC724" si="2167">AC723</f>
        <v>0</v>
      </c>
      <c r="AD724" s="438">
        <f t="shared" ref="AD724" si="2168">AD723</f>
        <v>0</v>
      </c>
      <c r="AE724" s="438">
        <f t="shared" ref="AE724" si="2169">AE723</f>
        <v>0</v>
      </c>
      <c r="AF724" s="438">
        <f t="shared" ref="AF724" si="2170">AF723</f>
        <v>0</v>
      </c>
      <c r="AG724" s="438">
        <f t="shared" ref="AG724" si="2171">AG723</f>
        <v>0</v>
      </c>
      <c r="AH724" s="438">
        <f t="shared" ref="AH724" si="2172">AH723</f>
        <v>0</v>
      </c>
      <c r="AI724" s="438">
        <f t="shared" ref="AI724" si="2173">AI723</f>
        <v>0</v>
      </c>
      <c r="AJ724" s="438">
        <f t="shared" ref="AJ724" si="2174">AJ723</f>
        <v>0</v>
      </c>
      <c r="AK724" s="438">
        <f t="shared" ref="AK724" si="2175">AK723</f>
        <v>0</v>
      </c>
      <c r="AL724" s="438">
        <f t="shared" ref="AL724" si="2176">AL723</f>
        <v>0</v>
      </c>
      <c r="AM724" s="333"/>
    </row>
    <row r="725" spans="1:39"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30" hidden="1" outlineLevel="1">
      <c r="A726" s="568">
        <v>42</v>
      </c>
      <c r="B726" s="455" t="s">
        <v>135</v>
      </c>
      <c r="C726" s="318" t="s">
        <v>25</v>
      </c>
      <c r="D726" s="322"/>
      <c r="E726" s="322"/>
      <c r="F726" s="322"/>
      <c r="G726" s="322"/>
      <c r="H726" s="322"/>
      <c r="I726" s="322"/>
      <c r="J726" s="322"/>
      <c r="K726" s="322"/>
      <c r="L726" s="322"/>
      <c r="M726" s="322"/>
      <c r="N726" s="318"/>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idden="1" outlineLevel="1">
      <c r="A727" s="568"/>
      <c r="B727" s="321" t="s">
        <v>313</v>
      </c>
      <c r="C727" s="318" t="s">
        <v>164</v>
      </c>
      <c r="D727" s="322"/>
      <c r="E727" s="322"/>
      <c r="F727" s="322"/>
      <c r="G727" s="322"/>
      <c r="H727" s="322"/>
      <c r="I727" s="322"/>
      <c r="J727" s="322"/>
      <c r="K727" s="322"/>
      <c r="L727" s="322"/>
      <c r="M727" s="322"/>
      <c r="N727" s="495"/>
      <c r="O727" s="322"/>
      <c r="P727" s="322"/>
      <c r="Q727" s="322"/>
      <c r="R727" s="322"/>
      <c r="S727" s="322"/>
      <c r="T727" s="322"/>
      <c r="U727" s="322"/>
      <c r="V727" s="322"/>
      <c r="W727" s="322"/>
      <c r="X727" s="322"/>
      <c r="Y727" s="438">
        <f>Y726</f>
        <v>0</v>
      </c>
      <c r="Z727" s="438">
        <f t="shared" ref="Z727" si="2177">Z726</f>
        <v>0</v>
      </c>
      <c r="AA727" s="438">
        <f t="shared" ref="AA727" si="2178">AA726</f>
        <v>0</v>
      </c>
      <c r="AB727" s="438">
        <f t="shared" ref="AB727" si="2179">AB726</f>
        <v>0</v>
      </c>
      <c r="AC727" s="438">
        <f t="shared" ref="AC727" si="2180">AC726</f>
        <v>0</v>
      </c>
      <c r="AD727" s="438">
        <f t="shared" ref="AD727" si="2181">AD726</f>
        <v>0</v>
      </c>
      <c r="AE727" s="438">
        <f t="shared" ref="AE727" si="2182">AE726</f>
        <v>0</v>
      </c>
      <c r="AF727" s="438">
        <f t="shared" ref="AF727" si="2183">AF726</f>
        <v>0</v>
      </c>
      <c r="AG727" s="438">
        <f t="shared" ref="AG727" si="2184">AG726</f>
        <v>0</v>
      </c>
      <c r="AH727" s="438">
        <f t="shared" ref="AH727" si="2185">AH726</f>
        <v>0</v>
      </c>
      <c r="AI727" s="438">
        <f t="shared" ref="AI727" si="2186">AI726</f>
        <v>0</v>
      </c>
      <c r="AJ727" s="438">
        <f t="shared" ref="AJ727" si="2187">AJ726</f>
        <v>0</v>
      </c>
      <c r="AK727" s="438">
        <f t="shared" ref="AK727" si="2188">AK726</f>
        <v>0</v>
      </c>
      <c r="AL727" s="438">
        <f t="shared" ref="AL727" si="2189">AL726</f>
        <v>0</v>
      </c>
      <c r="AM727" s="333"/>
    </row>
    <row r="728" spans="1:39"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idden="1" outlineLevel="1">
      <c r="A729" s="568">
        <v>43</v>
      </c>
      <c r="B729" s="455" t="s">
        <v>136</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190">Z729</f>
        <v>0</v>
      </c>
      <c r="AA730" s="438">
        <f t="shared" ref="AA730" si="2191">AA729</f>
        <v>0</v>
      </c>
      <c r="AB730" s="438">
        <f t="shared" ref="AB730" si="2192">AB729</f>
        <v>0</v>
      </c>
      <c r="AC730" s="438">
        <f t="shared" ref="AC730" si="2193">AC729</f>
        <v>0</v>
      </c>
      <c r="AD730" s="438">
        <f t="shared" ref="AD730" si="2194">AD729</f>
        <v>0</v>
      </c>
      <c r="AE730" s="438">
        <f t="shared" ref="AE730" si="2195">AE729</f>
        <v>0</v>
      </c>
      <c r="AF730" s="438">
        <f t="shared" ref="AF730" si="2196">AF729</f>
        <v>0</v>
      </c>
      <c r="AG730" s="438">
        <f t="shared" ref="AG730" si="2197">AG729</f>
        <v>0</v>
      </c>
      <c r="AH730" s="438">
        <f t="shared" ref="AH730" si="2198">AH729</f>
        <v>0</v>
      </c>
      <c r="AI730" s="438">
        <f t="shared" ref="AI730" si="2199">AI729</f>
        <v>0</v>
      </c>
      <c r="AJ730" s="438">
        <f t="shared" ref="AJ730" si="2200">AJ729</f>
        <v>0</v>
      </c>
      <c r="AK730" s="438">
        <f t="shared" ref="AK730" si="2201">AK729</f>
        <v>0</v>
      </c>
      <c r="AL730" s="438">
        <f t="shared" ref="AL730" si="2202">AL729</f>
        <v>0</v>
      </c>
      <c r="AM730" s="333"/>
    </row>
    <row r="731" spans="1:39"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44</v>
      </c>
      <c r="B732" s="455" t="s">
        <v>137</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03">Z732</f>
        <v>0</v>
      </c>
      <c r="AA733" s="438">
        <f t="shared" ref="AA733" si="2204">AA732</f>
        <v>0</v>
      </c>
      <c r="AB733" s="438">
        <f t="shared" ref="AB733" si="2205">AB732</f>
        <v>0</v>
      </c>
      <c r="AC733" s="438">
        <f t="shared" ref="AC733" si="2206">AC732</f>
        <v>0</v>
      </c>
      <c r="AD733" s="438">
        <f t="shared" ref="AD733" si="2207">AD732</f>
        <v>0</v>
      </c>
      <c r="AE733" s="438">
        <f t="shared" ref="AE733" si="2208">AE732</f>
        <v>0</v>
      </c>
      <c r="AF733" s="438">
        <f t="shared" ref="AF733" si="2209">AF732</f>
        <v>0</v>
      </c>
      <c r="AG733" s="438">
        <f t="shared" ref="AG733" si="2210">AG732</f>
        <v>0</v>
      </c>
      <c r="AH733" s="438">
        <f t="shared" ref="AH733" si="2211">AH732</f>
        <v>0</v>
      </c>
      <c r="AI733" s="438">
        <f t="shared" ref="AI733" si="2212">AI732</f>
        <v>0</v>
      </c>
      <c r="AJ733" s="438">
        <f t="shared" ref="AJ733" si="2213">AJ732</f>
        <v>0</v>
      </c>
      <c r="AK733" s="438">
        <f t="shared" ref="AK733" si="2214">AK732</f>
        <v>0</v>
      </c>
      <c r="AL733" s="438">
        <f t="shared" ref="AL733" si="2215">AL732</f>
        <v>0</v>
      </c>
      <c r="AM733" s="333"/>
    </row>
    <row r="734" spans="1:39"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idden="1" outlineLevel="1">
      <c r="A735" s="568">
        <v>45</v>
      </c>
      <c r="B735" s="455" t="s">
        <v>138</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16">Z735</f>
        <v>0</v>
      </c>
      <c r="AA736" s="438">
        <f t="shared" ref="AA736" si="2217">AA735</f>
        <v>0</v>
      </c>
      <c r="AB736" s="438">
        <f t="shared" ref="AB736" si="2218">AB735</f>
        <v>0</v>
      </c>
      <c r="AC736" s="438">
        <f t="shared" ref="AC736" si="2219">AC735</f>
        <v>0</v>
      </c>
      <c r="AD736" s="438">
        <f t="shared" ref="AD736" si="2220">AD735</f>
        <v>0</v>
      </c>
      <c r="AE736" s="438">
        <f t="shared" ref="AE736" si="2221">AE735</f>
        <v>0</v>
      </c>
      <c r="AF736" s="438">
        <f t="shared" ref="AF736" si="2222">AF735</f>
        <v>0</v>
      </c>
      <c r="AG736" s="438">
        <f t="shared" ref="AG736" si="2223">AG735</f>
        <v>0</v>
      </c>
      <c r="AH736" s="438">
        <f t="shared" ref="AH736" si="2224">AH735</f>
        <v>0</v>
      </c>
      <c r="AI736" s="438">
        <f t="shared" ref="AI736" si="2225">AI735</f>
        <v>0</v>
      </c>
      <c r="AJ736" s="438">
        <f t="shared" ref="AJ736" si="2226">AJ735</f>
        <v>0</v>
      </c>
      <c r="AK736" s="438">
        <f t="shared" ref="AK736" si="2227">AK735</f>
        <v>0</v>
      </c>
      <c r="AL736" s="438">
        <f t="shared" ref="AL736" si="2228">AL735</f>
        <v>0</v>
      </c>
      <c r="AM736" s="333"/>
    </row>
    <row r="737" spans="1:39"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39" hidden="1" outlineLevel="1">
      <c r="A738" s="568">
        <v>46</v>
      </c>
      <c r="B738" s="455" t="s">
        <v>139</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39"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29">Z738</f>
        <v>0</v>
      </c>
      <c r="AA739" s="438">
        <f t="shared" ref="AA739" si="2230">AA738</f>
        <v>0</v>
      </c>
      <c r="AB739" s="438">
        <f t="shared" ref="AB739" si="2231">AB738</f>
        <v>0</v>
      </c>
      <c r="AC739" s="438">
        <f t="shared" ref="AC739" si="2232">AC738</f>
        <v>0</v>
      </c>
      <c r="AD739" s="438">
        <f t="shared" ref="AD739" si="2233">AD738</f>
        <v>0</v>
      </c>
      <c r="AE739" s="438">
        <f t="shared" ref="AE739" si="2234">AE738</f>
        <v>0</v>
      </c>
      <c r="AF739" s="438">
        <f t="shared" ref="AF739" si="2235">AF738</f>
        <v>0</v>
      </c>
      <c r="AG739" s="438">
        <f t="shared" ref="AG739" si="2236">AG738</f>
        <v>0</v>
      </c>
      <c r="AH739" s="438">
        <f t="shared" ref="AH739" si="2237">AH738</f>
        <v>0</v>
      </c>
      <c r="AI739" s="438">
        <f t="shared" ref="AI739" si="2238">AI738</f>
        <v>0</v>
      </c>
      <c r="AJ739" s="438">
        <f t="shared" ref="AJ739" si="2239">AJ738</f>
        <v>0</v>
      </c>
      <c r="AK739" s="438">
        <f t="shared" ref="AK739" si="2240">AK738</f>
        <v>0</v>
      </c>
      <c r="AL739" s="438">
        <f t="shared" ref="AL739" si="2241">AL738</f>
        <v>0</v>
      </c>
      <c r="AM739" s="333"/>
    </row>
    <row r="740" spans="1:39"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39" ht="30" hidden="1" outlineLevel="1">
      <c r="A741" s="568">
        <v>47</v>
      </c>
      <c r="B741" s="455" t="s">
        <v>140</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39"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42">Z741</f>
        <v>0</v>
      </c>
      <c r="AA742" s="438">
        <f t="shared" ref="AA742" si="2243">AA741</f>
        <v>0</v>
      </c>
      <c r="AB742" s="438">
        <f t="shared" ref="AB742" si="2244">AB741</f>
        <v>0</v>
      </c>
      <c r="AC742" s="438">
        <f t="shared" ref="AC742" si="2245">AC741</f>
        <v>0</v>
      </c>
      <c r="AD742" s="438">
        <f t="shared" ref="AD742" si="2246">AD741</f>
        <v>0</v>
      </c>
      <c r="AE742" s="438">
        <f t="shared" ref="AE742" si="2247">AE741</f>
        <v>0</v>
      </c>
      <c r="AF742" s="438">
        <f t="shared" ref="AF742" si="2248">AF741</f>
        <v>0</v>
      </c>
      <c r="AG742" s="438">
        <f t="shared" ref="AG742" si="2249">AG741</f>
        <v>0</v>
      </c>
      <c r="AH742" s="438">
        <f t="shared" ref="AH742" si="2250">AH741</f>
        <v>0</v>
      </c>
      <c r="AI742" s="438">
        <f t="shared" ref="AI742" si="2251">AI741</f>
        <v>0</v>
      </c>
      <c r="AJ742" s="438">
        <f t="shared" ref="AJ742" si="2252">AJ741</f>
        <v>0</v>
      </c>
      <c r="AK742" s="438">
        <f t="shared" ref="AK742" si="2253">AK741</f>
        <v>0</v>
      </c>
      <c r="AL742" s="438">
        <f t="shared" ref="AL742" si="2254">AL741</f>
        <v>0</v>
      </c>
      <c r="AM742" s="333"/>
    </row>
    <row r="743" spans="1:39" hidden="1" outlineLevel="1">
      <c r="A743" s="568"/>
      <c r="B743" s="455"/>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52"/>
      <c r="AA743" s="452"/>
      <c r="AB743" s="452"/>
      <c r="AC743" s="452"/>
      <c r="AD743" s="452"/>
      <c r="AE743" s="452"/>
      <c r="AF743" s="452"/>
      <c r="AG743" s="452"/>
      <c r="AH743" s="452"/>
      <c r="AI743" s="452"/>
      <c r="AJ743" s="452"/>
      <c r="AK743" s="452"/>
      <c r="AL743" s="452"/>
      <c r="AM743" s="333"/>
    </row>
    <row r="744" spans="1:39" ht="30" hidden="1" outlineLevel="1">
      <c r="A744" s="568">
        <v>48</v>
      </c>
      <c r="B744" s="455" t="s">
        <v>141</v>
      </c>
      <c r="C744" s="318" t="s">
        <v>25</v>
      </c>
      <c r="D744" s="322"/>
      <c r="E744" s="322"/>
      <c r="F744" s="322"/>
      <c r="G744" s="322"/>
      <c r="H744" s="322"/>
      <c r="I744" s="322"/>
      <c r="J744" s="322"/>
      <c r="K744" s="322"/>
      <c r="L744" s="322"/>
      <c r="M744" s="322"/>
      <c r="N744" s="322">
        <v>0</v>
      </c>
      <c r="O744" s="322"/>
      <c r="P744" s="322"/>
      <c r="Q744" s="322"/>
      <c r="R744" s="322"/>
      <c r="S744" s="322"/>
      <c r="T744" s="322"/>
      <c r="U744" s="322"/>
      <c r="V744" s="322"/>
      <c r="W744" s="322"/>
      <c r="X744" s="322"/>
      <c r="Y744" s="453"/>
      <c r="Z744" s="437"/>
      <c r="AA744" s="437"/>
      <c r="AB744" s="437"/>
      <c r="AC744" s="437"/>
      <c r="AD744" s="437"/>
      <c r="AE744" s="437"/>
      <c r="AF744" s="442"/>
      <c r="AG744" s="442"/>
      <c r="AH744" s="442"/>
      <c r="AI744" s="442"/>
      <c r="AJ744" s="442"/>
      <c r="AK744" s="442"/>
      <c r="AL744" s="442"/>
      <c r="AM744" s="323">
        <f>SUM(Y744:AL744)</f>
        <v>0</v>
      </c>
    </row>
    <row r="745" spans="1:39" hidden="1" outlineLevel="1">
      <c r="A745" s="568"/>
      <c r="B745" s="321" t="s">
        <v>313</v>
      </c>
      <c r="C745" s="318" t="s">
        <v>164</v>
      </c>
      <c r="D745" s="322"/>
      <c r="E745" s="322"/>
      <c r="F745" s="322"/>
      <c r="G745" s="322"/>
      <c r="H745" s="322"/>
      <c r="I745" s="322"/>
      <c r="J745" s="322"/>
      <c r="K745" s="322"/>
      <c r="L745" s="322"/>
      <c r="M745" s="322"/>
      <c r="N745" s="322">
        <f>N744</f>
        <v>0</v>
      </c>
      <c r="O745" s="322"/>
      <c r="P745" s="322"/>
      <c r="Q745" s="322"/>
      <c r="R745" s="322"/>
      <c r="S745" s="322"/>
      <c r="T745" s="322"/>
      <c r="U745" s="322"/>
      <c r="V745" s="322"/>
      <c r="W745" s="322"/>
      <c r="X745" s="322"/>
      <c r="Y745" s="438">
        <f>Y744</f>
        <v>0</v>
      </c>
      <c r="Z745" s="438">
        <f t="shared" ref="Z745" si="2255">Z744</f>
        <v>0</v>
      </c>
      <c r="AA745" s="438">
        <f t="shared" ref="AA745" si="2256">AA744</f>
        <v>0</v>
      </c>
      <c r="AB745" s="438">
        <f t="shared" ref="AB745" si="2257">AB744</f>
        <v>0</v>
      </c>
      <c r="AC745" s="438">
        <f t="shared" ref="AC745" si="2258">AC744</f>
        <v>0</v>
      </c>
      <c r="AD745" s="438">
        <f t="shared" ref="AD745" si="2259">AD744</f>
        <v>0</v>
      </c>
      <c r="AE745" s="438">
        <f t="shared" ref="AE745" si="2260">AE744</f>
        <v>0</v>
      </c>
      <c r="AF745" s="438">
        <f t="shared" ref="AF745" si="2261">AF744</f>
        <v>0</v>
      </c>
      <c r="AG745" s="438">
        <f t="shared" ref="AG745" si="2262">AG744</f>
        <v>0</v>
      </c>
      <c r="AH745" s="438">
        <f t="shared" ref="AH745" si="2263">AH744</f>
        <v>0</v>
      </c>
      <c r="AI745" s="438">
        <f t="shared" ref="AI745" si="2264">AI744</f>
        <v>0</v>
      </c>
      <c r="AJ745" s="438">
        <f t="shared" ref="AJ745" si="2265">AJ744</f>
        <v>0</v>
      </c>
      <c r="AK745" s="438">
        <f t="shared" ref="AK745" si="2266">AK744</f>
        <v>0</v>
      </c>
      <c r="AL745" s="438">
        <f t="shared" ref="AL745" si="2267">AL744</f>
        <v>0</v>
      </c>
      <c r="AM745" s="333"/>
    </row>
    <row r="746" spans="1:39" hidden="1" outlineLevel="1">
      <c r="A746" s="568"/>
      <c r="B746" s="455"/>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439"/>
      <c r="Z746" s="452"/>
      <c r="AA746" s="452"/>
      <c r="AB746" s="452"/>
      <c r="AC746" s="452"/>
      <c r="AD746" s="452"/>
      <c r="AE746" s="452"/>
      <c r="AF746" s="452"/>
      <c r="AG746" s="452"/>
      <c r="AH746" s="452"/>
      <c r="AI746" s="452"/>
      <c r="AJ746" s="452"/>
      <c r="AK746" s="452"/>
      <c r="AL746" s="452"/>
      <c r="AM746" s="333"/>
    </row>
    <row r="747" spans="1:39" hidden="1" outlineLevel="1">
      <c r="A747" s="568">
        <v>49</v>
      </c>
      <c r="B747" s="455" t="s">
        <v>142</v>
      </c>
      <c r="C747" s="318" t="s">
        <v>25</v>
      </c>
      <c r="D747" s="322"/>
      <c r="E747" s="322"/>
      <c r="F747" s="322"/>
      <c r="G747" s="322"/>
      <c r="H747" s="322"/>
      <c r="I747" s="322"/>
      <c r="J747" s="322"/>
      <c r="K747" s="322"/>
      <c r="L747" s="322"/>
      <c r="M747" s="322"/>
      <c r="N747" s="322">
        <v>0</v>
      </c>
      <c r="O747" s="322"/>
      <c r="P747" s="322"/>
      <c r="Q747" s="322"/>
      <c r="R747" s="322"/>
      <c r="S747" s="322"/>
      <c r="T747" s="322"/>
      <c r="U747" s="322"/>
      <c r="V747" s="322"/>
      <c r="W747" s="322"/>
      <c r="X747" s="322"/>
      <c r="Y747" s="453"/>
      <c r="Z747" s="437"/>
      <c r="AA747" s="437"/>
      <c r="AB747" s="437"/>
      <c r="AC747" s="437"/>
      <c r="AD747" s="437"/>
      <c r="AE747" s="437"/>
      <c r="AF747" s="442"/>
      <c r="AG747" s="442"/>
      <c r="AH747" s="442"/>
      <c r="AI747" s="442"/>
      <c r="AJ747" s="442"/>
      <c r="AK747" s="442"/>
      <c r="AL747" s="442"/>
      <c r="AM747" s="323">
        <f>SUM(Y747:AL747)</f>
        <v>0</v>
      </c>
    </row>
    <row r="748" spans="1:39" hidden="1" outlineLevel="1">
      <c r="A748" s="568"/>
      <c r="B748" s="321" t="s">
        <v>313</v>
      </c>
      <c r="C748" s="318" t="s">
        <v>164</v>
      </c>
      <c r="D748" s="322"/>
      <c r="E748" s="322"/>
      <c r="F748" s="322"/>
      <c r="G748" s="322"/>
      <c r="H748" s="322"/>
      <c r="I748" s="322"/>
      <c r="J748" s="322"/>
      <c r="K748" s="322"/>
      <c r="L748" s="322"/>
      <c r="M748" s="322"/>
      <c r="N748" s="322">
        <f>N747</f>
        <v>0</v>
      </c>
      <c r="O748" s="322"/>
      <c r="P748" s="322"/>
      <c r="Q748" s="322"/>
      <c r="R748" s="322"/>
      <c r="S748" s="322"/>
      <c r="T748" s="322"/>
      <c r="U748" s="322"/>
      <c r="V748" s="322"/>
      <c r="W748" s="322"/>
      <c r="X748" s="322"/>
      <c r="Y748" s="438">
        <f>Y747</f>
        <v>0</v>
      </c>
      <c r="Z748" s="438">
        <f t="shared" ref="Z748" si="2268">Z747</f>
        <v>0</v>
      </c>
      <c r="AA748" s="438">
        <f t="shared" ref="AA748" si="2269">AA747</f>
        <v>0</v>
      </c>
      <c r="AB748" s="438">
        <f t="shared" ref="AB748" si="2270">AB747</f>
        <v>0</v>
      </c>
      <c r="AC748" s="438">
        <f t="shared" ref="AC748" si="2271">AC747</f>
        <v>0</v>
      </c>
      <c r="AD748" s="438">
        <f t="shared" ref="AD748" si="2272">AD747</f>
        <v>0</v>
      </c>
      <c r="AE748" s="438">
        <f t="shared" ref="AE748" si="2273">AE747</f>
        <v>0</v>
      </c>
      <c r="AF748" s="438">
        <f t="shared" ref="AF748" si="2274">AF747</f>
        <v>0</v>
      </c>
      <c r="AG748" s="438">
        <f t="shared" ref="AG748" si="2275">AG747</f>
        <v>0</v>
      </c>
      <c r="AH748" s="438">
        <f t="shared" ref="AH748" si="2276">AH747</f>
        <v>0</v>
      </c>
      <c r="AI748" s="438">
        <f t="shared" ref="AI748" si="2277">AI747</f>
        <v>0</v>
      </c>
      <c r="AJ748" s="438">
        <f t="shared" ref="AJ748" si="2278">AJ747</f>
        <v>0</v>
      </c>
      <c r="AK748" s="438">
        <f t="shared" ref="AK748" si="2279">AK747</f>
        <v>0</v>
      </c>
      <c r="AL748" s="438">
        <f t="shared" ref="AL748" si="2280">AL747</f>
        <v>0</v>
      </c>
      <c r="AM748" s="333"/>
    </row>
    <row r="749" spans="1:39" hidden="1" outlineLevel="1">
      <c r="A749" s="568"/>
      <c r="B749" s="321"/>
      <c r="C749" s="332"/>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439"/>
      <c r="Z749" s="439"/>
      <c r="AA749" s="439"/>
      <c r="AB749" s="439"/>
      <c r="AC749" s="439"/>
      <c r="AD749" s="439"/>
      <c r="AE749" s="439"/>
      <c r="AF749" s="439"/>
      <c r="AG749" s="439"/>
      <c r="AH749" s="439"/>
      <c r="AI749" s="439"/>
      <c r="AJ749" s="439"/>
      <c r="AK749" s="439"/>
      <c r="AL749" s="439"/>
      <c r="AM749" s="333"/>
    </row>
    <row r="750" spans="1:39" ht="15.75" collapsed="1">
      <c r="B750" s="354" t="s">
        <v>314</v>
      </c>
      <c r="C750" s="356"/>
      <c r="D750" s="356">
        <f>SUM(D593:D748)</f>
        <v>0</v>
      </c>
      <c r="E750" s="356"/>
      <c r="F750" s="356"/>
      <c r="G750" s="356"/>
      <c r="H750" s="356"/>
      <c r="I750" s="356"/>
      <c r="J750" s="356"/>
      <c r="K750" s="356"/>
      <c r="L750" s="356"/>
      <c r="M750" s="356"/>
      <c r="N750" s="356"/>
      <c r="O750" s="356">
        <f>SUM(O593:X748)</f>
        <v>0</v>
      </c>
      <c r="P750" s="356"/>
      <c r="Q750" s="356"/>
      <c r="R750" s="356"/>
      <c r="S750" s="356"/>
      <c r="T750" s="356"/>
      <c r="U750" s="356"/>
      <c r="V750" s="356"/>
      <c r="W750" s="356"/>
      <c r="X750" s="356"/>
      <c r="Y750" s="356">
        <f>IF(Y591="kWh",SUMPRODUCT(D593:D748,Y593:Y748))</f>
        <v>0</v>
      </c>
      <c r="Z750" s="356">
        <f>IF(Z591="kWh",SUMPRODUCT(D593:D748,Z593:Z748))</f>
        <v>0</v>
      </c>
      <c r="AA750" s="356">
        <f>IF(AA591="kw",SUMPRODUCT(N593:N748,O593:O748,AA593:AA748),SUMPRODUCT(D593:D748,AA593:AA748))</f>
        <v>0</v>
      </c>
      <c r="AB750" s="356">
        <f>IF(AB591="kw",SUMPRODUCT(N593:N748,O593:O748,AB593:AB748),SUMPRODUCT(D593:D748,AB593:AB748))</f>
        <v>0</v>
      </c>
      <c r="AC750" s="356">
        <f>IF(AC591="kw",SUMPRODUCT(N593:N748,O593:O748,AC593:AC748),SUMPRODUCT(D593:D748,AC593:AC748))</f>
        <v>0</v>
      </c>
      <c r="AD750" s="356">
        <f>IF(AD591="kw",SUMPRODUCT(N593:N748,O593:O748,AD593:AD748),SUMPRODUCT(D593:D748,AD593:AD748))</f>
        <v>0</v>
      </c>
      <c r="AE750" s="356">
        <f>IF(AE591="kw",SUMPRODUCT(N593:N748,O593:O748,AE593:AE748),SUMPRODUCT(D593:D748,AE593:AE748))</f>
        <v>0</v>
      </c>
      <c r="AF750" s="356">
        <f>IF(AF591="kw",SUMPRODUCT(N593:N748,O593:O748,AF593:AF748),SUMPRODUCT(D593:D748,AF593:AF748))</f>
        <v>0</v>
      </c>
      <c r="AG750" s="356">
        <f>IF(AG591="kw",SUMPRODUCT(N593:N748,O593:O748,AG593:AG748),SUMPRODUCT(D593:D748,AG593:AG748))</f>
        <v>0</v>
      </c>
      <c r="AH750" s="356">
        <f>IF(AH591="kw",SUMPRODUCT(N593:N748,O593:O748,AH593:AH748),SUMPRODUCT(D593:D748,AH593:AH748))</f>
        <v>0</v>
      </c>
      <c r="AI750" s="356">
        <f>IF(AI591="kw",SUMPRODUCT(N593:N748,O593:O748,AI593:AI748),SUMPRODUCT(D593:D748,AI593:AI748))</f>
        <v>0</v>
      </c>
      <c r="AJ750" s="356">
        <f>IF(AJ591="kw",SUMPRODUCT(N593:N748,O593:O748,AJ593:AJ748),SUMPRODUCT(D593:D748,AJ593:AJ748))</f>
        <v>0</v>
      </c>
      <c r="AK750" s="356">
        <f>IF(AK591="kw",SUMPRODUCT(N593:N748,O593:O748,AK593:AK748),SUMPRODUCT(D593:D748,AK593:AK748))</f>
        <v>0</v>
      </c>
      <c r="AL750" s="356">
        <f>IF(AL591="kw",SUMPRODUCT(N593:N748,O593:O748,AL593:AL748),SUMPRODUCT(D593:D748,AL593:AL748))</f>
        <v>0</v>
      </c>
      <c r="AM750" s="357"/>
    </row>
    <row r="751" spans="1:39" ht="15.75">
      <c r="B751" s="418" t="s">
        <v>315</v>
      </c>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f>HLOOKUP(Y407,'2. LRAMVA Threshold'!$B$70:$Q$81,10,FALSE)</f>
        <v>0</v>
      </c>
      <c r="Z751" s="419">
        <f>HLOOKUP(Z407,'2. LRAMVA Threshold'!$B$70:$Q$81,10,FALSE)</f>
        <v>0</v>
      </c>
      <c r="AA751" s="419">
        <f>HLOOKUP(AA407,'2. LRAMVA Threshold'!$B$70:$Q$81,10,FALSE)</f>
        <v>0</v>
      </c>
      <c r="AB751" s="419">
        <f>HLOOKUP(AB407,'2. LRAMVA Threshold'!$B$70:$Q$81,10,FALSE)</f>
        <v>0</v>
      </c>
      <c r="AC751" s="419">
        <f>HLOOKUP(AC407,'2. LRAMVA Threshold'!$B$70:$Q$81,10,FALSE)</f>
        <v>0</v>
      </c>
      <c r="AD751" s="419">
        <f>HLOOKUP(AD407,'2. LRAMVA Threshold'!$B$70:$Q$81,10,FALSE)</f>
        <v>0</v>
      </c>
      <c r="AE751" s="419">
        <f>HLOOKUP(AE407,'2. LRAMVA Threshold'!$B$70:$Q$81,10,FALSE)</f>
        <v>0</v>
      </c>
      <c r="AF751" s="419">
        <f>HLOOKUP(AF407,'2. LRAMVA Threshold'!$B$70:$Q$81,10,FALSE)</f>
        <v>0</v>
      </c>
      <c r="AG751" s="419">
        <f>HLOOKUP(AG407,'2. LRAMVA Threshold'!$B$70:$Q$81,10,FALSE)</f>
        <v>0</v>
      </c>
      <c r="AH751" s="419">
        <f>HLOOKUP(AH407,'2. LRAMVA Threshold'!$B$70:$Q$81,10,FALSE)</f>
        <v>0</v>
      </c>
      <c r="AI751" s="419">
        <f>HLOOKUP(AI407,'2. LRAMVA Threshold'!$B$70:$Q$81,10,FALSE)</f>
        <v>0</v>
      </c>
      <c r="AJ751" s="419">
        <f>HLOOKUP(AJ407,'2. LRAMVA Threshold'!$B$70:$Q$81,10,FALSE)</f>
        <v>0</v>
      </c>
      <c r="AK751" s="419">
        <f>HLOOKUP(AK407,'2. LRAMVA Threshold'!$B$70:$Q$81,10,FALSE)</f>
        <v>0</v>
      </c>
      <c r="AL751" s="419">
        <f>HLOOKUP(AL407,'2. LRAMVA Threshold'!$B$70:$Q$81,10,FALSE)</f>
        <v>0</v>
      </c>
      <c r="AM751" s="469"/>
    </row>
    <row r="752" spans="1:39">
      <c r="B752" s="421"/>
      <c r="C752" s="459"/>
      <c r="D752" s="460"/>
      <c r="E752" s="460"/>
      <c r="F752" s="460"/>
      <c r="G752" s="460"/>
      <c r="H752" s="460"/>
      <c r="I752" s="460"/>
      <c r="J752" s="460"/>
      <c r="K752" s="460"/>
      <c r="L752" s="460"/>
      <c r="M752" s="460"/>
      <c r="N752" s="460"/>
      <c r="O752" s="461"/>
      <c r="P752" s="460"/>
      <c r="Q752" s="460"/>
      <c r="R752" s="460"/>
      <c r="S752" s="462"/>
      <c r="T752" s="462"/>
      <c r="U752" s="462"/>
      <c r="V752" s="462"/>
      <c r="W752" s="460"/>
      <c r="X752" s="460"/>
      <c r="Y752" s="463"/>
      <c r="Z752" s="463"/>
      <c r="AA752" s="463"/>
      <c r="AB752" s="463"/>
      <c r="AC752" s="463"/>
      <c r="AD752" s="463"/>
      <c r="AE752" s="463"/>
      <c r="AF752" s="426"/>
      <c r="AG752" s="426"/>
      <c r="AH752" s="426"/>
      <c r="AI752" s="426"/>
      <c r="AJ752" s="426"/>
      <c r="AK752" s="426"/>
      <c r="AL752" s="426"/>
      <c r="AM752" s="427"/>
    </row>
    <row r="753" spans="2:40">
      <c r="B753" s="351" t="s">
        <v>316</v>
      </c>
      <c r="C753" s="365"/>
      <c r="D753" s="365"/>
      <c r="E753" s="403"/>
      <c r="F753" s="403"/>
      <c r="G753" s="403"/>
      <c r="H753" s="403"/>
      <c r="I753" s="403"/>
      <c r="J753" s="403"/>
      <c r="K753" s="403"/>
      <c r="L753" s="403"/>
      <c r="M753" s="403"/>
      <c r="N753" s="403"/>
      <c r="O753" s="318"/>
      <c r="P753" s="367"/>
      <c r="Q753" s="367"/>
      <c r="R753" s="367"/>
      <c r="S753" s="366"/>
      <c r="T753" s="366"/>
      <c r="U753" s="366"/>
      <c r="V753" s="366"/>
      <c r="W753" s="367"/>
      <c r="X753" s="367"/>
      <c r="Y753" s="368">
        <f>HLOOKUP(Y$35,'3.  Distribution Rates'!$C$122:$P$133,10,FALSE)</f>
        <v>0</v>
      </c>
      <c r="Z753" s="368">
        <f>HLOOKUP(Z$35,'3.  Distribution Rates'!$C$122:$P$133,10,FALSE)</f>
        <v>0</v>
      </c>
      <c r="AA753" s="368">
        <f>HLOOKUP(AA$35,'3.  Distribution Rates'!$C$122:$P$133,10,FALSE)</f>
        <v>0</v>
      </c>
      <c r="AB753" s="368">
        <f>HLOOKUP(AB$35,'3.  Distribution Rates'!$C$122:$P$133,10,FALSE)</f>
        <v>0</v>
      </c>
      <c r="AC753" s="368">
        <f>HLOOKUP(AC$35,'3.  Distribution Rates'!$C$122:$P$133,10,FALSE)</f>
        <v>0</v>
      </c>
      <c r="AD753" s="368">
        <f>HLOOKUP(AD$35,'3.  Distribution Rates'!$C$122:$P$133,10,FALSE)</f>
        <v>0</v>
      </c>
      <c r="AE753" s="368">
        <f>HLOOKUP(AE$35,'3.  Distribution Rates'!$C$122:$P$133,10,FALSE)</f>
        <v>0</v>
      </c>
      <c r="AF753" s="368">
        <f>HLOOKUP(AF$35,'3.  Distribution Rates'!$C$122:$P$133,10,FALSE)</f>
        <v>0</v>
      </c>
      <c r="AG753" s="368">
        <f>HLOOKUP(AG$35,'3.  Distribution Rates'!$C$122:$P$133,10,FALSE)</f>
        <v>0</v>
      </c>
      <c r="AH753" s="368">
        <f>HLOOKUP(AH$35,'3.  Distribution Rates'!$C$122:$P$133,10,FALSE)</f>
        <v>0</v>
      </c>
      <c r="AI753" s="368">
        <f>HLOOKUP(AI$35,'3.  Distribution Rates'!$C$122:$P$133,10,FALSE)</f>
        <v>0</v>
      </c>
      <c r="AJ753" s="368">
        <f>HLOOKUP(AJ$35,'3.  Distribution Rates'!$C$122:$P$133,10,FALSE)</f>
        <v>0</v>
      </c>
      <c r="AK753" s="368">
        <f>HLOOKUP(AK$35,'3.  Distribution Rates'!$C$122:$P$133,10,FALSE)</f>
        <v>0</v>
      </c>
      <c r="AL753" s="368">
        <f>HLOOKUP(AL$35,'3.  Distribution Rates'!$C$122:$P$133,10,FALSE)</f>
        <v>0</v>
      </c>
      <c r="AM753" s="375"/>
      <c r="AN753" s="470"/>
    </row>
    <row r="754" spans="2:40">
      <c r="B754" s="351" t="s">
        <v>317</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'4.  2011-2014 LRAM'!Y141*Y753</f>
        <v>0</v>
      </c>
      <c r="Z754" s="405">
        <f>'4.  2011-2014 LRAM'!Z141*Z753</f>
        <v>0</v>
      </c>
      <c r="AA754" s="405">
        <f>'4.  2011-2014 LRAM'!AA141*AA753</f>
        <v>0</v>
      </c>
      <c r="AB754" s="405">
        <f>'4.  2011-2014 LRAM'!AB141*AB753</f>
        <v>0</v>
      </c>
      <c r="AC754" s="405">
        <f>'4.  2011-2014 LRAM'!AC141*AC753</f>
        <v>0</v>
      </c>
      <c r="AD754" s="405">
        <f>'4.  2011-2014 LRAM'!AD141*AD753</f>
        <v>0</v>
      </c>
      <c r="AE754" s="405">
        <f>'4.  2011-2014 LRAM'!AE141*AE753</f>
        <v>0</v>
      </c>
      <c r="AF754" s="405">
        <f>'4.  2011-2014 LRAM'!AF141*AF753</f>
        <v>0</v>
      </c>
      <c r="AG754" s="405">
        <f>'4.  2011-2014 LRAM'!AG141*AG753</f>
        <v>0</v>
      </c>
      <c r="AH754" s="405">
        <f>'4.  2011-2014 LRAM'!AH141*AH753</f>
        <v>0</v>
      </c>
      <c r="AI754" s="405">
        <f>'4.  2011-2014 LRAM'!AI141*AI753</f>
        <v>0</v>
      </c>
      <c r="AJ754" s="405">
        <f>'4.  2011-2014 LRAM'!AJ141*AJ753</f>
        <v>0</v>
      </c>
      <c r="AK754" s="405">
        <f>'4.  2011-2014 LRAM'!AK141*AK753</f>
        <v>0</v>
      </c>
      <c r="AL754" s="405">
        <f>'4.  2011-2014 LRAM'!AL141*AL753</f>
        <v>0</v>
      </c>
      <c r="AM754" s="404">
        <f t="shared" ref="AM754:AM761" si="2281">SUM(Y754:AL754)</f>
        <v>0</v>
      </c>
      <c r="AN754" s="470"/>
    </row>
    <row r="755" spans="2:40">
      <c r="B755" s="351" t="s">
        <v>318</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'4.  2011-2014 LRAM'!Y270*Y753</f>
        <v>0</v>
      </c>
      <c r="Z755" s="405">
        <f>'4.  2011-2014 LRAM'!Z270*Z753</f>
        <v>0</v>
      </c>
      <c r="AA755" s="405">
        <f>'4.  2011-2014 LRAM'!AA270*AA753</f>
        <v>0</v>
      </c>
      <c r="AB755" s="405">
        <f>'4.  2011-2014 LRAM'!AB270*AB753</f>
        <v>0</v>
      </c>
      <c r="AC755" s="405">
        <f>'4.  2011-2014 LRAM'!AC270*AC753</f>
        <v>0</v>
      </c>
      <c r="AD755" s="405">
        <f>'4.  2011-2014 LRAM'!AD270*AD753</f>
        <v>0</v>
      </c>
      <c r="AE755" s="405">
        <f>'4.  2011-2014 LRAM'!AE270*AE753</f>
        <v>0</v>
      </c>
      <c r="AF755" s="405">
        <f>'4.  2011-2014 LRAM'!AF270*AF753</f>
        <v>0</v>
      </c>
      <c r="AG755" s="405">
        <f>'4.  2011-2014 LRAM'!AG270*AG753</f>
        <v>0</v>
      </c>
      <c r="AH755" s="405">
        <f>'4.  2011-2014 LRAM'!AH270*AH753</f>
        <v>0</v>
      </c>
      <c r="AI755" s="405">
        <f>'4.  2011-2014 LRAM'!AI270*AI753</f>
        <v>0</v>
      </c>
      <c r="AJ755" s="405">
        <f>'4.  2011-2014 LRAM'!AJ270*AJ753</f>
        <v>0</v>
      </c>
      <c r="AK755" s="405">
        <f>'4.  2011-2014 LRAM'!AK270*AK753</f>
        <v>0</v>
      </c>
      <c r="AL755" s="405">
        <f>'4.  2011-2014 LRAM'!AL270*AL753</f>
        <v>0</v>
      </c>
      <c r="AM755" s="404">
        <f t="shared" si="2281"/>
        <v>0</v>
      </c>
      <c r="AN755" s="470"/>
    </row>
    <row r="756" spans="2:40">
      <c r="B756" s="351" t="s">
        <v>319</v>
      </c>
      <c r="C756" s="372"/>
      <c r="D756" s="336"/>
      <c r="E756" s="306"/>
      <c r="F756" s="306"/>
      <c r="G756" s="306"/>
      <c r="H756" s="306"/>
      <c r="I756" s="306"/>
      <c r="J756" s="306"/>
      <c r="K756" s="306"/>
      <c r="L756" s="306"/>
      <c r="M756" s="306"/>
      <c r="N756" s="306"/>
      <c r="O756" s="318"/>
      <c r="P756" s="306"/>
      <c r="Q756" s="306"/>
      <c r="R756" s="306"/>
      <c r="S756" s="336"/>
      <c r="T756" s="336"/>
      <c r="U756" s="336"/>
      <c r="V756" s="336"/>
      <c r="W756" s="306"/>
      <c r="X756" s="306"/>
      <c r="Y756" s="405">
        <f>'4.  2011-2014 LRAM'!Y399*Y753</f>
        <v>0</v>
      </c>
      <c r="Z756" s="405">
        <f>'4.  2011-2014 LRAM'!Z399*Z753</f>
        <v>0</v>
      </c>
      <c r="AA756" s="405">
        <f>'4.  2011-2014 LRAM'!AA399*AA753</f>
        <v>0</v>
      </c>
      <c r="AB756" s="405">
        <f>'4.  2011-2014 LRAM'!AB399*AB753</f>
        <v>0</v>
      </c>
      <c r="AC756" s="405">
        <f>'4.  2011-2014 LRAM'!AC399*AC753</f>
        <v>0</v>
      </c>
      <c r="AD756" s="405">
        <f>'4.  2011-2014 LRAM'!AD399*AD753</f>
        <v>0</v>
      </c>
      <c r="AE756" s="405">
        <f>'4.  2011-2014 LRAM'!AE399*AE753</f>
        <v>0</v>
      </c>
      <c r="AF756" s="405">
        <f>'4.  2011-2014 LRAM'!AF399*AF753</f>
        <v>0</v>
      </c>
      <c r="AG756" s="405">
        <f>'4.  2011-2014 LRAM'!AG399*AG753</f>
        <v>0</v>
      </c>
      <c r="AH756" s="405">
        <f>'4.  2011-2014 LRAM'!AH399*AH753</f>
        <v>0</v>
      </c>
      <c r="AI756" s="405">
        <f>'4.  2011-2014 LRAM'!AI399*AI753</f>
        <v>0</v>
      </c>
      <c r="AJ756" s="405">
        <f>'4.  2011-2014 LRAM'!AJ399*AJ753</f>
        <v>0</v>
      </c>
      <c r="AK756" s="405">
        <f>'4.  2011-2014 LRAM'!AK399*AK753</f>
        <v>0</v>
      </c>
      <c r="AL756" s="405">
        <f>'4.  2011-2014 LRAM'!AL399*AL753</f>
        <v>0</v>
      </c>
      <c r="AM756" s="404">
        <f t="shared" si="2281"/>
        <v>0</v>
      </c>
      <c r="AN756" s="470"/>
    </row>
    <row r="757" spans="2:40">
      <c r="B757" s="351" t="s">
        <v>320</v>
      </c>
      <c r="C757" s="372"/>
      <c r="D757" s="336"/>
      <c r="E757" s="306"/>
      <c r="F757" s="306"/>
      <c r="G757" s="306"/>
      <c r="H757" s="306"/>
      <c r="I757" s="306"/>
      <c r="J757" s="306"/>
      <c r="K757" s="306"/>
      <c r="L757" s="306"/>
      <c r="M757" s="306"/>
      <c r="N757" s="306"/>
      <c r="O757" s="318"/>
      <c r="P757" s="306"/>
      <c r="Q757" s="306"/>
      <c r="R757" s="306"/>
      <c r="S757" s="336"/>
      <c r="T757" s="336"/>
      <c r="U757" s="336"/>
      <c r="V757" s="336"/>
      <c r="W757" s="306"/>
      <c r="X757" s="306"/>
      <c r="Y757" s="405">
        <f>'4.  2011-2014 LRAM'!Y529*Y753</f>
        <v>0</v>
      </c>
      <c r="Z757" s="405">
        <f>'4.  2011-2014 LRAM'!Z529*Z753</f>
        <v>0</v>
      </c>
      <c r="AA757" s="405">
        <f>'4.  2011-2014 LRAM'!AA529*AA753</f>
        <v>0</v>
      </c>
      <c r="AB757" s="405">
        <f>'4.  2011-2014 LRAM'!AB529*AB753</f>
        <v>0</v>
      </c>
      <c r="AC757" s="405">
        <f>'4.  2011-2014 LRAM'!AC529*AC753</f>
        <v>0</v>
      </c>
      <c r="AD757" s="405">
        <f>'4.  2011-2014 LRAM'!AD529*AD753</f>
        <v>0</v>
      </c>
      <c r="AE757" s="405">
        <f>'4.  2011-2014 LRAM'!AE529*AE753</f>
        <v>0</v>
      </c>
      <c r="AF757" s="405">
        <f>'4.  2011-2014 LRAM'!AF529*AF753</f>
        <v>0</v>
      </c>
      <c r="AG757" s="405">
        <f>'4.  2011-2014 LRAM'!AG529*AG753</f>
        <v>0</v>
      </c>
      <c r="AH757" s="405">
        <f>'4.  2011-2014 LRAM'!AH529*AH753</f>
        <v>0</v>
      </c>
      <c r="AI757" s="405">
        <f>'4.  2011-2014 LRAM'!AI529*AI753</f>
        <v>0</v>
      </c>
      <c r="AJ757" s="405">
        <f>'4.  2011-2014 LRAM'!AJ529*AJ753</f>
        <v>0</v>
      </c>
      <c r="AK757" s="405">
        <f>'4.  2011-2014 LRAM'!AK529*AK753</f>
        <v>0</v>
      </c>
      <c r="AL757" s="405">
        <f>'4.  2011-2014 LRAM'!AL529*AL753</f>
        <v>0</v>
      </c>
      <c r="AM757" s="404">
        <f t="shared" si="2281"/>
        <v>0</v>
      </c>
      <c r="AN757" s="470"/>
    </row>
    <row r="758" spans="2:40">
      <c r="B758" s="351" t="s">
        <v>321</v>
      </c>
      <c r="C758" s="372"/>
      <c r="D758" s="336"/>
      <c r="E758" s="306"/>
      <c r="F758" s="306"/>
      <c r="G758" s="306"/>
      <c r="H758" s="306"/>
      <c r="I758" s="306"/>
      <c r="J758" s="306"/>
      <c r="K758" s="306"/>
      <c r="L758" s="306"/>
      <c r="M758" s="306"/>
      <c r="N758" s="306"/>
      <c r="O758" s="318"/>
      <c r="P758" s="306"/>
      <c r="Q758" s="306"/>
      <c r="R758" s="306"/>
      <c r="S758" s="336"/>
      <c r="T758" s="336"/>
      <c r="U758" s="336"/>
      <c r="V758" s="336"/>
      <c r="W758" s="306"/>
      <c r="X758" s="306"/>
      <c r="Y758" s="405">
        <f t="shared" ref="Y758:AL758" si="2282">Y210*Y753</f>
        <v>0</v>
      </c>
      <c r="Z758" s="405">
        <f t="shared" si="2282"/>
        <v>0</v>
      </c>
      <c r="AA758" s="405">
        <f t="shared" si="2282"/>
        <v>0</v>
      </c>
      <c r="AB758" s="405">
        <f t="shared" si="2282"/>
        <v>0</v>
      </c>
      <c r="AC758" s="405">
        <f t="shared" si="2282"/>
        <v>0</v>
      </c>
      <c r="AD758" s="405">
        <f t="shared" si="2282"/>
        <v>0</v>
      </c>
      <c r="AE758" s="405">
        <f t="shared" si="2282"/>
        <v>0</v>
      </c>
      <c r="AF758" s="405">
        <f t="shared" si="2282"/>
        <v>0</v>
      </c>
      <c r="AG758" s="405">
        <f t="shared" si="2282"/>
        <v>0</v>
      </c>
      <c r="AH758" s="405">
        <f t="shared" si="2282"/>
        <v>0</v>
      </c>
      <c r="AI758" s="405">
        <f t="shared" si="2282"/>
        <v>0</v>
      </c>
      <c r="AJ758" s="405">
        <f t="shared" si="2282"/>
        <v>0</v>
      </c>
      <c r="AK758" s="405">
        <f t="shared" si="2282"/>
        <v>0</v>
      </c>
      <c r="AL758" s="405">
        <f t="shared" si="2282"/>
        <v>0</v>
      </c>
      <c r="AM758" s="404">
        <f t="shared" si="2281"/>
        <v>0</v>
      </c>
      <c r="AN758" s="470"/>
    </row>
    <row r="759" spans="2:40">
      <c r="B759" s="351" t="s">
        <v>322</v>
      </c>
      <c r="C759" s="372"/>
      <c r="D759" s="336"/>
      <c r="E759" s="306"/>
      <c r="F759" s="306"/>
      <c r="G759" s="306"/>
      <c r="H759" s="306"/>
      <c r="I759" s="306"/>
      <c r="J759" s="306"/>
      <c r="K759" s="306"/>
      <c r="L759" s="306"/>
      <c r="M759" s="306"/>
      <c r="N759" s="306"/>
      <c r="O759" s="318"/>
      <c r="P759" s="306"/>
      <c r="Q759" s="306"/>
      <c r="R759" s="306"/>
      <c r="S759" s="336"/>
      <c r="T759" s="336"/>
      <c r="U759" s="336"/>
      <c r="V759" s="336"/>
      <c r="W759" s="306"/>
      <c r="X759" s="306"/>
      <c r="Y759" s="405">
        <f t="shared" ref="Y759:AL759" si="2283">Y399*Y753</f>
        <v>0</v>
      </c>
      <c r="Z759" s="405">
        <f t="shared" si="2283"/>
        <v>0</v>
      </c>
      <c r="AA759" s="405">
        <f t="shared" si="2283"/>
        <v>0</v>
      </c>
      <c r="AB759" s="405">
        <f t="shared" si="2283"/>
        <v>0</v>
      </c>
      <c r="AC759" s="405">
        <f t="shared" si="2283"/>
        <v>0</v>
      </c>
      <c r="AD759" s="405">
        <f t="shared" si="2283"/>
        <v>0</v>
      </c>
      <c r="AE759" s="405">
        <f t="shared" si="2283"/>
        <v>0</v>
      </c>
      <c r="AF759" s="405">
        <f t="shared" si="2283"/>
        <v>0</v>
      </c>
      <c r="AG759" s="405">
        <f t="shared" si="2283"/>
        <v>0</v>
      </c>
      <c r="AH759" s="405">
        <f t="shared" si="2283"/>
        <v>0</v>
      </c>
      <c r="AI759" s="405">
        <f t="shared" si="2283"/>
        <v>0</v>
      </c>
      <c r="AJ759" s="405">
        <f t="shared" si="2283"/>
        <v>0</v>
      </c>
      <c r="AK759" s="405">
        <f t="shared" si="2283"/>
        <v>0</v>
      </c>
      <c r="AL759" s="405">
        <f t="shared" si="2283"/>
        <v>0</v>
      </c>
      <c r="AM759" s="404">
        <f t="shared" si="2281"/>
        <v>0</v>
      </c>
      <c r="AN759" s="470"/>
    </row>
    <row r="760" spans="2:40">
      <c r="B760" s="351" t="s">
        <v>323</v>
      </c>
      <c r="C760" s="372"/>
      <c r="D760" s="336"/>
      <c r="E760" s="306"/>
      <c r="F760" s="306"/>
      <c r="G760" s="306"/>
      <c r="H760" s="306"/>
      <c r="I760" s="306"/>
      <c r="J760" s="306"/>
      <c r="K760" s="306"/>
      <c r="L760" s="306"/>
      <c r="M760" s="306"/>
      <c r="N760" s="306"/>
      <c r="O760" s="318"/>
      <c r="P760" s="306"/>
      <c r="Q760" s="306"/>
      <c r="R760" s="306"/>
      <c r="S760" s="336"/>
      <c r="T760" s="336"/>
      <c r="U760" s="336"/>
      <c r="V760" s="336"/>
      <c r="W760" s="306"/>
      <c r="X760" s="306"/>
      <c r="Y760" s="405">
        <f t="shared" ref="Y760:AL760" si="2284">Y582*Y753</f>
        <v>0</v>
      </c>
      <c r="Z760" s="405">
        <f t="shared" si="2284"/>
        <v>0</v>
      </c>
      <c r="AA760" s="405">
        <f t="shared" si="2284"/>
        <v>0</v>
      </c>
      <c r="AB760" s="405">
        <f t="shared" si="2284"/>
        <v>0</v>
      </c>
      <c r="AC760" s="405">
        <f t="shared" si="2284"/>
        <v>0</v>
      </c>
      <c r="AD760" s="405">
        <f t="shared" si="2284"/>
        <v>0</v>
      </c>
      <c r="AE760" s="405">
        <f t="shared" si="2284"/>
        <v>0</v>
      </c>
      <c r="AF760" s="405">
        <f t="shared" si="2284"/>
        <v>0</v>
      </c>
      <c r="AG760" s="405">
        <f t="shared" si="2284"/>
        <v>0</v>
      </c>
      <c r="AH760" s="405">
        <f t="shared" si="2284"/>
        <v>0</v>
      </c>
      <c r="AI760" s="405">
        <f t="shared" si="2284"/>
        <v>0</v>
      </c>
      <c r="AJ760" s="405">
        <f t="shared" si="2284"/>
        <v>0</v>
      </c>
      <c r="AK760" s="405">
        <f t="shared" si="2284"/>
        <v>0</v>
      </c>
      <c r="AL760" s="405">
        <f t="shared" si="2284"/>
        <v>0</v>
      </c>
      <c r="AM760" s="404">
        <f t="shared" si="2281"/>
        <v>0</v>
      </c>
      <c r="AN760" s="470"/>
    </row>
    <row r="761" spans="2:40">
      <c r="B761" s="351" t="s">
        <v>324</v>
      </c>
      <c r="C761" s="372"/>
      <c r="D761" s="336"/>
      <c r="E761" s="306"/>
      <c r="F761" s="306"/>
      <c r="G761" s="306"/>
      <c r="H761" s="306"/>
      <c r="I761" s="306"/>
      <c r="J761" s="306"/>
      <c r="K761" s="306"/>
      <c r="L761" s="306"/>
      <c r="M761" s="306"/>
      <c r="N761" s="306"/>
      <c r="O761" s="318"/>
      <c r="P761" s="306"/>
      <c r="Q761" s="306"/>
      <c r="R761" s="306"/>
      <c r="S761" s="336"/>
      <c r="T761" s="336"/>
      <c r="U761" s="336"/>
      <c r="V761" s="336"/>
      <c r="W761" s="306"/>
      <c r="X761" s="306"/>
      <c r="Y761" s="405">
        <f>Y750*Y753</f>
        <v>0</v>
      </c>
      <c r="Z761" s="405">
        <f t="shared" ref="Z761:AL761" si="2285">Z750*Z753</f>
        <v>0</v>
      </c>
      <c r="AA761" s="405">
        <f t="shared" si="2285"/>
        <v>0</v>
      </c>
      <c r="AB761" s="405">
        <f t="shared" si="2285"/>
        <v>0</v>
      </c>
      <c r="AC761" s="405">
        <f t="shared" si="2285"/>
        <v>0</v>
      </c>
      <c r="AD761" s="405">
        <f t="shared" si="2285"/>
        <v>0</v>
      </c>
      <c r="AE761" s="405">
        <f t="shared" si="2285"/>
        <v>0</v>
      </c>
      <c r="AF761" s="405">
        <f t="shared" si="2285"/>
        <v>0</v>
      </c>
      <c r="AG761" s="405">
        <f t="shared" si="2285"/>
        <v>0</v>
      </c>
      <c r="AH761" s="405">
        <f t="shared" si="2285"/>
        <v>0</v>
      </c>
      <c r="AI761" s="405">
        <f t="shared" si="2285"/>
        <v>0</v>
      </c>
      <c r="AJ761" s="405">
        <f t="shared" si="2285"/>
        <v>0</v>
      </c>
      <c r="AK761" s="405">
        <f t="shared" si="2285"/>
        <v>0</v>
      </c>
      <c r="AL761" s="405">
        <f t="shared" si="2285"/>
        <v>0</v>
      </c>
      <c r="AM761" s="404">
        <f t="shared" si="2281"/>
        <v>0</v>
      </c>
      <c r="AN761" s="470"/>
    </row>
    <row r="762" spans="2:40" ht="15.75">
      <c r="B762" s="376" t="s">
        <v>325</v>
      </c>
      <c r="C762" s="372"/>
      <c r="D762" s="363"/>
      <c r="E762" s="361"/>
      <c r="F762" s="361"/>
      <c r="G762" s="361"/>
      <c r="H762" s="361"/>
      <c r="I762" s="361"/>
      <c r="J762" s="361"/>
      <c r="K762" s="361"/>
      <c r="L762" s="361"/>
      <c r="M762" s="361"/>
      <c r="N762" s="361"/>
      <c r="O762" s="327"/>
      <c r="P762" s="361"/>
      <c r="Q762" s="361"/>
      <c r="R762" s="361"/>
      <c r="S762" s="363"/>
      <c r="T762" s="363"/>
      <c r="U762" s="363"/>
      <c r="V762" s="363"/>
      <c r="W762" s="361"/>
      <c r="X762" s="361"/>
      <c r="Y762" s="373">
        <f>SUM(Y754:Y761)</f>
        <v>0</v>
      </c>
      <c r="Z762" s="373">
        <f t="shared" ref="Z762:AE762" si="2286">SUM(Z754:Z761)</f>
        <v>0</v>
      </c>
      <c r="AA762" s="373">
        <f t="shared" si="2286"/>
        <v>0</v>
      </c>
      <c r="AB762" s="373">
        <f t="shared" si="2286"/>
        <v>0</v>
      </c>
      <c r="AC762" s="373">
        <f t="shared" si="2286"/>
        <v>0</v>
      </c>
      <c r="AD762" s="373">
        <f t="shared" si="2286"/>
        <v>0</v>
      </c>
      <c r="AE762" s="373">
        <f t="shared" si="2286"/>
        <v>0</v>
      </c>
      <c r="AF762" s="373">
        <f t="shared" ref="AF762:AL762" si="2287">SUM(AF754:AF761)</f>
        <v>0</v>
      </c>
      <c r="AG762" s="373">
        <f t="shared" si="2287"/>
        <v>0</v>
      </c>
      <c r="AH762" s="373">
        <f t="shared" si="2287"/>
        <v>0</v>
      </c>
      <c r="AI762" s="373">
        <f t="shared" si="2287"/>
        <v>0</v>
      </c>
      <c r="AJ762" s="373">
        <f t="shared" si="2287"/>
        <v>0</v>
      </c>
      <c r="AK762" s="373">
        <f t="shared" si="2287"/>
        <v>0</v>
      </c>
      <c r="AL762" s="373">
        <f t="shared" si="2287"/>
        <v>0</v>
      </c>
      <c r="AM762" s="375">
        <f>SUM(AM754:AM761)</f>
        <v>0</v>
      </c>
      <c r="AN762" s="470"/>
    </row>
    <row r="763" spans="2:40" ht="15.75">
      <c r="B763" s="376" t="s">
        <v>326</v>
      </c>
      <c r="C763" s="372"/>
      <c r="D763" s="377"/>
      <c r="E763" s="361"/>
      <c r="F763" s="361"/>
      <c r="G763" s="361"/>
      <c r="H763" s="361"/>
      <c r="I763" s="361"/>
      <c r="J763" s="361"/>
      <c r="K763" s="361"/>
      <c r="L763" s="361"/>
      <c r="M763" s="361"/>
      <c r="N763" s="361"/>
      <c r="O763" s="327"/>
      <c r="P763" s="361"/>
      <c r="Q763" s="361"/>
      <c r="R763" s="361"/>
      <c r="S763" s="363"/>
      <c r="T763" s="363"/>
      <c r="U763" s="363"/>
      <c r="V763" s="363"/>
      <c r="W763" s="361"/>
      <c r="X763" s="361"/>
      <c r="Y763" s="374">
        <f>Y751*Y753</f>
        <v>0</v>
      </c>
      <c r="Z763" s="374">
        <f t="shared" ref="Z763:AE763" si="2288">Z751*Z753</f>
        <v>0</v>
      </c>
      <c r="AA763" s="374">
        <f t="shared" si="2288"/>
        <v>0</v>
      </c>
      <c r="AB763" s="374">
        <f t="shared" si="2288"/>
        <v>0</v>
      </c>
      <c r="AC763" s="374">
        <f t="shared" si="2288"/>
        <v>0</v>
      </c>
      <c r="AD763" s="374">
        <f t="shared" si="2288"/>
        <v>0</v>
      </c>
      <c r="AE763" s="374">
        <f t="shared" si="2288"/>
        <v>0</v>
      </c>
      <c r="AF763" s="374">
        <f t="shared" ref="AF763:AL763" si="2289">AF751*AF753</f>
        <v>0</v>
      </c>
      <c r="AG763" s="374">
        <f t="shared" si="2289"/>
        <v>0</v>
      </c>
      <c r="AH763" s="374">
        <f t="shared" si="2289"/>
        <v>0</v>
      </c>
      <c r="AI763" s="374">
        <f t="shared" si="2289"/>
        <v>0</v>
      </c>
      <c r="AJ763" s="374">
        <f t="shared" si="2289"/>
        <v>0</v>
      </c>
      <c r="AK763" s="374">
        <f t="shared" si="2289"/>
        <v>0</v>
      </c>
      <c r="AL763" s="374">
        <f t="shared" si="2289"/>
        <v>0</v>
      </c>
      <c r="AM763" s="375">
        <f>SUM(Y763:AL763)</f>
        <v>0</v>
      </c>
      <c r="AN763" s="470"/>
    </row>
    <row r="764" spans="2:40" ht="15.75">
      <c r="B764" s="376" t="s">
        <v>327</v>
      </c>
      <c r="C764" s="372"/>
      <c r="D764" s="377"/>
      <c r="E764" s="361"/>
      <c r="F764" s="361"/>
      <c r="G764" s="361"/>
      <c r="H764" s="361"/>
      <c r="I764" s="361"/>
      <c r="J764" s="361"/>
      <c r="K764" s="361"/>
      <c r="L764" s="361"/>
      <c r="M764" s="361"/>
      <c r="N764" s="361"/>
      <c r="O764" s="327"/>
      <c r="P764" s="361"/>
      <c r="Q764" s="361"/>
      <c r="R764" s="361"/>
      <c r="S764" s="377"/>
      <c r="T764" s="377"/>
      <c r="U764" s="377"/>
      <c r="V764" s="377"/>
      <c r="W764" s="361"/>
      <c r="X764" s="361"/>
      <c r="Y764" s="378"/>
      <c r="Z764" s="378"/>
      <c r="AA764" s="378"/>
      <c r="AB764" s="378"/>
      <c r="AC764" s="378"/>
      <c r="AD764" s="378"/>
      <c r="AE764" s="378"/>
      <c r="AF764" s="378"/>
      <c r="AG764" s="378"/>
      <c r="AH764" s="378"/>
      <c r="AI764" s="378"/>
      <c r="AJ764" s="378"/>
      <c r="AK764" s="378"/>
      <c r="AL764" s="378"/>
      <c r="AM764" s="375">
        <f>AM762-AM763</f>
        <v>0</v>
      </c>
      <c r="AN764" s="470"/>
    </row>
    <row r="765" spans="2:40">
      <c r="B765" s="351"/>
      <c r="C765" s="377"/>
      <c r="D765" s="377"/>
      <c r="E765" s="361"/>
      <c r="F765" s="361"/>
      <c r="G765" s="361"/>
      <c r="H765" s="361"/>
      <c r="I765" s="361"/>
      <c r="J765" s="361"/>
      <c r="K765" s="361"/>
      <c r="L765" s="361"/>
      <c r="M765" s="361"/>
      <c r="N765" s="361"/>
      <c r="O765" s="327"/>
      <c r="P765" s="361"/>
      <c r="Q765" s="361"/>
      <c r="R765" s="361"/>
      <c r="S765" s="377"/>
      <c r="T765" s="372"/>
      <c r="U765" s="377"/>
      <c r="V765" s="377"/>
      <c r="W765" s="361"/>
      <c r="X765" s="361"/>
      <c r="Y765" s="379"/>
      <c r="Z765" s="379"/>
      <c r="AA765" s="379"/>
      <c r="AB765" s="379"/>
      <c r="AC765" s="379"/>
      <c r="AD765" s="379"/>
      <c r="AE765" s="379"/>
      <c r="AF765" s="379"/>
      <c r="AG765" s="379"/>
      <c r="AH765" s="379"/>
      <c r="AI765" s="379"/>
      <c r="AJ765" s="379"/>
      <c r="AK765" s="379"/>
      <c r="AL765" s="379"/>
      <c r="AM765" s="375"/>
      <c r="AN765" s="470"/>
    </row>
    <row r="766" spans="2:40">
      <c r="B766" s="466" t="s">
        <v>328</v>
      </c>
      <c r="C766" s="331"/>
      <c r="D766" s="306"/>
      <c r="E766" s="306"/>
      <c r="F766" s="306"/>
      <c r="G766" s="306"/>
      <c r="H766" s="306"/>
      <c r="I766" s="306"/>
      <c r="J766" s="306"/>
      <c r="K766" s="306"/>
      <c r="L766" s="306"/>
      <c r="M766" s="306"/>
      <c r="N766" s="306"/>
      <c r="O766" s="384"/>
      <c r="P766" s="306"/>
      <c r="Q766" s="306"/>
      <c r="R766" s="306"/>
      <c r="S766" s="331"/>
      <c r="T766" s="336"/>
      <c r="U766" s="336"/>
      <c r="V766" s="306"/>
      <c r="W766" s="306"/>
      <c r="X766" s="336"/>
      <c r="Y766" s="318">
        <f>SUMPRODUCT(E593:E748,Y593:Y748)</f>
        <v>0</v>
      </c>
      <c r="Z766" s="318">
        <f>SUMPRODUCT(E593:E748,Z593:Z748)</f>
        <v>0</v>
      </c>
      <c r="AA766" s="318">
        <f t="shared" ref="AA766:AL766" si="2290">IF(AA591="kw",SUMPRODUCT($N$593:$N$748,$P$593:$P$748,AA593:AA748),SUMPRODUCT($E$593:$E$748,AA593:AA748))</f>
        <v>0</v>
      </c>
      <c r="AB766" s="318">
        <f t="shared" si="2290"/>
        <v>0</v>
      </c>
      <c r="AC766" s="318">
        <f t="shared" si="2290"/>
        <v>0</v>
      </c>
      <c r="AD766" s="318">
        <f t="shared" si="2290"/>
        <v>0</v>
      </c>
      <c r="AE766" s="318">
        <f t="shared" si="2290"/>
        <v>0</v>
      </c>
      <c r="AF766" s="318">
        <f t="shared" si="2290"/>
        <v>0</v>
      </c>
      <c r="AG766" s="318">
        <f t="shared" si="2290"/>
        <v>0</v>
      </c>
      <c r="AH766" s="318">
        <f t="shared" si="2290"/>
        <v>0</v>
      </c>
      <c r="AI766" s="318">
        <f t="shared" si="2290"/>
        <v>0</v>
      </c>
      <c r="AJ766" s="318">
        <f t="shared" si="2290"/>
        <v>0</v>
      </c>
      <c r="AK766" s="318">
        <f t="shared" si="2290"/>
        <v>0</v>
      </c>
      <c r="AL766" s="318">
        <f t="shared" si="2290"/>
        <v>0</v>
      </c>
      <c r="AM766" s="364"/>
    </row>
    <row r="767" spans="2:40">
      <c r="B767" s="467" t="s">
        <v>329</v>
      </c>
      <c r="C767" s="391"/>
      <c r="D767" s="411"/>
      <c r="E767" s="411"/>
      <c r="F767" s="411"/>
      <c r="G767" s="411"/>
      <c r="H767" s="411"/>
      <c r="I767" s="411"/>
      <c r="J767" s="411"/>
      <c r="K767" s="411"/>
      <c r="L767" s="411"/>
      <c r="M767" s="411"/>
      <c r="N767" s="411"/>
      <c r="O767" s="410"/>
      <c r="P767" s="411"/>
      <c r="Q767" s="411"/>
      <c r="R767" s="411"/>
      <c r="S767" s="391"/>
      <c r="T767" s="412"/>
      <c r="U767" s="412"/>
      <c r="V767" s="411"/>
      <c r="W767" s="411"/>
      <c r="X767" s="412"/>
      <c r="Y767" s="353">
        <f>SUMPRODUCT(F593:F748,Y593:Y748)</f>
        <v>0</v>
      </c>
      <c r="Z767" s="353">
        <f>SUMPRODUCT(F593:F748,Z593:Z748)</f>
        <v>0</v>
      </c>
      <c r="AA767" s="353">
        <f t="shared" ref="AA767:AL767" si="2291">IF(AA591="kw",SUMPRODUCT($N$593:$N$748,$Q$593:$Q$748,AA593:AA748),SUMPRODUCT($F$593:$F$748,AA593:AA748))</f>
        <v>0</v>
      </c>
      <c r="AB767" s="353">
        <f t="shared" si="2291"/>
        <v>0</v>
      </c>
      <c r="AC767" s="353">
        <f t="shared" si="2291"/>
        <v>0</v>
      </c>
      <c r="AD767" s="353">
        <f t="shared" si="2291"/>
        <v>0</v>
      </c>
      <c r="AE767" s="353">
        <f t="shared" si="2291"/>
        <v>0</v>
      </c>
      <c r="AF767" s="353">
        <f t="shared" si="2291"/>
        <v>0</v>
      </c>
      <c r="AG767" s="353">
        <f t="shared" si="2291"/>
        <v>0</v>
      </c>
      <c r="AH767" s="353">
        <f t="shared" si="2291"/>
        <v>0</v>
      </c>
      <c r="AI767" s="353">
        <f t="shared" si="2291"/>
        <v>0</v>
      </c>
      <c r="AJ767" s="353">
        <f t="shared" si="2291"/>
        <v>0</v>
      </c>
      <c r="AK767" s="353">
        <f t="shared" si="2291"/>
        <v>0</v>
      </c>
      <c r="AL767" s="353">
        <f t="shared" si="2291"/>
        <v>0</v>
      </c>
      <c r="AM767" s="413"/>
    </row>
    <row r="768" spans="2:40" ht="20.25" customHeight="1">
      <c r="B768" s="395" t="s">
        <v>226</v>
      </c>
      <c r="C768" s="414"/>
      <c r="D768" s="415"/>
      <c r="E768" s="415"/>
      <c r="F768" s="415"/>
      <c r="G768" s="415"/>
      <c r="H768" s="415"/>
      <c r="I768" s="415"/>
      <c r="J768" s="415"/>
      <c r="K768" s="415"/>
      <c r="L768" s="415"/>
      <c r="M768" s="415"/>
      <c r="N768" s="415"/>
      <c r="O768" s="415"/>
      <c r="P768" s="415"/>
      <c r="Q768" s="415"/>
      <c r="R768" s="415"/>
      <c r="S768" s="398"/>
      <c r="T768" s="399"/>
      <c r="U768" s="415"/>
      <c r="V768" s="415"/>
      <c r="W768" s="415"/>
      <c r="X768" s="415"/>
      <c r="Y768" s="436"/>
      <c r="Z768" s="436"/>
      <c r="AA768" s="436"/>
      <c r="AB768" s="436"/>
      <c r="AC768" s="436"/>
      <c r="AD768" s="436"/>
      <c r="AE768" s="436"/>
      <c r="AF768" s="436"/>
      <c r="AG768" s="436"/>
      <c r="AH768" s="436"/>
      <c r="AI768" s="436"/>
      <c r="AJ768" s="436"/>
      <c r="AK768" s="436"/>
      <c r="AL768" s="436"/>
      <c r="AM768" s="416"/>
    </row>
    <row r="771" spans="1:39" ht="15.75">
      <c r="B771" s="307" t="s">
        <v>330</v>
      </c>
      <c r="C771" s="308"/>
      <c r="D771" s="627" t="s">
        <v>588</v>
      </c>
      <c r="E771" s="280"/>
      <c r="F771" s="627" t="s">
        <v>599</v>
      </c>
      <c r="G771" s="280"/>
      <c r="H771" s="280"/>
      <c r="I771" s="280"/>
      <c r="J771" s="280"/>
      <c r="K771" s="280"/>
      <c r="L771" s="280"/>
      <c r="M771" s="280"/>
      <c r="N771" s="280"/>
      <c r="O771" s="308"/>
      <c r="P771" s="280"/>
      <c r="Q771" s="280"/>
      <c r="R771" s="280"/>
      <c r="S771" s="280"/>
      <c r="T771" s="280"/>
      <c r="U771" s="280"/>
      <c r="V771" s="280"/>
      <c r="W771" s="280"/>
      <c r="X771" s="280"/>
      <c r="Y771" s="297"/>
      <c r="Z771" s="294"/>
      <c r="AA771" s="294"/>
      <c r="AB771" s="294"/>
      <c r="AC771" s="294"/>
      <c r="AD771" s="294"/>
      <c r="AE771" s="294"/>
      <c r="AF771" s="294"/>
      <c r="AG771" s="294"/>
      <c r="AH771" s="294"/>
      <c r="AI771" s="294"/>
      <c r="AJ771" s="294"/>
      <c r="AK771" s="294"/>
      <c r="AL771" s="294"/>
    </row>
    <row r="772" spans="1:39" ht="33" customHeight="1">
      <c r="B772" s="977" t="s">
        <v>213</v>
      </c>
      <c r="C772" s="979" t="s">
        <v>33</v>
      </c>
      <c r="D772" s="311" t="s">
        <v>426</v>
      </c>
      <c r="E772" s="981" t="s">
        <v>211</v>
      </c>
      <c r="F772" s="982"/>
      <c r="G772" s="982"/>
      <c r="H772" s="982"/>
      <c r="I772" s="982"/>
      <c r="J772" s="982"/>
      <c r="K772" s="982"/>
      <c r="L772" s="982"/>
      <c r="M772" s="983"/>
      <c r="N772" s="984" t="s">
        <v>215</v>
      </c>
      <c r="O772" s="311" t="s">
        <v>427</v>
      </c>
      <c r="P772" s="981" t="s">
        <v>214</v>
      </c>
      <c r="Q772" s="982"/>
      <c r="R772" s="982"/>
      <c r="S772" s="982"/>
      <c r="T772" s="982"/>
      <c r="U772" s="982"/>
      <c r="V772" s="982"/>
      <c r="W772" s="982"/>
      <c r="X772" s="983"/>
      <c r="Y772" s="974" t="s">
        <v>246</v>
      </c>
      <c r="Z772" s="975"/>
      <c r="AA772" s="975"/>
      <c r="AB772" s="975"/>
      <c r="AC772" s="975"/>
      <c r="AD772" s="975"/>
      <c r="AE772" s="975"/>
      <c r="AF772" s="975"/>
      <c r="AG772" s="975"/>
      <c r="AH772" s="975"/>
      <c r="AI772" s="975"/>
      <c r="AJ772" s="975"/>
      <c r="AK772" s="975"/>
      <c r="AL772" s="975"/>
      <c r="AM772" s="976"/>
    </row>
    <row r="773" spans="1:39" ht="65.25" customHeight="1">
      <c r="B773" s="978"/>
      <c r="C773" s="980"/>
      <c r="D773" s="312">
        <v>2019</v>
      </c>
      <c r="E773" s="312">
        <v>2020</v>
      </c>
      <c r="F773" s="312">
        <v>2021</v>
      </c>
      <c r="G773" s="312">
        <v>2022</v>
      </c>
      <c r="H773" s="312">
        <v>2023</v>
      </c>
      <c r="I773" s="312">
        <v>2024</v>
      </c>
      <c r="J773" s="312">
        <v>2025</v>
      </c>
      <c r="K773" s="312">
        <v>2026</v>
      </c>
      <c r="L773" s="312">
        <v>2027</v>
      </c>
      <c r="M773" s="312">
        <v>2028</v>
      </c>
      <c r="N773" s="985"/>
      <c r="O773" s="312">
        <v>2019</v>
      </c>
      <c r="P773" s="312">
        <v>2020</v>
      </c>
      <c r="Q773" s="312">
        <v>2021</v>
      </c>
      <c r="R773" s="312">
        <v>2022</v>
      </c>
      <c r="S773" s="312">
        <v>2023</v>
      </c>
      <c r="T773" s="312">
        <v>2024</v>
      </c>
      <c r="U773" s="312">
        <v>2025</v>
      </c>
      <c r="V773" s="312">
        <v>2026</v>
      </c>
      <c r="W773" s="312">
        <v>2027</v>
      </c>
      <c r="X773" s="312">
        <v>2028</v>
      </c>
      <c r="Y773" s="312" t="str">
        <f>'1.  LRAMVA Summary'!D51</f>
        <v>Residential</v>
      </c>
      <c r="Z773" s="312" t="str">
        <f>'1.  LRAMVA Summary'!E51</f>
        <v>GS&lt;50 kW</v>
      </c>
      <c r="AA773" s="312" t="str">
        <f>'1.  LRAMVA Summary'!F51</f>
        <v>General Service 50 to 4,999 kW</v>
      </c>
      <c r="AB773" s="312" t="str">
        <f>'1.  LRAMVA Summary'!G51</f>
        <v>Large Use</v>
      </c>
      <c r="AC773" s="312" t="str">
        <f>'1.  LRAMVA Summary'!H51</f>
        <v>Large Use</v>
      </c>
      <c r="AD773" s="312" t="str">
        <f>'1.  LRAMVA Summary'!I51</f>
        <v>Street Lighting</v>
      </c>
      <c r="AE773" s="312" t="str">
        <f>'1.  LRAMVA Summary'!J51</f>
        <v/>
      </c>
      <c r="AF773" s="312" t="str">
        <f>'1.  LRAMVA Summary'!K51</f>
        <v/>
      </c>
      <c r="AG773" s="312" t="str">
        <f>'1.  LRAMVA Summary'!L51</f>
        <v/>
      </c>
      <c r="AH773" s="312" t="str">
        <f>'1.  LRAMVA Summary'!M51</f>
        <v/>
      </c>
      <c r="AI773" s="312" t="str">
        <f>'1.  LRAMVA Summary'!N51</f>
        <v/>
      </c>
      <c r="AJ773" s="312" t="str">
        <f>'1.  LRAMVA Summary'!O51</f>
        <v/>
      </c>
      <c r="AK773" s="312" t="str">
        <f>'1.  LRAMVA Summary'!P51</f>
        <v/>
      </c>
      <c r="AL773" s="312" t="str">
        <f>'1.  LRAMVA Summary'!Q51</f>
        <v/>
      </c>
      <c r="AM773" s="314" t="str">
        <f>'1.  LRAMVA Summary'!R51</f>
        <v>Total</v>
      </c>
    </row>
    <row r="774" spans="1:39" ht="15.75" customHeight="1">
      <c r="A774" s="568"/>
      <c r="B774" s="554" t="s">
        <v>517</v>
      </c>
      <c r="C774" s="316"/>
      <c r="D774" s="316"/>
      <c r="E774" s="316"/>
      <c r="F774" s="316"/>
      <c r="G774" s="316"/>
      <c r="H774" s="316"/>
      <c r="I774" s="316"/>
      <c r="J774" s="316"/>
      <c r="K774" s="316"/>
      <c r="L774" s="316"/>
      <c r="M774" s="316"/>
      <c r="N774" s="317"/>
      <c r="O774" s="316"/>
      <c r="P774" s="316"/>
      <c r="Q774" s="316"/>
      <c r="R774" s="316"/>
      <c r="S774" s="316"/>
      <c r="T774" s="316"/>
      <c r="U774" s="316"/>
      <c r="V774" s="316"/>
      <c r="W774" s="316"/>
      <c r="X774" s="316"/>
      <c r="Y774" s="318" t="str">
        <f>'1.  LRAMVA Summary'!D52</f>
        <v>kWh</v>
      </c>
      <c r="Z774" s="318" t="str">
        <f>'1.  LRAMVA Summary'!E52</f>
        <v>kWh</v>
      </c>
      <c r="AA774" s="318" t="str">
        <f>'1.  LRAMVA Summary'!F52</f>
        <v>kW</v>
      </c>
      <c r="AB774" s="318" t="str">
        <f>'1.  LRAMVA Summary'!G52</f>
        <v>kW</v>
      </c>
      <c r="AC774" s="318" t="str">
        <f>'1.  LRAMVA Summary'!H52</f>
        <v>kW</v>
      </c>
      <c r="AD774" s="318" t="str">
        <f>'1.  LRAMVA Summary'!I52</f>
        <v>kW</v>
      </c>
      <c r="AE774" s="318" t="str">
        <f>'1.  LRAMVA Summary'!J52</f>
        <v/>
      </c>
      <c r="AF774" s="318" t="str">
        <f>'1.  LRAMVA Summary'!K52</f>
        <v/>
      </c>
      <c r="AG774" s="318" t="str">
        <f>'1.  LRAMVA Summary'!L52</f>
        <v/>
      </c>
      <c r="AH774" s="318" t="str">
        <f>'1.  LRAMVA Summary'!M52</f>
        <v/>
      </c>
      <c r="AI774" s="318" t="str">
        <f>'1.  LRAMVA Summary'!N52</f>
        <v/>
      </c>
      <c r="AJ774" s="318" t="str">
        <f>'1.  LRAMVA Summary'!O52</f>
        <v/>
      </c>
      <c r="AK774" s="318" t="str">
        <f>'1.  LRAMVA Summary'!P52</f>
        <v/>
      </c>
      <c r="AL774" s="318" t="str">
        <f>'1.  LRAMVA Summary'!Q52</f>
        <v/>
      </c>
      <c r="AM774" s="319"/>
    </row>
    <row r="775" spans="1:39" ht="15.75" hidden="1" outlineLevel="1">
      <c r="A775" s="568"/>
      <c r="B775" s="540" t="s">
        <v>510</v>
      </c>
      <c r="C775" s="316"/>
      <c r="D775" s="316"/>
      <c r="E775" s="316"/>
      <c r="F775" s="316"/>
      <c r="G775" s="316"/>
      <c r="H775" s="316"/>
      <c r="I775" s="316"/>
      <c r="J775" s="316"/>
      <c r="K775" s="316"/>
      <c r="L775" s="316"/>
      <c r="M775" s="316"/>
      <c r="N775" s="317"/>
      <c r="O775" s="316"/>
      <c r="P775" s="316"/>
      <c r="Q775" s="316"/>
      <c r="R775" s="316"/>
      <c r="S775" s="316"/>
      <c r="T775" s="316"/>
      <c r="U775" s="316"/>
      <c r="V775" s="316"/>
      <c r="W775" s="316"/>
      <c r="X775" s="316"/>
      <c r="Y775" s="318"/>
      <c r="Z775" s="318"/>
      <c r="AA775" s="318"/>
      <c r="AB775" s="318"/>
      <c r="AC775" s="318"/>
      <c r="AD775" s="318"/>
      <c r="AE775" s="318"/>
      <c r="AF775" s="318"/>
      <c r="AG775" s="318"/>
      <c r="AH775" s="318"/>
      <c r="AI775" s="318"/>
      <c r="AJ775" s="318"/>
      <c r="AK775" s="318"/>
      <c r="AL775" s="318"/>
      <c r="AM775" s="319"/>
    </row>
    <row r="776" spans="1:39" hidden="1" outlineLevel="1">
      <c r="A776" s="568">
        <v>1</v>
      </c>
      <c r="B776" s="455" t="s">
        <v>95</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292">Z776</f>
        <v>0</v>
      </c>
      <c r="AA777" s="438">
        <f t="shared" ref="AA777" si="2293">AA776</f>
        <v>0</v>
      </c>
      <c r="AB777" s="438">
        <f t="shared" ref="AB777" si="2294">AB776</f>
        <v>0</v>
      </c>
      <c r="AC777" s="438">
        <f t="shared" ref="AC777" si="2295">AC776</f>
        <v>0</v>
      </c>
      <c r="AD777" s="438">
        <f t="shared" ref="AD777" si="2296">AD776</f>
        <v>0</v>
      </c>
      <c r="AE777" s="438">
        <f t="shared" ref="AE777" si="2297">AE776</f>
        <v>0</v>
      </c>
      <c r="AF777" s="438">
        <f t="shared" ref="AF777" si="2298">AF776</f>
        <v>0</v>
      </c>
      <c r="AG777" s="438">
        <f t="shared" ref="AG777" si="2299">AG776</f>
        <v>0</v>
      </c>
      <c r="AH777" s="438">
        <f t="shared" ref="AH777" si="2300">AH776</f>
        <v>0</v>
      </c>
      <c r="AI777" s="438">
        <f t="shared" ref="AI777" si="2301">AI776</f>
        <v>0</v>
      </c>
      <c r="AJ777" s="438">
        <f t="shared" ref="AJ777" si="2302">AJ776</f>
        <v>0</v>
      </c>
      <c r="AK777" s="438">
        <f t="shared" ref="AK777" si="2303">AK776</f>
        <v>0</v>
      </c>
      <c r="AL777" s="438">
        <f t="shared" ref="AL777" si="2304">AL776</f>
        <v>0</v>
      </c>
      <c r="AM777" s="324"/>
    </row>
    <row r="778" spans="1:39" ht="15.75" hidden="1" outlineLevel="1">
      <c r="A778" s="568"/>
      <c r="B778" s="325"/>
      <c r="C778" s="326"/>
      <c r="D778" s="326"/>
      <c r="E778" s="326"/>
      <c r="F778" s="326"/>
      <c r="G778" s="326"/>
      <c r="H778" s="326"/>
      <c r="I778" s="326"/>
      <c r="J778" s="326"/>
      <c r="K778" s="326"/>
      <c r="L778" s="326"/>
      <c r="M778" s="326"/>
      <c r="N778" s="327"/>
      <c r="O778" s="326"/>
      <c r="P778" s="326"/>
      <c r="Q778" s="326"/>
      <c r="R778" s="326"/>
      <c r="S778" s="326"/>
      <c r="T778" s="326"/>
      <c r="U778" s="326"/>
      <c r="V778" s="326"/>
      <c r="W778" s="326"/>
      <c r="X778" s="326"/>
      <c r="Y778" s="439"/>
      <c r="Z778" s="440"/>
      <c r="AA778" s="440"/>
      <c r="AB778" s="440"/>
      <c r="AC778" s="440"/>
      <c r="AD778" s="440"/>
      <c r="AE778" s="440"/>
      <c r="AF778" s="440"/>
      <c r="AG778" s="440"/>
      <c r="AH778" s="440"/>
      <c r="AI778" s="440"/>
      <c r="AJ778" s="440"/>
      <c r="AK778" s="440"/>
      <c r="AL778" s="440"/>
      <c r="AM778" s="329"/>
    </row>
    <row r="779" spans="1:39" hidden="1" outlineLevel="1">
      <c r="A779" s="568">
        <v>2</v>
      </c>
      <c r="B779" s="455" t="s">
        <v>96</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37"/>
      <c r="Z779" s="437"/>
      <c r="AA779" s="437"/>
      <c r="AB779" s="437"/>
      <c r="AC779" s="437"/>
      <c r="AD779" s="437"/>
      <c r="AE779" s="437"/>
      <c r="AF779" s="437"/>
      <c r="AG779" s="437"/>
      <c r="AH779" s="437"/>
      <c r="AI779" s="437"/>
      <c r="AJ779" s="437"/>
      <c r="AK779" s="437"/>
      <c r="AL779" s="437"/>
      <c r="AM779" s="323">
        <f>SUM(Y779:AL779)</f>
        <v>0</v>
      </c>
    </row>
    <row r="780" spans="1:39"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05">Z779</f>
        <v>0</v>
      </c>
      <c r="AA780" s="438">
        <f t="shared" ref="AA780" si="2306">AA779</f>
        <v>0</v>
      </c>
      <c r="AB780" s="438">
        <f t="shared" ref="AB780" si="2307">AB779</f>
        <v>0</v>
      </c>
      <c r="AC780" s="438">
        <f t="shared" ref="AC780" si="2308">AC779</f>
        <v>0</v>
      </c>
      <c r="AD780" s="438">
        <f t="shared" ref="AD780" si="2309">AD779</f>
        <v>0</v>
      </c>
      <c r="AE780" s="438">
        <f t="shared" ref="AE780" si="2310">AE779</f>
        <v>0</v>
      </c>
      <c r="AF780" s="438">
        <f t="shared" ref="AF780" si="2311">AF779</f>
        <v>0</v>
      </c>
      <c r="AG780" s="438">
        <f t="shared" ref="AG780" si="2312">AG779</f>
        <v>0</v>
      </c>
      <c r="AH780" s="438">
        <f t="shared" ref="AH780" si="2313">AH779</f>
        <v>0</v>
      </c>
      <c r="AI780" s="438">
        <f t="shared" ref="AI780" si="2314">AI779</f>
        <v>0</v>
      </c>
      <c r="AJ780" s="438">
        <f t="shared" ref="AJ780" si="2315">AJ779</f>
        <v>0</v>
      </c>
      <c r="AK780" s="438">
        <f t="shared" ref="AK780" si="2316">AK779</f>
        <v>0</v>
      </c>
      <c r="AL780" s="438">
        <f t="shared" ref="AL780" si="2317">AL779</f>
        <v>0</v>
      </c>
      <c r="AM780" s="324"/>
    </row>
    <row r="781" spans="1:39" ht="15.75" hidden="1" outlineLevel="1">
      <c r="A781" s="568"/>
      <c r="B781" s="325"/>
      <c r="C781" s="326"/>
      <c r="D781" s="331"/>
      <c r="E781" s="331"/>
      <c r="F781" s="331"/>
      <c r="G781" s="331"/>
      <c r="H781" s="331"/>
      <c r="I781" s="331"/>
      <c r="J781" s="331"/>
      <c r="K781" s="331"/>
      <c r="L781" s="331"/>
      <c r="M781" s="331"/>
      <c r="N781" s="327"/>
      <c r="O781" s="331"/>
      <c r="P781" s="331"/>
      <c r="Q781" s="331"/>
      <c r="R781" s="331"/>
      <c r="S781" s="331"/>
      <c r="T781" s="331"/>
      <c r="U781" s="331"/>
      <c r="V781" s="331"/>
      <c r="W781" s="331"/>
      <c r="X781" s="331"/>
      <c r="Y781" s="439"/>
      <c r="Z781" s="440"/>
      <c r="AA781" s="440"/>
      <c r="AB781" s="440"/>
      <c r="AC781" s="440"/>
      <c r="AD781" s="440"/>
      <c r="AE781" s="440"/>
      <c r="AF781" s="440"/>
      <c r="AG781" s="440"/>
      <c r="AH781" s="440"/>
      <c r="AI781" s="440"/>
      <c r="AJ781" s="440"/>
      <c r="AK781" s="440"/>
      <c r="AL781" s="440"/>
      <c r="AM781" s="329"/>
    </row>
    <row r="782" spans="1:39" hidden="1" outlineLevel="1">
      <c r="A782" s="568">
        <v>3</v>
      </c>
      <c r="B782" s="455" t="s">
        <v>97</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37"/>
      <c r="Z782" s="437"/>
      <c r="AA782" s="437"/>
      <c r="AB782" s="437"/>
      <c r="AC782" s="437"/>
      <c r="AD782" s="437"/>
      <c r="AE782" s="437"/>
      <c r="AF782" s="437"/>
      <c r="AG782" s="437"/>
      <c r="AH782" s="437"/>
      <c r="AI782" s="437"/>
      <c r="AJ782" s="437"/>
      <c r="AK782" s="437"/>
      <c r="AL782" s="437"/>
      <c r="AM782" s="323">
        <f>SUM(Y782:AL782)</f>
        <v>0</v>
      </c>
    </row>
    <row r="783" spans="1:39" hidden="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18">Z782</f>
        <v>0</v>
      </c>
      <c r="AA783" s="438">
        <f t="shared" ref="AA783" si="2319">AA782</f>
        <v>0</v>
      </c>
      <c r="AB783" s="438">
        <f t="shared" ref="AB783" si="2320">AB782</f>
        <v>0</v>
      </c>
      <c r="AC783" s="438">
        <f t="shared" ref="AC783" si="2321">AC782</f>
        <v>0</v>
      </c>
      <c r="AD783" s="438">
        <f t="shared" ref="AD783" si="2322">AD782</f>
        <v>0</v>
      </c>
      <c r="AE783" s="438">
        <f t="shared" ref="AE783" si="2323">AE782</f>
        <v>0</v>
      </c>
      <c r="AF783" s="438">
        <f t="shared" ref="AF783" si="2324">AF782</f>
        <v>0</v>
      </c>
      <c r="AG783" s="438">
        <f t="shared" ref="AG783" si="2325">AG782</f>
        <v>0</v>
      </c>
      <c r="AH783" s="438">
        <f t="shared" ref="AH783" si="2326">AH782</f>
        <v>0</v>
      </c>
      <c r="AI783" s="438">
        <f t="shared" ref="AI783" si="2327">AI782</f>
        <v>0</v>
      </c>
      <c r="AJ783" s="438">
        <f t="shared" ref="AJ783" si="2328">AJ782</f>
        <v>0</v>
      </c>
      <c r="AK783" s="438">
        <f t="shared" ref="AK783" si="2329">AK782</f>
        <v>0</v>
      </c>
      <c r="AL783" s="438">
        <f t="shared" ref="AL783" si="2330">AL782</f>
        <v>0</v>
      </c>
      <c r="AM783" s="324"/>
    </row>
    <row r="784" spans="1:39" hidden="1" outlineLevel="1">
      <c r="A784" s="568"/>
      <c r="B784" s="321"/>
      <c r="C784" s="332"/>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39"/>
      <c r="Z784" s="439"/>
      <c r="AA784" s="439"/>
      <c r="AB784" s="439"/>
      <c r="AC784" s="439"/>
      <c r="AD784" s="439"/>
      <c r="AE784" s="439"/>
      <c r="AF784" s="439"/>
      <c r="AG784" s="439"/>
      <c r="AH784" s="439"/>
      <c r="AI784" s="439"/>
      <c r="AJ784" s="439"/>
      <c r="AK784" s="439"/>
      <c r="AL784" s="439"/>
      <c r="AM784" s="333"/>
    </row>
    <row r="785" spans="1:39" hidden="1" outlineLevel="1">
      <c r="A785" s="568">
        <v>4</v>
      </c>
      <c r="B785" s="455" t="s">
        <v>98</v>
      </c>
      <c r="C785" s="318" t="s">
        <v>25</v>
      </c>
      <c r="D785" s="322"/>
      <c r="E785" s="322"/>
      <c r="F785" s="322"/>
      <c r="G785" s="322"/>
      <c r="H785" s="322"/>
      <c r="I785" s="322"/>
      <c r="J785" s="322"/>
      <c r="K785" s="322"/>
      <c r="L785" s="322"/>
      <c r="M785" s="322"/>
      <c r="N785" s="318"/>
      <c r="O785" s="322"/>
      <c r="P785" s="322"/>
      <c r="Q785" s="322"/>
      <c r="R785" s="322"/>
      <c r="S785" s="322"/>
      <c r="T785" s="322"/>
      <c r="U785" s="322"/>
      <c r="V785" s="322"/>
      <c r="W785" s="322"/>
      <c r="X785" s="322"/>
      <c r="Y785" s="442"/>
      <c r="Z785" s="442"/>
      <c r="AA785" s="442"/>
      <c r="AB785" s="442"/>
      <c r="AC785" s="442"/>
      <c r="AD785" s="442"/>
      <c r="AE785" s="442"/>
      <c r="AF785" s="437"/>
      <c r="AG785" s="437"/>
      <c r="AH785" s="437"/>
      <c r="AI785" s="437"/>
      <c r="AJ785" s="437"/>
      <c r="AK785" s="437"/>
      <c r="AL785" s="437"/>
      <c r="AM785" s="323">
        <f>SUM(Y785:AL785)</f>
        <v>0</v>
      </c>
    </row>
    <row r="786" spans="1:39" hidden="1" outlineLevel="1">
      <c r="A786" s="568"/>
      <c r="B786" s="321" t="s">
        <v>345</v>
      </c>
      <c r="C786" s="318" t="s">
        <v>164</v>
      </c>
      <c r="D786" s="322"/>
      <c r="E786" s="322"/>
      <c r="F786" s="322"/>
      <c r="G786" s="322"/>
      <c r="H786" s="322"/>
      <c r="I786" s="322"/>
      <c r="J786" s="322"/>
      <c r="K786" s="322"/>
      <c r="L786" s="322"/>
      <c r="M786" s="322"/>
      <c r="N786" s="495"/>
      <c r="O786" s="322"/>
      <c r="P786" s="322"/>
      <c r="Q786" s="322"/>
      <c r="R786" s="322"/>
      <c r="S786" s="322"/>
      <c r="T786" s="322"/>
      <c r="U786" s="322"/>
      <c r="V786" s="322"/>
      <c r="W786" s="322"/>
      <c r="X786" s="322"/>
      <c r="Y786" s="438">
        <f>Y785</f>
        <v>0</v>
      </c>
      <c r="Z786" s="438">
        <f t="shared" ref="Z786" si="2331">Z785</f>
        <v>0</v>
      </c>
      <c r="AA786" s="438">
        <f t="shared" ref="AA786" si="2332">AA785</f>
        <v>0</v>
      </c>
      <c r="AB786" s="438">
        <f t="shared" ref="AB786" si="2333">AB785</f>
        <v>0</v>
      </c>
      <c r="AC786" s="438">
        <f t="shared" ref="AC786" si="2334">AC785</f>
        <v>0</v>
      </c>
      <c r="AD786" s="438">
        <f t="shared" ref="AD786" si="2335">AD785</f>
        <v>0</v>
      </c>
      <c r="AE786" s="438">
        <f t="shared" ref="AE786" si="2336">AE785</f>
        <v>0</v>
      </c>
      <c r="AF786" s="438">
        <f t="shared" ref="AF786" si="2337">AF785</f>
        <v>0</v>
      </c>
      <c r="AG786" s="438">
        <f t="shared" ref="AG786" si="2338">AG785</f>
        <v>0</v>
      </c>
      <c r="AH786" s="438">
        <f t="shared" ref="AH786" si="2339">AH785</f>
        <v>0</v>
      </c>
      <c r="AI786" s="438">
        <f t="shared" ref="AI786" si="2340">AI785</f>
        <v>0</v>
      </c>
      <c r="AJ786" s="438">
        <f t="shared" ref="AJ786" si="2341">AJ785</f>
        <v>0</v>
      </c>
      <c r="AK786" s="438">
        <f t="shared" ref="AK786" si="2342">AK785</f>
        <v>0</v>
      </c>
      <c r="AL786" s="438">
        <f t="shared" ref="AL786" si="2343">AL785</f>
        <v>0</v>
      </c>
      <c r="AM786" s="324"/>
    </row>
    <row r="787" spans="1:39" hidden="1" outlineLevel="1">
      <c r="A787" s="568"/>
      <c r="B787" s="321"/>
      <c r="C787" s="332"/>
      <c r="D787" s="331"/>
      <c r="E787" s="331"/>
      <c r="F787" s="331"/>
      <c r="G787" s="331"/>
      <c r="H787" s="331"/>
      <c r="I787" s="331"/>
      <c r="J787" s="331"/>
      <c r="K787" s="331"/>
      <c r="L787" s="331"/>
      <c r="M787" s="331"/>
      <c r="N787" s="318"/>
      <c r="O787" s="331"/>
      <c r="P787" s="331"/>
      <c r="Q787" s="331"/>
      <c r="R787" s="331"/>
      <c r="S787" s="331"/>
      <c r="T787" s="331"/>
      <c r="U787" s="331"/>
      <c r="V787" s="331"/>
      <c r="W787" s="331"/>
      <c r="X787" s="331"/>
      <c r="Y787" s="439"/>
      <c r="Z787" s="439"/>
      <c r="AA787" s="439"/>
      <c r="AB787" s="439"/>
      <c r="AC787" s="439"/>
      <c r="AD787" s="439"/>
      <c r="AE787" s="439"/>
      <c r="AF787" s="439"/>
      <c r="AG787" s="439"/>
      <c r="AH787" s="439"/>
      <c r="AI787" s="439"/>
      <c r="AJ787" s="439"/>
      <c r="AK787" s="439"/>
      <c r="AL787" s="439"/>
      <c r="AM787" s="333"/>
    </row>
    <row r="788" spans="1:39" ht="15.75" hidden="1" customHeight="1" outlineLevel="1">
      <c r="A788" s="568">
        <v>5</v>
      </c>
      <c r="B788" s="455" t="s">
        <v>99</v>
      </c>
      <c r="C788" s="318" t="s">
        <v>25</v>
      </c>
      <c r="D788" s="322"/>
      <c r="E788" s="322"/>
      <c r="F788" s="322"/>
      <c r="G788" s="322"/>
      <c r="H788" s="322"/>
      <c r="I788" s="322"/>
      <c r="J788" s="322"/>
      <c r="K788" s="322"/>
      <c r="L788" s="322"/>
      <c r="M788" s="322"/>
      <c r="N788" s="318"/>
      <c r="O788" s="322"/>
      <c r="P788" s="322"/>
      <c r="Q788" s="322"/>
      <c r="R788" s="322"/>
      <c r="S788" s="322"/>
      <c r="T788" s="322"/>
      <c r="U788" s="322"/>
      <c r="V788" s="322"/>
      <c r="W788" s="322"/>
      <c r="X788" s="322"/>
      <c r="Y788" s="442"/>
      <c r="Z788" s="442"/>
      <c r="AA788" s="442"/>
      <c r="AB788" s="442"/>
      <c r="AC788" s="442"/>
      <c r="AD788" s="442"/>
      <c r="AE788" s="442"/>
      <c r="AF788" s="437"/>
      <c r="AG788" s="437"/>
      <c r="AH788" s="437"/>
      <c r="AI788" s="437"/>
      <c r="AJ788" s="437"/>
      <c r="AK788" s="437"/>
      <c r="AL788" s="437"/>
      <c r="AM788" s="323">
        <f>SUM(Y788:AL788)</f>
        <v>0</v>
      </c>
    </row>
    <row r="789" spans="1:39" ht="20.25" hidden="1" customHeight="1" outlineLevel="1">
      <c r="A789" s="568"/>
      <c r="B789" s="321" t="s">
        <v>345</v>
      </c>
      <c r="C789" s="318" t="s">
        <v>164</v>
      </c>
      <c r="D789" s="322"/>
      <c r="E789" s="322"/>
      <c r="F789" s="322"/>
      <c r="G789" s="322"/>
      <c r="H789" s="322"/>
      <c r="I789" s="322"/>
      <c r="J789" s="322"/>
      <c r="K789" s="322"/>
      <c r="L789" s="322"/>
      <c r="M789" s="322"/>
      <c r="N789" s="495"/>
      <c r="O789" s="322"/>
      <c r="P789" s="322"/>
      <c r="Q789" s="322"/>
      <c r="R789" s="322"/>
      <c r="S789" s="322"/>
      <c r="T789" s="322"/>
      <c r="U789" s="322"/>
      <c r="V789" s="322"/>
      <c r="W789" s="322"/>
      <c r="X789" s="322"/>
      <c r="Y789" s="438">
        <f>Y788</f>
        <v>0</v>
      </c>
      <c r="Z789" s="438">
        <f t="shared" ref="Z789" si="2344">Z788</f>
        <v>0</v>
      </c>
      <c r="AA789" s="438">
        <f t="shared" ref="AA789" si="2345">AA788</f>
        <v>0</v>
      </c>
      <c r="AB789" s="438">
        <f t="shared" ref="AB789" si="2346">AB788</f>
        <v>0</v>
      </c>
      <c r="AC789" s="438">
        <f t="shared" ref="AC789" si="2347">AC788</f>
        <v>0</v>
      </c>
      <c r="AD789" s="438">
        <f t="shared" ref="AD789" si="2348">AD788</f>
        <v>0</v>
      </c>
      <c r="AE789" s="438">
        <f t="shared" ref="AE789" si="2349">AE788</f>
        <v>0</v>
      </c>
      <c r="AF789" s="438">
        <f t="shared" ref="AF789" si="2350">AF788</f>
        <v>0</v>
      </c>
      <c r="AG789" s="438">
        <f t="shared" ref="AG789" si="2351">AG788</f>
        <v>0</v>
      </c>
      <c r="AH789" s="438">
        <f t="shared" ref="AH789" si="2352">AH788</f>
        <v>0</v>
      </c>
      <c r="AI789" s="438">
        <f t="shared" ref="AI789" si="2353">AI788</f>
        <v>0</v>
      </c>
      <c r="AJ789" s="438">
        <f t="shared" ref="AJ789" si="2354">AJ788</f>
        <v>0</v>
      </c>
      <c r="AK789" s="438">
        <f t="shared" ref="AK789" si="2355">AK788</f>
        <v>0</v>
      </c>
      <c r="AL789" s="438">
        <f t="shared" ref="AL789" si="2356">AL788</f>
        <v>0</v>
      </c>
      <c r="AM789" s="324"/>
    </row>
    <row r="790" spans="1:39" hidden="1" outlineLevel="1">
      <c r="A790" s="568"/>
      <c r="B790" s="321"/>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449"/>
      <c r="Z790" s="450"/>
      <c r="AA790" s="450"/>
      <c r="AB790" s="450"/>
      <c r="AC790" s="450"/>
      <c r="AD790" s="450"/>
      <c r="AE790" s="450"/>
      <c r="AF790" s="450"/>
      <c r="AG790" s="450"/>
      <c r="AH790" s="450"/>
      <c r="AI790" s="450"/>
      <c r="AJ790" s="450"/>
      <c r="AK790" s="450"/>
      <c r="AL790" s="450"/>
      <c r="AM790" s="324"/>
    </row>
    <row r="791" spans="1:39" ht="15.75" hidden="1" outlineLevel="1">
      <c r="A791" s="568"/>
      <c r="B791" s="346" t="s">
        <v>511</v>
      </c>
      <c r="C791" s="316"/>
      <c r="D791" s="316"/>
      <c r="E791" s="316"/>
      <c r="F791" s="316"/>
      <c r="G791" s="316"/>
      <c r="H791" s="316"/>
      <c r="I791" s="316"/>
      <c r="J791" s="316"/>
      <c r="K791" s="316"/>
      <c r="L791" s="316"/>
      <c r="M791" s="316"/>
      <c r="N791" s="317"/>
      <c r="O791" s="316"/>
      <c r="P791" s="316"/>
      <c r="Q791" s="316"/>
      <c r="R791" s="316"/>
      <c r="S791" s="316"/>
      <c r="T791" s="316"/>
      <c r="U791" s="316"/>
      <c r="V791" s="316"/>
      <c r="W791" s="316"/>
      <c r="X791" s="316"/>
      <c r="Y791" s="441"/>
      <c r="Z791" s="441"/>
      <c r="AA791" s="441"/>
      <c r="AB791" s="441"/>
      <c r="AC791" s="441"/>
      <c r="AD791" s="441"/>
      <c r="AE791" s="441"/>
      <c r="AF791" s="441"/>
      <c r="AG791" s="441"/>
      <c r="AH791" s="441"/>
      <c r="AI791" s="441"/>
      <c r="AJ791" s="441"/>
      <c r="AK791" s="441"/>
      <c r="AL791" s="441"/>
      <c r="AM791" s="319"/>
    </row>
    <row r="792" spans="1:39" hidden="1" outlineLevel="1">
      <c r="A792" s="568">
        <v>6</v>
      </c>
      <c r="B792" s="455" t="s">
        <v>100</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57">Z792</f>
        <v>0</v>
      </c>
      <c r="AA793" s="438">
        <f t="shared" ref="AA793" si="2358">AA792</f>
        <v>0</v>
      </c>
      <c r="AB793" s="438">
        <f t="shared" ref="AB793" si="2359">AB792</f>
        <v>0</v>
      </c>
      <c r="AC793" s="438">
        <f t="shared" ref="AC793" si="2360">AC792</f>
        <v>0</v>
      </c>
      <c r="AD793" s="438">
        <f t="shared" ref="AD793" si="2361">AD792</f>
        <v>0</v>
      </c>
      <c r="AE793" s="438">
        <f t="shared" ref="AE793" si="2362">AE792</f>
        <v>0</v>
      </c>
      <c r="AF793" s="438">
        <f t="shared" ref="AF793" si="2363">AF792</f>
        <v>0</v>
      </c>
      <c r="AG793" s="438">
        <f t="shared" ref="AG793" si="2364">AG792</f>
        <v>0</v>
      </c>
      <c r="AH793" s="438">
        <f t="shared" ref="AH793" si="2365">AH792</f>
        <v>0</v>
      </c>
      <c r="AI793" s="438">
        <f t="shared" ref="AI793" si="2366">AI792</f>
        <v>0</v>
      </c>
      <c r="AJ793" s="438">
        <f t="shared" ref="AJ793" si="2367">AJ792</f>
        <v>0</v>
      </c>
      <c r="AK793" s="438">
        <f t="shared" ref="AK793" si="2368">AK792</f>
        <v>0</v>
      </c>
      <c r="AL793" s="438">
        <f t="shared" ref="AL793" si="2369">AL792</f>
        <v>0</v>
      </c>
      <c r="AM793" s="338"/>
    </row>
    <row r="794" spans="1:39" hidden="1" outlineLevel="1">
      <c r="A794" s="568"/>
      <c r="B794" s="337"/>
      <c r="C794" s="339"/>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443"/>
      <c r="Z794" s="443"/>
      <c r="AA794" s="443"/>
      <c r="AB794" s="443"/>
      <c r="AC794" s="443"/>
      <c r="AD794" s="443"/>
      <c r="AE794" s="443"/>
      <c r="AF794" s="443"/>
      <c r="AG794" s="443"/>
      <c r="AH794" s="443"/>
      <c r="AI794" s="443"/>
      <c r="AJ794" s="443"/>
      <c r="AK794" s="443"/>
      <c r="AL794" s="443"/>
      <c r="AM794" s="340"/>
    </row>
    <row r="795" spans="1:39" hidden="1" outlineLevel="1">
      <c r="A795" s="568">
        <v>7</v>
      </c>
      <c r="B795" s="455" t="s">
        <v>101</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70">Z795</f>
        <v>0</v>
      </c>
      <c r="AA796" s="438">
        <f t="shared" ref="AA796" si="2371">AA795</f>
        <v>0</v>
      </c>
      <c r="AB796" s="438">
        <f t="shared" ref="AB796" si="2372">AB795</f>
        <v>0</v>
      </c>
      <c r="AC796" s="438">
        <f t="shared" ref="AC796" si="2373">AC795</f>
        <v>0</v>
      </c>
      <c r="AD796" s="438">
        <f t="shared" ref="AD796" si="2374">AD795</f>
        <v>0</v>
      </c>
      <c r="AE796" s="438">
        <f t="shared" ref="AE796" si="2375">AE795</f>
        <v>0</v>
      </c>
      <c r="AF796" s="438">
        <f t="shared" ref="AF796" si="2376">AF795</f>
        <v>0</v>
      </c>
      <c r="AG796" s="438">
        <f t="shared" ref="AG796" si="2377">AG795</f>
        <v>0</v>
      </c>
      <c r="AH796" s="438">
        <f t="shared" ref="AH796" si="2378">AH795</f>
        <v>0</v>
      </c>
      <c r="AI796" s="438">
        <f t="shared" ref="AI796" si="2379">AI795</f>
        <v>0</v>
      </c>
      <c r="AJ796" s="438">
        <f t="shared" ref="AJ796" si="2380">AJ795</f>
        <v>0</v>
      </c>
      <c r="AK796" s="438">
        <f t="shared" ref="AK796" si="2381">AK795</f>
        <v>0</v>
      </c>
      <c r="AL796" s="438">
        <f t="shared" ref="AL796" si="2382">AL795</f>
        <v>0</v>
      </c>
      <c r="AM796" s="338"/>
    </row>
    <row r="797" spans="1:39" hidden="1" outlineLevel="1">
      <c r="A797" s="568"/>
      <c r="B797" s="341"/>
      <c r="C797" s="339"/>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443"/>
      <c r="Z797" s="444"/>
      <c r="AA797" s="443"/>
      <c r="AB797" s="443"/>
      <c r="AC797" s="443"/>
      <c r="AD797" s="443"/>
      <c r="AE797" s="443"/>
      <c r="AF797" s="443"/>
      <c r="AG797" s="443"/>
      <c r="AH797" s="443"/>
      <c r="AI797" s="443"/>
      <c r="AJ797" s="443"/>
      <c r="AK797" s="443"/>
      <c r="AL797" s="443"/>
      <c r="AM797" s="340"/>
    </row>
    <row r="798" spans="1:39" hidden="1" outlineLevel="1">
      <c r="A798" s="568">
        <v>8</v>
      </c>
      <c r="B798" s="455" t="s">
        <v>102</v>
      </c>
      <c r="C798" s="318" t="s">
        <v>25</v>
      </c>
      <c r="D798" s="322"/>
      <c r="E798" s="322"/>
      <c r="F798" s="322"/>
      <c r="G798" s="322"/>
      <c r="H798" s="322"/>
      <c r="I798" s="322"/>
      <c r="J798" s="322"/>
      <c r="K798" s="322"/>
      <c r="L798" s="322"/>
      <c r="M798" s="322"/>
      <c r="N798" s="322">
        <v>12</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idden="1" outlineLevel="1">
      <c r="A799" s="568"/>
      <c r="B799" s="321" t="s">
        <v>345</v>
      </c>
      <c r="C799" s="318" t="s">
        <v>164</v>
      </c>
      <c r="D799" s="322"/>
      <c r="E799" s="322"/>
      <c r="F799" s="322"/>
      <c r="G799" s="322"/>
      <c r="H799" s="322"/>
      <c r="I799" s="322"/>
      <c r="J799" s="322"/>
      <c r="K799" s="322"/>
      <c r="L799" s="322"/>
      <c r="M799" s="322"/>
      <c r="N799" s="322">
        <f>N798</f>
        <v>12</v>
      </c>
      <c r="O799" s="322"/>
      <c r="P799" s="322"/>
      <c r="Q799" s="322"/>
      <c r="R799" s="322"/>
      <c r="S799" s="322"/>
      <c r="T799" s="322"/>
      <c r="U799" s="322"/>
      <c r="V799" s="322"/>
      <c r="W799" s="322"/>
      <c r="X799" s="322"/>
      <c r="Y799" s="438">
        <f>Y798</f>
        <v>0</v>
      </c>
      <c r="Z799" s="438">
        <f t="shared" ref="Z799" si="2383">Z798</f>
        <v>0</v>
      </c>
      <c r="AA799" s="438">
        <f t="shared" ref="AA799" si="2384">AA798</f>
        <v>0</v>
      </c>
      <c r="AB799" s="438">
        <f t="shared" ref="AB799" si="2385">AB798</f>
        <v>0</v>
      </c>
      <c r="AC799" s="438">
        <f t="shared" ref="AC799" si="2386">AC798</f>
        <v>0</v>
      </c>
      <c r="AD799" s="438">
        <f t="shared" ref="AD799" si="2387">AD798</f>
        <v>0</v>
      </c>
      <c r="AE799" s="438">
        <f t="shared" ref="AE799" si="2388">AE798</f>
        <v>0</v>
      </c>
      <c r="AF799" s="438">
        <f t="shared" ref="AF799" si="2389">AF798</f>
        <v>0</v>
      </c>
      <c r="AG799" s="438">
        <f t="shared" ref="AG799" si="2390">AG798</f>
        <v>0</v>
      </c>
      <c r="AH799" s="438">
        <f t="shared" ref="AH799" si="2391">AH798</f>
        <v>0</v>
      </c>
      <c r="AI799" s="438">
        <f t="shared" ref="AI799" si="2392">AI798</f>
        <v>0</v>
      </c>
      <c r="AJ799" s="438">
        <f t="shared" ref="AJ799" si="2393">AJ798</f>
        <v>0</v>
      </c>
      <c r="AK799" s="438">
        <f t="shared" ref="AK799" si="2394">AK798</f>
        <v>0</v>
      </c>
      <c r="AL799" s="438">
        <f t="shared" ref="AL799" si="2395">AL798</f>
        <v>0</v>
      </c>
      <c r="AM799" s="338"/>
    </row>
    <row r="800" spans="1:39"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idden="1" outlineLevel="1">
      <c r="A801" s="568">
        <v>9</v>
      </c>
      <c r="B801" s="455" t="s">
        <v>103</v>
      </c>
      <c r="C801" s="318" t="s">
        <v>25</v>
      </c>
      <c r="D801" s="322"/>
      <c r="E801" s="322"/>
      <c r="F801" s="322"/>
      <c r="G801" s="322"/>
      <c r="H801" s="322"/>
      <c r="I801" s="322"/>
      <c r="J801" s="322"/>
      <c r="K801" s="322"/>
      <c r="L801" s="322"/>
      <c r="M801" s="322"/>
      <c r="N801" s="322">
        <v>12</v>
      </c>
      <c r="O801" s="322"/>
      <c r="P801" s="322"/>
      <c r="Q801" s="322"/>
      <c r="R801" s="322"/>
      <c r="S801" s="322"/>
      <c r="T801" s="322"/>
      <c r="U801" s="322"/>
      <c r="V801" s="322"/>
      <c r="W801" s="322"/>
      <c r="X801" s="322"/>
      <c r="Y801" s="442"/>
      <c r="Z801" s="442"/>
      <c r="AA801" s="442"/>
      <c r="AB801" s="442"/>
      <c r="AC801" s="442"/>
      <c r="AD801" s="442"/>
      <c r="AE801" s="442"/>
      <c r="AF801" s="442"/>
      <c r="AG801" s="442"/>
      <c r="AH801" s="442"/>
      <c r="AI801" s="442"/>
      <c r="AJ801" s="442"/>
      <c r="AK801" s="442"/>
      <c r="AL801" s="442"/>
      <c r="AM801" s="323">
        <f>SUM(Y801:AL801)</f>
        <v>0</v>
      </c>
    </row>
    <row r="802" spans="1:39" hidden="1" outlineLevel="1">
      <c r="A802" s="568"/>
      <c r="B802" s="321" t="s">
        <v>345</v>
      </c>
      <c r="C802" s="318" t="s">
        <v>164</v>
      </c>
      <c r="D802" s="322"/>
      <c r="E802" s="322"/>
      <c r="F802" s="322"/>
      <c r="G802" s="322"/>
      <c r="H802" s="322"/>
      <c r="I802" s="322"/>
      <c r="J802" s="322"/>
      <c r="K802" s="322"/>
      <c r="L802" s="322"/>
      <c r="M802" s="322"/>
      <c r="N802" s="322">
        <f>N801</f>
        <v>12</v>
      </c>
      <c r="O802" s="322"/>
      <c r="P802" s="322"/>
      <c r="Q802" s="322"/>
      <c r="R802" s="322"/>
      <c r="S802" s="322"/>
      <c r="T802" s="322"/>
      <c r="U802" s="322"/>
      <c r="V802" s="322"/>
      <c r="W802" s="322"/>
      <c r="X802" s="322"/>
      <c r="Y802" s="438">
        <f>Y801</f>
        <v>0</v>
      </c>
      <c r="Z802" s="438">
        <f t="shared" ref="Z802" si="2396">Z801</f>
        <v>0</v>
      </c>
      <c r="AA802" s="438">
        <f t="shared" ref="AA802" si="2397">AA801</f>
        <v>0</v>
      </c>
      <c r="AB802" s="438">
        <f t="shared" ref="AB802" si="2398">AB801</f>
        <v>0</v>
      </c>
      <c r="AC802" s="438">
        <f t="shared" ref="AC802" si="2399">AC801</f>
        <v>0</v>
      </c>
      <c r="AD802" s="438">
        <f t="shared" ref="AD802" si="2400">AD801</f>
        <v>0</v>
      </c>
      <c r="AE802" s="438">
        <f t="shared" ref="AE802" si="2401">AE801</f>
        <v>0</v>
      </c>
      <c r="AF802" s="438">
        <f t="shared" ref="AF802" si="2402">AF801</f>
        <v>0</v>
      </c>
      <c r="AG802" s="438">
        <f t="shared" ref="AG802" si="2403">AG801</f>
        <v>0</v>
      </c>
      <c r="AH802" s="438">
        <f t="shared" ref="AH802" si="2404">AH801</f>
        <v>0</v>
      </c>
      <c r="AI802" s="438">
        <f t="shared" ref="AI802" si="2405">AI801</f>
        <v>0</v>
      </c>
      <c r="AJ802" s="438">
        <f t="shared" ref="AJ802" si="2406">AJ801</f>
        <v>0</v>
      </c>
      <c r="AK802" s="438">
        <f t="shared" ref="AK802" si="2407">AK801</f>
        <v>0</v>
      </c>
      <c r="AL802" s="438">
        <f t="shared" ref="AL802" si="2408">AL801</f>
        <v>0</v>
      </c>
      <c r="AM802" s="338"/>
    </row>
    <row r="803" spans="1:39" hidden="1" outlineLevel="1">
      <c r="A803" s="568"/>
      <c r="B803" s="341"/>
      <c r="C803" s="339"/>
      <c r="D803" s="343"/>
      <c r="E803" s="343"/>
      <c r="F803" s="343"/>
      <c r="G803" s="343"/>
      <c r="H803" s="343"/>
      <c r="I803" s="343"/>
      <c r="J803" s="343"/>
      <c r="K803" s="343"/>
      <c r="L803" s="343"/>
      <c r="M803" s="343"/>
      <c r="N803" s="318"/>
      <c r="O803" s="343"/>
      <c r="P803" s="343"/>
      <c r="Q803" s="343"/>
      <c r="R803" s="343"/>
      <c r="S803" s="343"/>
      <c r="T803" s="343"/>
      <c r="U803" s="343"/>
      <c r="V803" s="343"/>
      <c r="W803" s="343"/>
      <c r="X803" s="343"/>
      <c r="Y803" s="443"/>
      <c r="Z803" s="443"/>
      <c r="AA803" s="443"/>
      <c r="AB803" s="443"/>
      <c r="AC803" s="443"/>
      <c r="AD803" s="443"/>
      <c r="AE803" s="443"/>
      <c r="AF803" s="443"/>
      <c r="AG803" s="443"/>
      <c r="AH803" s="443"/>
      <c r="AI803" s="443"/>
      <c r="AJ803" s="443"/>
      <c r="AK803" s="443"/>
      <c r="AL803" s="443"/>
      <c r="AM803" s="340"/>
    </row>
    <row r="804" spans="1:39" hidden="1" outlineLevel="1">
      <c r="A804" s="568">
        <v>10</v>
      </c>
      <c r="B804" s="455" t="s">
        <v>104</v>
      </c>
      <c r="C804" s="318" t="s">
        <v>25</v>
      </c>
      <c r="D804" s="322"/>
      <c r="E804" s="322"/>
      <c r="F804" s="322"/>
      <c r="G804" s="322"/>
      <c r="H804" s="322"/>
      <c r="I804" s="322"/>
      <c r="J804" s="322"/>
      <c r="K804" s="322"/>
      <c r="L804" s="322"/>
      <c r="M804" s="322"/>
      <c r="N804" s="322">
        <v>3</v>
      </c>
      <c r="O804" s="322"/>
      <c r="P804" s="322"/>
      <c r="Q804" s="322"/>
      <c r="R804" s="322"/>
      <c r="S804" s="322"/>
      <c r="T804" s="322"/>
      <c r="U804" s="322"/>
      <c r="V804" s="322"/>
      <c r="W804" s="322"/>
      <c r="X804" s="322"/>
      <c r="Y804" s="442"/>
      <c r="Z804" s="442"/>
      <c r="AA804" s="442"/>
      <c r="AB804" s="442"/>
      <c r="AC804" s="442"/>
      <c r="AD804" s="442"/>
      <c r="AE804" s="442"/>
      <c r="AF804" s="442"/>
      <c r="AG804" s="442"/>
      <c r="AH804" s="442"/>
      <c r="AI804" s="442"/>
      <c r="AJ804" s="442"/>
      <c r="AK804" s="442"/>
      <c r="AL804" s="442"/>
      <c r="AM804" s="323">
        <f>SUM(Y804:AL804)</f>
        <v>0</v>
      </c>
    </row>
    <row r="805" spans="1:39" hidden="1" outlineLevel="1">
      <c r="A805" s="568"/>
      <c r="B805" s="321" t="s">
        <v>345</v>
      </c>
      <c r="C805" s="318" t="s">
        <v>164</v>
      </c>
      <c r="D805" s="322"/>
      <c r="E805" s="322"/>
      <c r="F805" s="322"/>
      <c r="G805" s="322"/>
      <c r="H805" s="322"/>
      <c r="I805" s="322"/>
      <c r="J805" s="322"/>
      <c r="K805" s="322"/>
      <c r="L805" s="322"/>
      <c r="M805" s="322"/>
      <c r="N805" s="322">
        <f>N804</f>
        <v>3</v>
      </c>
      <c r="O805" s="322"/>
      <c r="P805" s="322"/>
      <c r="Q805" s="322"/>
      <c r="R805" s="322"/>
      <c r="S805" s="322"/>
      <c r="T805" s="322"/>
      <c r="U805" s="322"/>
      <c r="V805" s="322"/>
      <c r="W805" s="322"/>
      <c r="X805" s="322"/>
      <c r="Y805" s="438">
        <f>Y804</f>
        <v>0</v>
      </c>
      <c r="Z805" s="438">
        <f t="shared" ref="Z805" si="2409">Z804</f>
        <v>0</v>
      </c>
      <c r="AA805" s="438">
        <f t="shared" ref="AA805" si="2410">AA804</f>
        <v>0</v>
      </c>
      <c r="AB805" s="438">
        <f t="shared" ref="AB805" si="2411">AB804</f>
        <v>0</v>
      </c>
      <c r="AC805" s="438">
        <f t="shared" ref="AC805" si="2412">AC804</f>
        <v>0</v>
      </c>
      <c r="AD805" s="438">
        <f t="shared" ref="AD805" si="2413">AD804</f>
        <v>0</v>
      </c>
      <c r="AE805" s="438">
        <f t="shared" ref="AE805" si="2414">AE804</f>
        <v>0</v>
      </c>
      <c r="AF805" s="438">
        <f t="shared" ref="AF805" si="2415">AF804</f>
        <v>0</v>
      </c>
      <c r="AG805" s="438">
        <f t="shared" ref="AG805" si="2416">AG804</f>
        <v>0</v>
      </c>
      <c r="AH805" s="438">
        <f t="shared" ref="AH805" si="2417">AH804</f>
        <v>0</v>
      </c>
      <c r="AI805" s="438">
        <f t="shared" ref="AI805" si="2418">AI804</f>
        <v>0</v>
      </c>
      <c r="AJ805" s="438">
        <f t="shared" ref="AJ805" si="2419">AJ804</f>
        <v>0</v>
      </c>
      <c r="AK805" s="438">
        <f t="shared" ref="AK805" si="2420">AK804</f>
        <v>0</v>
      </c>
      <c r="AL805" s="438">
        <f t="shared" ref="AL805" si="2421">AL804</f>
        <v>0</v>
      </c>
      <c r="AM805" s="338"/>
    </row>
    <row r="806" spans="1:39" hidden="1" outlineLevel="1">
      <c r="A806" s="568"/>
      <c r="B806" s="341"/>
      <c r="C806" s="339"/>
      <c r="D806" s="343"/>
      <c r="E806" s="343"/>
      <c r="F806" s="343"/>
      <c r="G806" s="343"/>
      <c r="H806" s="343"/>
      <c r="I806" s="343"/>
      <c r="J806" s="343"/>
      <c r="K806" s="343"/>
      <c r="L806" s="343"/>
      <c r="M806" s="343"/>
      <c r="N806" s="318"/>
      <c r="O806" s="343"/>
      <c r="P806" s="343"/>
      <c r="Q806" s="343"/>
      <c r="R806" s="343"/>
      <c r="S806" s="343"/>
      <c r="T806" s="343"/>
      <c r="U806" s="343"/>
      <c r="V806" s="343"/>
      <c r="W806" s="343"/>
      <c r="X806" s="343"/>
      <c r="Y806" s="443"/>
      <c r="Z806" s="444"/>
      <c r="AA806" s="443"/>
      <c r="AB806" s="443"/>
      <c r="AC806" s="443"/>
      <c r="AD806" s="443"/>
      <c r="AE806" s="443"/>
      <c r="AF806" s="443"/>
      <c r="AG806" s="443"/>
      <c r="AH806" s="443"/>
      <c r="AI806" s="443"/>
      <c r="AJ806" s="443"/>
      <c r="AK806" s="443"/>
      <c r="AL806" s="443"/>
      <c r="AM806" s="340"/>
    </row>
    <row r="807" spans="1:39" ht="15.75" hidden="1" outlineLevel="1">
      <c r="A807" s="568"/>
      <c r="B807" s="315" t="s">
        <v>10</v>
      </c>
      <c r="C807" s="316"/>
      <c r="D807" s="316"/>
      <c r="E807" s="316"/>
      <c r="F807" s="316"/>
      <c r="G807" s="316"/>
      <c r="H807" s="316"/>
      <c r="I807" s="316"/>
      <c r="J807" s="316"/>
      <c r="K807" s="316"/>
      <c r="L807" s="316"/>
      <c r="M807" s="316"/>
      <c r="N807" s="317"/>
      <c r="O807" s="316"/>
      <c r="P807" s="316"/>
      <c r="Q807" s="316"/>
      <c r="R807" s="316"/>
      <c r="S807" s="316"/>
      <c r="T807" s="316"/>
      <c r="U807" s="316"/>
      <c r="V807" s="316"/>
      <c r="W807" s="316"/>
      <c r="X807" s="316"/>
      <c r="Y807" s="441"/>
      <c r="Z807" s="441"/>
      <c r="AA807" s="441"/>
      <c r="AB807" s="441"/>
      <c r="AC807" s="441"/>
      <c r="AD807" s="441"/>
      <c r="AE807" s="441"/>
      <c r="AF807" s="441"/>
      <c r="AG807" s="441"/>
      <c r="AH807" s="441"/>
      <c r="AI807" s="441"/>
      <c r="AJ807" s="441"/>
      <c r="AK807" s="441"/>
      <c r="AL807" s="441"/>
      <c r="AM807" s="319"/>
    </row>
    <row r="808" spans="1:39" hidden="1" outlineLevel="1">
      <c r="A808" s="568">
        <v>11</v>
      </c>
      <c r="B808" s="455" t="s">
        <v>105</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53"/>
      <c r="Z808" s="442"/>
      <c r="AA808" s="442"/>
      <c r="AB808" s="442"/>
      <c r="AC808" s="442"/>
      <c r="AD808" s="442"/>
      <c r="AE808" s="442"/>
      <c r="AF808" s="442"/>
      <c r="AG808" s="442"/>
      <c r="AH808" s="442"/>
      <c r="AI808" s="442"/>
      <c r="AJ808" s="442"/>
      <c r="AK808" s="442"/>
      <c r="AL808" s="442"/>
      <c r="AM808" s="323">
        <f>SUM(Y808:AL808)</f>
        <v>0</v>
      </c>
    </row>
    <row r="809" spans="1:39"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22">Z808</f>
        <v>0</v>
      </c>
      <c r="AA809" s="438">
        <f t="shared" ref="AA809" si="2423">AA808</f>
        <v>0</v>
      </c>
      <c r="AB809" s="438">
        <f t="shared" ref="AB809" si="2424">AB808</f>
        <v>0</v>
      </c>
      <c r="AC809" s="438">
        <f t="shared" ref="AC809" si="2425">AC808</f>
        <v>0</v>
      </c>
      <c r="AD809" s="438">
        <f t="shared" ref="AD809" si="2426">AD808</f>
        <v>0</v>
      </c>
      <c r="AE809" s="438">
        <f t="shared" ref="AE809" si="2427">AE808</f>
        <v>0</v>
      </c>
      <c r="AF809" s="438">
        <f t="shared" ref="AF809" si="2428">AF808</f>
        <v>0</v>
      </c>
      <c r="AG809" s="438">
        <f t="shared" ref="AG809" si="2429">AG808</f>
        <v>0</v>
      </c>
      <c r="AH809" s="438">
        <f t="shared" ref="AH809" si="2430">AH808</f>
        <v>0</v>
      </c>
      <c r="AI809" s="438">
        <f t="shared" ref="AI809" si="2431">AI808</f>
        <v>0</v>
      </c>
      <c r="AJ809" s="438">
        <f t="shared" ref="AJ809" si="2432">AJ808</f>
        <v>0</v>
      </c>
      <c r="AK809" s="438">
        <f t="shared" ref="AK809" si="2433">AK808</f>
        <v>0</v>
      </c>
      <c r="AL809" s="438">
        <f t="shared" ref="AL809" si="2434">AL808</f>
        <v>0</v>
      </c>
      <c r="AM809" s="324"/>
    </row>
    <row r="810" spans="1:39"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48"/>
      <c r="AA810" s="448"/>
      <c r="AB810" s="448"/>
      <c r="AC810" s="448"/>
      <c r="AD810" s="448"/>
      <c r="AE810" s="448"/>
      <c r="AF810" s="448"/>
      <c r="AG810" s="448"/>
      <c r="AH810" s="448"/>
      <c r="AI810" s="448"/>
      <c r="AJ810" s="448"/>
      <c r="AK810" s="448"/>
      <c r="AL810" s="448"/>
      <c r="AM810" s="333"/>
    </row>
    <row r="811" spans="1:39" ht="30" hidden="1" outlineLevel="1">
      <c r="A811" s="568">
        <v>12</v>
      </c>
      <c r="B811" s="455" t="s">
        <v>106</v>
      </c>
      <c r="C811" s="318" t="s">
        <v>25</v>
      </c>
      <c r="D811" s="322"/>
      <c r="E811" s="322"/>
      <c r="F811" s="322"/>
      <c r="G811" s="322"/>
      <c r="H811" s="322"/>
      <c r="I811" s="322"/>
      <c r="J811" s="322"/>
      <c r="K811" s="322"/>
      <c r="L811" s="322"/>
      <c r="M811" s="322"/>
      <c r="N811" s="322">
        <v>12</v>
      </c>
      <c r="O811" s="322"/>
      <c r="P811" s="322"/>
      <c r="Q811" s="322"/>
      <c r="R811" s="322"/>
      <c r="S811" s="322"/>
      <c r="T811" s="322"/>
      <c r="U811" s="322"/>
      <c r="V811" s="322"/>
      <c r="W811" s="322"/>
      <c r="X811" s="322"/>
      <c r="Y811" s="437"/>
      <c r="Z811" s="442"/>
      <c r="AA811" s="442"/>
      <c r="AB811" s="442"/>
      <c r="AC811" s="442"/>
      <c r="AD811" s="442"/>
      <c r="AE811" s="442"/>
      <c r="AF811" s="442"/>
      <c r="AG811" s="442"/>
      <c r="AH811" s="442"/>
      <c r="AI811" s="442"/>
      <c r="AJ811" s="442"/>
      <c r="AK811" s="442"/>
      <c r="AL811" s="442"/>
      <c r="AM811" s="323">
        <f>SUM(Y811:AL811)</f>
        <v>0</v>
      </c>
    </row>
    <row r="812" spans="1:39" hidden="1" outlineLevel="1">
      <c r="A812" s="568"/>
      <c r="B812" s="321" t="s">
        <v>345</v>
      </c>
      <c r="C812" s="318" t="s">
        <v>164</v>
      </c>
      <c r="D812" s="322"/>
      <c r="E812" s="322"/>
      <c r="F812" s="322"/>
      <c r="G812" s="322"/>
      <c r="H812" s="322"/>
      <c r="I812" s="322"/>
      <c r="J812" s="322"/>
      <c r="K812" s="322"/>
      <c r="L812" s="322"/>
      <c r="M812" s="322"/>
      <c r="N812" s="322">
        <f>N811</f>
        <v>12</v>
      </c>
      <c r="O812" s="322"/>
      <c r="P812" s="322"/>
      <c r="Q812" s="322"/>
      <c r="R812" s="322"/>
      <c r="S812" s="322"/>
      <c r="T812" s="322"/>
      <c r="U812" s="322"/>
      <c r="V812" s="322"/>
      <c r="W812" s="322"/>
      <c r="X812" s="322"/>
      <c r="Y812" s="438">
        <f>Y811</f>
        <v>0</v>
      </c>
      <c r="Z812" s="438">
        <f t="shared" ref="Z812" si="2435">Z811</f>
        <v>0</v>
      </c>
      <c r="AA812" s="438">
        <f t="shared" ref="AA812" si="2436">AA811</f>
        <v>0</v>
      </c>
      <c r="AB812" s="438">
        <f t="shared" ref="AB812" si="2437">AB811</f>
        <v>0</v>
      </c>
      <c r="AC812" s="438">
        <f t="shared" ref="AC812" si="2438">AC811</f>
        <v>0</v>
      </c>
      <c r="AD812" s="438">
        <f t="shared" ref="AD812" si="2439">AD811</f>
        <v>0</v>
      </c>
      <c r="AE812" s="438">
        <f t="shared" ref="AE812" si="2440">AE811</f>
        <v>0</v>
      </c>
      <c r="AF812" s="438">
        <f t="shared" ref="AF812" si="2441">AF811</f>
        <v>0</v>
      </c>
      <c r="AG812" s="438">
        <f t="shared" ref="AG812" si="2442">AG811</f>
        <v>0</v>
      </c>
      <c r="AH812" s="438">
        <f t="shared" ref="AH812" si="2443">AH811</f>
        <v>0</v>
      </c>
      <c r="AI812" s="438">
        <f t="shared" ref="AI812" si="2444">AI811</f>
        <v>0</v>
      </c>
      <c r="AJ812" s="438">
        <f t="shared" ref="AJ812" si="2445">AJ811</f>
        <v>0</v>
      </c>
      <c r="AK812" s="438">
        <f t="shared" ref="AK812" si="2446">AK811</f>
        <v>0</v>
      </c>
      <c r="AL812" s="438">
        <f t="shared" ref="AL812" si="2447">AL811</f>
        <v>0</v>
      </c>
      <c r="AM812" s="324"/>
    </row>
    <row r="813" spans="1:39" hidden="1" outlineLevel="1">
      <c r="A813" s="568"/>
      <c r="B813" s="342"/>
      <c r="C813" s="332"/>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449"/>
      <c r="Z813" s="449"/>
      <c r="AA813" s="439"/>
      <c r="AB813" s="439"/>
      <c r="AC813" s="439"/>
      <c r="AD813" s="439"/>
      <c r="AE813" s="439"/>
      <c r="AF813" s="439"/>
      <c r="AG813" s="439"/>
      <c r="AH813" s="439"/>
      <c r="AI813" s="439"/>
      <c r="AJ813" s="439"/>
      <c r="AK813" s="439"/>
      <c r="AL813" s="439"/>
      <c r="AM813" s="333"/>
    </row>
    <row r="814" spans="1:39" hidden="1" outlineLevel="1">
      <c r="A814" s="568">
        <v>13</v>
      </c>
      <c r="B814" s="455" t="s">
        <v>107</v>
      </c>
      <c r="C814" s="318" t="s">
        <v>25</v>
      </c>
      <c r="D814" s="322"/>
      <c r="E814" s="322"/>
      <c r="F814" s="322"/>
      <c r="G814" s="322"/>
      <c r="H814" s="322"/>
      <c r="I814" s="322"/>
      <c r="J814" s="322"/>
      <c r="K814" s="322"/>
      <c r="L814" s="322"/>
      <c r="M814" s="322"/>
      <c r="N814" s="322">
        <v>12</v>
      </c>
      <c r="O814" s="322"/>
      <c r="P814" s="322"/>
      <c r="Q814" s="322"/>
      <c r="R814" s="322"/>
      <c r="S814" s="322"/>
      <c r="T814" s="322"/>
      <c r="U814" s="322"/>
      <c r="V814" s="322"/>
      <c r="W814" s="322"/>
      <c r="X814" s="322"/>
      <c r="Y814" s="437"/>
      <c r="Z814" s="442"/>
      <c r="AA814" s="442"/>
      <c r="AB814" s="442"/>
      <c r="AC814" s="442"/>
      <c r="AD814" s="442"/>
      <c r="AE814" s="442"/>
      <c r="AF814" s="442"/>
      <c r="AG814" s="442"/>
      <c r="AH814" s="442"/>
      <c r="AI814" s="442"/>
      <c r="AJ814" s="442"/>
      <c r="AK814" s="442"/>
      <c r="AL814" s="442"/>
      <c r="AM814" s="323">
        <f>SUM(Y814:AL814)</f>
        <v>0</v>
      </c>
    </row>
    <row r="815" spans="1:39" hidden="1" outlineLevel="1">
      <c r="A815" s="568"/>
      <c r="B815" s="321" t="s">
        <v>345</v>
      </c>
      <c r="C815" s="318" t="s">
        <v>164</v>
      </c>
      <c r="D815" s="322"/>
      <c r="E815" s="322"/>
      <c r="F815" s="322"/>
      <c r="G815" s="322"/>
      <c r="H815" s="322"/>
      <c r="I815" s="322"/>
      <c r="J815" s="322"/>
      <c r="K815" s="322"/>
      <c r="L815" s="322"/>
      <c r="M815" s="322"/>
      <c r="N815" s="322">
        <f>N814</f>
        <v>12</v>
      </c>
      <c r="O815" s="322"/>
      <c r="P815" s="322"/>
      <c r="Q815" s="322"/>
      <c r="R815" s="322"/>
      <c r="S815" s="322"/>
      <c r="T815" s="322"/>
      <c r="U815" s="322"/>
      <c r="V815" s="322"/>
      <c r="W815" s="322"/>
      <c r="X815" s="322"/>
      <c r="Y815" s="438">
        <f>Y814</f>
        <v>0</v>
      </c>
      <c r="Z815" s="438">
        <f t="shared" ref="Z815" si="2448">Z814</f>
        <v>0</v>
      </c>
      <c r="AA815" s="438">
        <f t="shared" ref="AA815" si="2449">AA814</f>
        <v>0</v>
      </c>
      <c r="AB815" s="438">
        <f t="shared" ref="AB815" si="2450">AB814</f>
        <v>0</v>
      </c>
      <c r="AC815" s="438">
        <f t="shared" ref="AC815" si="2451">AC814</f>
        <v>0</v>
      </c>
      <c r="AD815" s="438">
        <f t="shared" ref="AD815" si="2452">AD814</f>
        <v>0</v>
      </c>
      <c r="AE815" s="438">
        <f t="shared" ref="AE815" si="2453">AE814</f>
        <v>0</v>
      </c>
      <c r="AF815" s="438">
        <f t="shared" ref="AF815" si="2454">AF814</f>
        <v>0</v>
      </c>
      <c r="AG815" s="438">
        <f t="shared" ref="AG815" si="2455">AG814</f>
        <v>0</v>
      </c>
      <c r="AH815" s="438">
        <f t="shared" ref="AH815" si="2456">AH814</f>
        <v>0</v>
      </c>
      <c r="AI815" s="438">
        <f t="shared" ref="AI815" si="2457">AI814</f>
        <v>0</v>
      </c>
      <c r="AJ815" s="438">
        <f t="shared" ref="AJ815" si="2458">AJ814</f>
        <v>0</v>
      </c>
      <c r="AK815" s="438">
        <f t="shared" ref="AK815" si="2459">AK814</f>
        <v>0</v>
      </c>
      <c r="AL815" s="438">
        <f t="shared" ref="AL815" si="2460">AL814</f>
        <v>0</v>
      </c>
      <c r="AM815" s="333"/>
    </row>
    <row r="816" spans="1:39" hidden="1" outlineLevel="1">
      <c r="A816" s="568"/>
      <c r="B816" s="342"/>
      <c r="C816" s="332"/>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439"/>
      <c r="Z816" s="439"/>
      <c r="AA816" s="439"/>
      <c r="AB816" s="439"/>
      <c r="AC816" s="439"/>
      <c r="AD816" s="439"/>
      <c r="AE816" s="439"/>
      <c r="AF816" s="439"/>
      <c r="AG816" s="439"/>
      <c r="AH816" s="439"/>
      <c r="AI816" s="439"/>
      <c r="AJ816" s="439"/>
      <c r="AK816" s="439"/>
      <c r="AL816" s="439"/>
      <c r="AM816" s="333"/>
    </row>
    <row r="817" spans="1:39" ht="15.75" hidden="1" outlineLevel="1">
      <c r="A817" s="568"/>
      <c r="B817" s="315" t="s">
        <v>108</v>
      </c>
      <c r="C817" s="316"/>
      <c r="D817" s="317"/>
      <c r="E817" s="317"/>
      <c r="F817" s="317"/>
      <c r="G817" s="317"/>
      <c r="H817" s="317"/>
      <c r="I817" s="317"/>
      <c r="J817" s="317"/>
      <c r="K817" s="317"/>
      <c r="L817" s="317"/>
      <c r="M817" s="317"/>
      <c r="N817" s="317"/>
      <c r="O817" s="317"/>
      <c r="P817" s="316"/>
      <c r="Q817" s="316"/>
      <c r="R817" s="316"/>
      <c r="S817" s="316"/>
      <c r="T817" s="316"/>
      <c r="U817" s="316"/>
      <c r="V817" s="316"/>
      <c r="W817" s="316"/>
      <c r="X817" s="316"/>
      <c r="Y817" s="441"/>
      <c r="Z817" s="441"/>
      <c r="AA817" s="441"/>
      <c r="AB817" s="441"/>
      <c r="AC817" s="441"/>
      <c r="AD817" s="441"/>
      <c r="AE817" s="441"/>
      <c r="AF817" s="441"/>
      <c r="AG817" s="441"/>
      <c r="AH817" s="441"/>
      <c r="AI817" s="441"/>
      <c r="AJ817" s="441"/>
      <c r="AK817" s="441"/>
      <c r="AL817" s="441"/>
      <c r="AM817" s="319"/>
    </row>
    <row r="818" spans="1:39" hidden="1" outlineLevel="1">
      <c r="A818" s="568">
        <v>14</v>
      </c>
      <c r="B818" s="342" t="s">
        <v>109</v>
      </c>
      <c r="C818" s="318" t="s">
        <v>25</v>
      </c>
      <c r="D818" s="322"/>
      <c r="E818" s="322"/>
      <c r="F818" s="322"/>
      <c r="G818" s="322"/>
      <c r="H818" s="322"/>
      <c r="I818" s="322"/>
      <c r="J818" s="322"/>
      <c r="K818" s="322"/>
      <c r="L818" s="322"/>
      <c r="M818" s="322"/>
      <c r="N818" s="322">
        <v>12</v>
      </c>
      <c r="O818" s="322"/>
      <c r="P818" s="322"/>
      <c r="Q818" s="322"/>
      <c r="R818" s="322"/>
      <c r="S818" s="322"/>
      <c r="T818" s="322"/>
      <c r="U818" s="322"/>
      <c r="V818" s="322"/>
      <c r="W818" s="322"/>
      <c r="X818" s="322"/>
      <c r="Y818" s="442"/>
      <c r="Z818" s="442"/>
      <c r="AA818" s="442"/>
      <c r="AB818" s="442"/>
      <c r="AC818" s="442"/>
      <c r="AD818" s="442"/>
      <c r="AE818" s="442"/>
      <c r="AF818" s="437"/>
      <c r="AG818" s="437"/>
      <c r="AH818" s="437"/>
      <c r="AI818" s="437"/>
      <c r="AJ818" s="437"/>
      <c r="AK818" s="437"/>
      <c r="AL818" s="437"/>
      <c r="AM818" s="323">
        <f>SUM(Y818:AL818)</f>
        <v>0</v>
      </c>
    </row>
    <row r="819" spans="1:39" hidden="1" outlineLevel="1">
      <c r="A819" s="568"/>
      <c r="B819" s="321" t="s">
        <v>345</v>
      </c>
      <c r="C819" s="318" t="s">
        <v>164</v>
      </c>
      <c r="D819" s="322"/>
      <c r="E819" s="322"/>
      <c r="F819" s="322"/>
      <c r="G819" s="322"/>
      <c r="H819" s="322"/>
      <c r="I819" s="322"/>
      <c r="J819" s="322"/>
      <c r="K819" s="322"/>
      <c r="L819" s="322"/>
      <c r="M819" s="322"/>
      <c r="N819" s="322">
        <f>N818</f>
        <v>12</v>
      </c>
      <c r="O819" s="322"/>
      <c r="P819" s="322"/>
      <c r="Q819" s="322"/>
      <c r="R819" s="322"/>
      <c r="S819" s="322"/>
      <c r="T819" s="322"/>
      <c r="U819" s="322"/>
      <c r="V819" s="322"/>
      <c r="W819" s="322"/>
      <c r="X819" s="322"/>
      <c r="Y819" s="438">
        <f>Y818</f>
        <v>0</v>
      </c>
      <c r="Z819" s="438">
        <f t="shared" ref="Z819" si="2461">Z818</f>
        <v>0</v>
      </c>
      <c r="AA819" s="438">
        <f t="shared" ref="AA819" si="2462">AA818</f>
        <v>0</v>
      </c>
      <c r="AB819" s="438">
        <f t="shared" ref="AB819" si="2463">AB818</f>
        <v>0</v>
      </c>
      <c r="AC819" s="438">
        <f t="shared" ref="AC819" si="2464">AC818</f>
        <v>0</v>
      </c>
      <c r="AD819" s="438">
        <f t="shared" ref="AD819" si="2465">AD818</f>
        <v>0</v>
      </c>
      <c r="AE819" s="438">
        <f t="shared" ref="AE819" si="2466">AE818</f>
        <v>0</v>
      </c>
      <c r="AF819" s="438">
        <f t="shared" ref="AF819" si="2467">AF818</f>
        <v>0</v>
      </c>
      <c r="AG819" s="438">
        <f t="shared" ref="AG819" si="2468">AG818</f>
        <v>0</v>
      </c>
      <c r="AH819" s="438">
        <f t="shared" ref="AH819" si="2469">AH818</f>
        <v>0</v>
      </c>
      <c r="AI819" s="438">
        <f t="shared" ref="AI819" si="2470">AI818</f>
        <v>0</v>
      </c>
      <c r="AJ819" s="438">
        <f t="shared" ref="AJ819" si="2471">AJ818</f>
        <v>0</v>
      </c>
      <c r="AK819" s="438">
        <f t="shared" ref="AK819" si="2472">AK818</f>
        <v>0</v>
      </c>
      <c r="AL819" s="438">
        <f t="shared" ref="AL819" si="2473">AL818</f>
        <v>0</v>
      </c>
      <c r="AM819" s="324"/>
    </row>
    <row r="820" spans="1:39" hidden="1" outlineLevel="1">
      <c r="A820" s="568"/>
      <c r="B820" s="342"/>
      <c r="C820" s="332"/>
      <c r="D820" s="318"/>
      <c r="E820" s="318"/>
      <c r="F820" s="318"/>
      <c r="G820" s="318"/>
      <c r="H820" s="318"/>
      <c r="I820" s="318"/>
      <c r="J820" s="318"/>
      <c r="K820" s="318"/>
      <c r="L820" s="318"/>
      <c r="M820" s="318"/>
      <c r="N820" s="495"/>
      <c r="O820" s="318"/>
      <c r="P820" s="318"/>
      <c r="Q820" s="318"/>
      <c r="R820" s="318"/>
      <c r="S820" s="318"/>
      <c r="T820" s="318"/>
      <c r="U820" s="318"/>
      <c r="V820" s="318"/>
      <c r="W820" s="318"/>
      <c r="X820" s="318"/>
      <c r="Y820" s="439"/>
      <c r="Z820" s="439"/>
      <c r="AA820" s="439"/>
      <c r="AB820" s="439"/>
      <c r="AC820" s="439"/>
      <c r="AD820" s="439"/>
      <c r="AE820" s="439"/>
      <c r="AF820" s="439"/>
      <c r="AG820" s="439"/>
      <c r="AH820" s="439"/>
      <c r="AI820" s="439"/>
      <c r="AJ820" s="439"/>
      <c r="AK820" s="439"/>
      <c r="AL820" s="439"/>
      <c r="AM820" s="333"/>
    </row>
    <row r="821" spans="1:39" s="336" customFormat="1" ht="15.75" hidden="1" outlineLevel="1">
      <c r="A821" s="568"/>
      <c r="B821" s="315" t="s">
        <v>503</v>
      </c>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553"/>
    </row>
    <row r="822" spans="1:39" hidden="1" outlineLevel="1">
      <c r="A822" s="568">
        <v>15</v>
      </c>
      <c r="B822" s="321" t="s">
        <v>508</v>
      </c>
      <c r="C822" s="318" t="s">
        <v>25</v>
      </c>
      <c r="D822" s="322"/>
      <c r="E822" s="322"/>
      <c r="F822" s="322"/>
      <c r="G822" s="322"/>
      <c r="H822" s="322"/>
      <c r="I822" s="322"/>
      <c r="J822" s="322"/>
      <c r="K822" s="322"/>
      <c r="L822" s="322"/>
      <c r="M822" s="322"/>
      <c r="N822" s="322">
        <v>0</v>
      </c>
      <c r="O822" s="322"/>
      <c r="P822" s="322"/>
      <c r="Q822" s="322"/>
      <c r="R822" s="322"/>
      <c r="S822" s="322"/>
      <c r="T822" s="322"/>
      <c r="U822" s="322"/>
      <c r="V822" s="322"/>
      <c r="W822" s="322"/>
      <c r="X822" s="322"/>
      <c r="Y822" s="442"/>
      <c r="Z822" s="442"/>
      <c r="AA822" s="442"/>
      <c r="AB822" s="442"/>
      <c r="AC822" s="442"/>
      <c r="AD822" s="442"/>
      <c r="AE822" s="442"/>
      <c r="AF822" s="437"/>
      <c r="AG822" s="437"/>
      <c r="AH822" s="437"/>
      <c r="AI822" s="437"/>
      <c r="AJ822" s="437"/>
      <c r="AK822" s="437"/>
      <c r="AL822" s="437"/>
      <c r="AM822" s="323">
        <f>SUM(Y822:AL822)</f>
        <v>0</v>
      </c>
    </row>
    <row r="823" spans="1:39" hidden="1" outlineLevel="1">
      <c r="A823" s="568"/>
      <c r="B823" s="321" t="s">
        <v>345</v>
      </c>
      <c r="C823" s="318" t="s">
        <v>164</v>
      </c>
      <c r="D823" s="322"/>
      <c r="E823" s="322"/>
      <c r="F823" s="322"/>
      <c r="G823" s="322"/>
      <c r="H823" s="322"/>
      <c r="I823" s="322"/>
      <c r="J823" s="322"/>
      <c r="K823" s="322"/>
      <c r="L823" s="322"/>
      <c r="M823" s="322"/>
      <c r="N823" s="322">
        <f>N822</f>
        <v>0</v>
      </c>
      <c r="O823" s="322"/>
      <c r="P823" s="322"/>
      <c r="Q823" s="322"/>
      <c r="R823" s="322"/>
      <c r="S823" s="322"/>
      <c r="T823" s="322"/>
      <c r="U823" s="322"/>
      <c r="V823" s="322"/>
      <c r="W823" s="322"/>
      <c r="X823" s="322"/>
      <c r="Y823" s="438">
        <f>Y822</f>
        <v>0</v>
      </c>
      <c r="Z823" s="438">
        <f t="shared" ref="Z823:AL823" si="2474">Z822</f>
        <v>0</v>
      </c>
      <c r="AA823" s="438">
        <f t="shared" si="2474"/>
        <v>0</v>
      </c>
      <c r="AB823" s="438">
        <f t="shared" si="2474"/>
        <v>0</v>
      </c>
      <c r="AC823" s="438">
        <f t="shared" si="2474"/>
        <v>0</v>
      </c>
      <c r="AD823" s="438">
        <f t="shared" si="2474"/>
        <v>0</v>
      </c>
      <c r="AE823" s="438">
        <f t="shared" si="2474"/>
        <v>0</v>
      </c>
      <c r="AF823" s="438">
        <f t="shared" si="2474"/>
        <v>0</v>
      </c>
      <c r="AG823" s="438">
        <f t="shared" si="2474"/>
        <v>0</v>
      </c>
      <c r="AH823" s="438">
        <f t="shared" si="2474"/>
        <v>0</v>
      </c>
      <c r="AI823" s="438">
        <f t="shared" si="2474"/>
        <v>0</v>
      </c>
      <c r="AJ823" s="438">
        <f t="shared" si="2474"/>
        <v>0</v>
      </c>
      <c r="AK823" s="438">
        <f t="shared" si="2474"/>
        <v>0</v>
      </c>
      <c r="AL823" s="438">
        <f t="shared" si="2474"/>
        <v>0</v>
      </c>
      <c r="AM823" s="324"/>
    </row>
    <row r="824" spans="1:39" hidden="1" outlineLevel="1">
      <c r="A824" s="568"/>
      <c r="B824" s="342"/>
      <c r="C824" s="332"/>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439"/>
      <c r="Z824" s="439"/>
      <c r="AA824" s="439"/>
      <c r="AB824" s="439"/>
      <c r="AC824" s="439"/>
      <c r="AD824" s="439"/>
      <c r="AE824" s="439"/>
      <c r="AF824" s="439"/>
      <c r="AG824" s="439"/>
      <c r="AH824" s="439"/>
      <c r="AI824" s="439"/>
      <c r="AJ824" s="439"/>
      <c r="AK824" s="439"/>
      <c r="AL824" s="439"/>
      <c r="AM824" s="333"/>
    </row>
    <row r="825" spans="1:39" s="310" customFormat="1" hidden="1" outlineLevel="1">
      <c r="A825" s="568">
        <v>16</v>
      </c>
      <c r="B825" s="351" t="s">
        <v>504</v>
      </c>
      <c r="C825" s="318" t="s">
        <v>25</v>
      </c>
      <c r="D825" s="322"/>
      <c r="E825" s="322"/>
      <c r="F825" s="322"/>
      <c r="G825" s="322"/>
      <c r="H825" s="322"/>
      <c r="I825" s="322"/>
      <c r="J825" s="322"/>
      <c r="K825" s="322"/>
      <c r="L825" s="322"/>
      <c r="M825" s="322"/>
      <c r="N825" s="322">
        <v>0</v>
      </c>
      <c r="O825" s="322"/>
      <c r="P825" s="322"/>
      <c r="Q825" s="322"/>
      <c r="R825" s="322"/>
      <c r="S825" s="322"/>
      <c r="T825" s="322"/>
      <c r="U825" s="322"/>
      <c r="V825" s="322"/>
      <c r="W825" s="322"/>
      <c r="X825" s="322"/>
      <c r="Y825" s="442"/>
      <c r="Z825" s="442"/>
      <c r="AA825" s="442"/>
      <c r="AB825" s="442"/>
      <c r="AC825" s="442"/>
      <c r="AD825" s="442"/>
      <c r="AE825" s="442"/>
      <c r="AF825" s="437"/>
      <c r="AG825" s="437"/>
      <c r="AH825" s="437"/>
      <c r="AI825" s="437"/>
      <c r="AJ825" s="437"/>
      <c r="AK825" s="437"/>
      <c r="AL825" s="437"/>
      <c r="AM825" s="323">
        <f>SUM(Y825:AL825)</f>
        <v>0</v>
      </c>
    </row>
    <row r="826" spans="1:39" s="310" customFormat="1" hidden="1" outlineLevel="1">
      <c r="A826" s="568"/>
      <c r="B826" s="321" t="s">
        <v>345</v>
      </c>
      <c r="C826" s="318" t="s">
        <v>164</v>
      </c>
      <c r="D826" s="322"/>
      <c r="E826" s="322"/>
      <c r="F826" s="322"/>
      <c r="G826" s="322"/>
      <c r="H826" s="322"/>
      <c r="I826" s="322"/>
      <c r="J826" s="322"/>
      <c r="K826" s="322"/>
      <c r="L826" s="322"/>
      <c r="M826" s="322"/>
      <c r="N826" s="322">
        <f>N825</f>
        <v>0</v>
      </c>
      <c r="O826" s="322"/>
      <c r="P826" s="322"/>
      <c r="Q826" s="322"/>
      <c r="R826" s="322"/>
      <c r="S826" s="322"/>
      <c r="T826" s="322"/>
      <c r="U826" s="322"/>
      <c r="V826" s="322"/>
      <c r="W826" s="322"/>
      <c r="X826" s="322"/>
      <c r="Y826" s="438">
        <f>Y825</f>
        <v>0</v>
      </c>
      <c r="Z826" s="438">
        <f t="shared" ref="Z826:AL826" si="2475">Z825</f>
        <v>0</v>
      </c>
      <c r="AA826" s="438">
        <f t="shared" si="2475"/>
        <v>0</v>
      </c>
      <c r="AB826" s="438">
        <f t="shared" si="2475"/>
        <v>0</v>
      </c>
      <c r="AC826" s="438">
        <f t="shared" si="2475"/>
        <v>0</v>
      </c>
      <c r="AD826" s="438">
        <f t="shared" si="2475"/>
        <v>0</v>
      </c>
      <c r="AE826" s="438">
        <f t="shared" si="2475"/>
        <v>0</v>
      </c>
      <c r="AF826" s="438">
        <f t="shared" si="2475"/>
        <v>0</v>
      </c>
      <c r="AG826" s="438">
        <f t="shared" si="2475"/>
        <v>0</v>
      </c>
      <c r="AH826" s="438">
        <f t="shared" si="2475"/>
        <v>0</v>
      </c>
      <c r="AI826" s="438">
        <f t="shared" si="2475"/>
        <v>0</v>
      </c>
      <c r="AJ826" s="438">
        <f t="shared" si="2475"/>
        <v>0</v>
      </c>
      <c r="AK826" s="438">
        <f t="shared" si="2475"/>
        <v>0</v>
      </c>
      <c r="AL826" s="438">
        <f t="shared" si="2475"/>
        <v>0</v>
      </c>
      <c r="AM826" s="324"/>
    </row>
    <row r="827" spans="1:39" s="310" customFormat="1" hidden="1" outlineLevel="1">
      <c r="A827" s="568"/>
      <c r="B827" s="351"/>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439"/>
      <c r="Z827" s="439"/>
      <c r="AA827" s="439"/>
      <c r="AB827" s="439"/>
      <c r="AC827" s="439"/>
      <c r="AD827" s="439"/>
      <c r="AE827" s="443"/>
      <c r="AF827" s="443"/>
      <c r="AG827" s="443"/>
      <c r="AH827" s="443"/>
      <c r="AI827" s="443"/>
      <c r="AJ827" s="443"/>
      <c r="AK827" s="443"/>
      <c r="AL827" s="443"/>
      <c r="AM827" s="340"/>
    </row>
    <row r="828" spans="1:39" ht="15.75" hidden="1" outlineLevel="1">
      <c r="A828" s="568"/>
      <c r="B828" s="555" t="s">
        <v>509</v>
      </c>
      <c r="C828" s="347"/>
      <c r="D828" s="317"/>
      <c r="E828" s="316"/>
      <c r="F828" s="316"/>
      <c r="G828" s="316"/>
      <c r="H828" s="316"/>
      <c r="I828" s="316"/>
      <c r="J828" s="316"/>
      <c r="K828" s="316"/>
      <c r="L828" s="316"/>
      <c r="M828" s="316"/>
      <c r="N828" s="317"/>
      <c r="O828" s="316"/>
      <c r="P828" s="316"/>
      <c r="Q828" s="316"/>
      <c r="R828" s="316"/>
      <c r="S828" s="316"/>
      <c r="T828" s="316"/>
      <c r="U828" s="316"/>
      <c r="V828" s="316"/>
      <c r="W828" s="316"/>
      <c r="X828" s="316"/>
      <c r="Y828" s="441"/>
      <c r="Z828" s="441"/>
      <c r="AA828" s="441"/>
      <c r="AB828" s="441"/>
      <c r="AC828" s="441"/>
      <c r="AD828" s="441"/>
      <c r="AE828" s="441"/>
      <c r="AF828" s="441"/>
      <c r="AG828" s="441"/>
      <c r="AH828" s="441"/>
      <c r="AI828" s="441"/>
      <c r="AJ828" s="441"/>
      <c r="AK828" s="441"/>
      <c r="AL828" s="441"/>
      <c r="AM828" s="319"/>
    </row>
    <row r="829" spans="1:39" hidden="1" outlineLevel="1">
      <c r="A829" s="568">
        <v>17</v>
      </c>
      <c r="B829" s="455" t="s">
        <v>113</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6">Z829</f>
        <v>0</v>
      </c>
      <c r="AA830" s="438">
        <f t="shared" si="2476"/>
        <v>0</v>
      </c>
      <c r="AB830" s="438">
        <f t="shared" si="2476"/>
        <v>0</v>
      </c>
      <c r="AC830" s="438">
        <f t="shared" si="2476"/>
        <v>0</v>
      </c>
      <c r="AD830" s="438">
        <f t="shared" si="2476"/>
        <v>0</v>
      </c>
      <c r="AE830" s="438">
        <f t="shared" si="2476"/>
        <v>0</v>
      </c>
      <c r="AF830" s="438">
        <f t="shared" si="2476"/>
        <v>0</v>
      </c>
      <c r="AG830" s="438">
        <f t="shared" si="2476"/>
        <v>0</v>
      </c>
      <c r="AH830" s="438">
        <f t="shared" si="2476"/>
        <v>0</v>
      </c>
      <c r="AI830" s="438">
        <f t="shared" si="2476"/>
        <v>0</v>
      </c>
      <c r="AJ830" s="438">
        <f t="shared" si="2476"/>
        <v>0</v>
      </c>
      <c r="AK830" s="438">
        <f t="shared" si="2476"/>
        <v>0</v>
      </c>
      <c r="AL830" s="438">
        <f t="shared" si="2476"/>
        <v>0</v>
      </c>
      <c r="AM830" s="333"/>
    </row>
    <row r="831" spans="1:39" hidden="1" outlineLevel="1">
      <c r="A831" s="568"/>
      <c r="B831" s="321"/>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49"/>
      <c r="Z831" s="452"/>
      <c r="AA831" s="452"/>
      <c r="AB831" s="452"/>
      <c r="AC831" s="452"/>
      <c r="AD831" s="452"/>
      <c r="AE831" s="452"/>
      <c r="AF831" s="452"/>
      <c r="AG831" s="452"/>
      <c r="AH831" s="452"/>
      <c r="AI831" s="452"/>
      <c r="AJ831" s="452"/>
      <c r="AK831" s="452"/>
      <c r="AL831" s="452"/>
      <c r="AM831" s="333"/>
    </row>
    <row r="832" spans="1:39" hidden="1" outlineLevel="1">
      <c r="A832" s="568">
        <v>18</v>
      </c>
      <c r="B832" s="455" t="s">
        <v>110</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7">Z832</f>
        <v>0</v>
      </c>
      <c r="AA833" s="438">
        <f t="shared" si="2477"/>
        <v>0</v>
      </c>
      <c r="AB833" s="438">
        <f t="shared" si="2477"/>
        <v>0</v>
      </c>
      <c r="AC833" s="438">
        <f t="shared" si="2477"/>
        <v>0</v>
      </c>
      <c r="AD833" s="438">
        <f t="shared" si="2477"/>
        <v>0</v>
      </c>
      <c r="AE833" s="438">
        <f t="shared" si="2477"/>
        <v>0</v>
      </c>
      <c r="AF833" s="438">
        <f t="shared" si="2477"/>
        <v>0</v>
      </c>
      <c r="AG833" s="438">
        <f t="shared" si="2477"/>
        <v>0</v>
      </c>
      <c r="AH833" s="438">
        <f t="shared" si="2477"/>
        <v>0</v>
      </c>
      <c r="AI833" s="438">
        <f t="shared" si="2477"/>
        <v>0</v>
      </c>
      <c r="AJ833" s="438">
        <f t="shared" si="2477"/>
        <v>0</v>
      </c>
      <c r="AK833" s="438">
        <f t="shared" si="2477"/>
        <v>0</v>
      </c>
      <c r="AL833" s="438">
        <f t="shared" si="2477"/>
        <v>0</v>
      </c>
      <c r="AM833" s="333"/>
    </row>
    <row r="834" spans="1:39" hidden="1" outlineLevel="1">
      <c r="A834" s="568"/>
      <c r="B834" s="349"/>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450"/>
      <c r="Z834" s="451"/>
      <c r="AA834" s="451"/>
      <c r="AB834" s="451"/>
      <c r="AC834" s="451"/>
      <c r="AD834" s="451"/>
      <c r="AE834" s="451"/>
      <c r="AF834" s="451"/>
      <c r="AG834" s="451"/>
      <c r="AH834" s="451"/>
      <c r="AI834" s="451"/>
      <c r="AJ834" s="451"/>
      <c r="AK834" s="451"/>
      <c r="AL834" s="451"/>
      <c r="AM834" s="324"/>
    </row>
    <row r="835" spans="1:39" hidden="1" outlineLevel="1">
      <c r="A835" s="568">
        <v>19</v>
      </c>
      <c r="B835" s="455" t="s">
        <v>112</v>
      </c>
      <c r="C835" s="318" t="s">
        <v>25</v>
      </c>
      <c r="D835" s="322"/>
      <c r="E835" s="322"/>
      <c r="F835" s="322"/>
      <c r="G835" s="322"/>
      <c r="H835" s="322"/>
      <c r="I835" s="322"/>
      <c r="J835" s="322"/>
      <c r="K835" s="322"/>
      <c r="L835" s="322"/>
      <c r="M835" s="322"/>
      <c r="N835" s="322">
        <v>0</v>
      </c>
      <c r="O835" s="322"/>
      <c r="P835" s="322"/>
      <c r="Q835" s="322"/>
      <c r="R835" s="322"/>
      <c r="S835" s="322"/>
      <c r="T835" s="322"/>
      <c r="U835" s="322"/>
      <c r="V835" s="322"/>
      <c r="W835" s="322"/>
      <c r="X835" s="322"/>
      <c r="Y835" s="453"/>
      <c r="Z835" s="437"/>
      <c r="AA835" s="437"/>
      <c r="AB835" s="437"/>
      <c r="AC835" s="437"/>
      <c r="AD835" s="437"/>
      <c r="AE835" s="437"/>
      <c r="AF835" s="442"/>
      <c r="AG835" s="442"/>
      <c r="AH835" s="442"/>
      <c r="AI835" s="442"/>
      <c r="AJ835" s="442"/>
      <c r="AK835" s="442"/>
      <c r="AL835" s="442"/>
      <c r="AM835" s="323">
        <f>SUM(Y835:AL835)</f>
        <v>0</v>
      </c>
    </row>
    <row r="836" spans="1:39" hidden="1" outlineLevel="1">
      <c r="A836" s="568"/>
      <c r="B836" s="321" t="s">
        <v>345</v>
      </c>
      <c r="C836" s="318" t="s">
        <v>164</v>
      </c>
      <c r="D836" s="322"/>
      <c r="E836" s="322"/>
      <c r="F836" s="322"/>
      <c r="G836" s="322"/>
      <c r="H836" s="322"/>
      <c r="I836" s="322"/>
      <c r="J836" s="322"/>
      <c r="K836" s="322"/>
      <c r="L836" s="322"/>
      <c r="M836" s="322"/>
      <c r="N836" s="322">
        <f>N835</f>
        <v>0</v>
      </c>
      <c r="O836" s="322"/>
      <c r="P836" s="322"/>
      <c r="Q836" s="322"/>
      <c r="R836" s="322"/>
      <c r="S836" s="322"/>
      <c r="T836" s="322"/>
      <c r="U836" s="322"/>
      <c r="V836" s="322"/>
      <c r="W836" s="322"/>
      <c r="X836" s="322"/>
      <c r="Y836" s="438">
        <f>Y835</f>
        <v>0</v>
      </c>
      <c r="Z836" s="438">
        <f t="shared" ref="Z836:AL836" si="2478">Z835</f>
        <v>0</v>
      </c>
      <c r="AA836" s="438">
        <f t="shared" si="2478"/>
        <v>0</v>
      </c>
      <c r="AB836" s="438">
        <f t="shared" si="2478"/>
        <v>0</v>
      </c>
      <c r="AC836" s="438">
        <f t="shared" si="2478"/>
        <v>0</v>
      </c>
      <c r="AD836" s="438">
        <f t="shared" si="2478"/>
        <v>0</v>
      </c>
      <c r="AE836" s="438">
        <f t="shared" si="2478"/>
        <v>0</v>
      </c>
      <c r="AF836" s="438">
        <f t="shared" si="2478"/>
        <v>0</v>
      </c>
      <c r="AG836" s="438">
        <f t="shared" si="2478"/>
        <v>0</v>
      </c>
      <c r="AH836" s="438">
        <f t="shared" si="2478"/>
        <v>0</v>
      </c>
      <c r="AI836" s="438">
        <f t="shared" si="2478"/>
        <v>0</v>
      </c>
      <c r="AJ836" s="438">
        <f t="shared" si="2478"/>
        <v>0</v>
      </c>
      <c r="AK836" s="438">
        <f t="shared" si="2478"/>
        <v>0</v>
      </c>
      <c r="AL836" s="438">
        <f t="shared" si="2478"/>
        <v>0</v>
      </c>
      <c r="AM836" s="324"/>
    </row>
    <row r="837" spans="1:39" hidden="1" outlineLevel="1">
      <c r="A837" s="568"/>
      <c r="B837" s="349"/>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439"/>
      <c r="Z837" s="439"/>
      <c r="AA837" s="439"/>
      <c r="AB837" s="439"/>
      <c r="AC837" s="439"/>
      <c r="AD837" s="439"/>
      <c r="AE837" s="439"/>
      <c r="AF837" s="439"/>
      <c r="AG837" s="439"/>
      <c r="AH837" s="439"/>
      <c r="AI837" s="439"/>
      <c r="AJ837" s="439"/>
      <c r="AK837" s="439"/>
      <c r="AL837" s="439"/>
      <c r="AM837" s="333"/>
    </row>
    <row r="838" spans="1:39" hidden="1" outlineLevel="1">
      <c r="A838" s="568">
        <v>20</v>
      </c>
      <c r="B838" s="455" t="s">
        <v>111</v>
      </c>
      <c r="C838" s="318" t="s">
        <v>25</v>
      </c>
      <c r="D838" s="322"/>
      <c r="E838" s="322"/>
      <c r="F838" s="322"/>
      <c r="G838" s="322"/>
      <c r="H838" s="322"/>
      <c r="I838" s="322"/>
      <c r="J838" s="322"/>
      <c r="K838" s="322"/>
      <c r="L838" s="322"/>
      <c r="M838" s="322"/>
      <c r="N838" s="322">
        <v>0</v>
      </c>
      <c r="O838" s="322"/>
      <c r="P838" s="322"/>
      <c r="Q838" s="322"/>
      <c r="R838" s="322"/>
      <c r="S838" s="322"/>
      <c r="T838" s="322"/>
      <c r="U838" s="322"/>
      <c r="V838" s="322"/>
      <c r="W838" s="322"/>
      <c r="X838" s="322"/>
      <c r="Y838" s="453"/>
      <c r="Z838" s="437"/>
      <c r="AA838" s="437"/>
      <c r="AB838" s="437"/>
      <c r="AC838" s="437"/>
      <c r="AD838" s="437"/>
      <c r="AE838" s="437"/>
      <c r="AF838" s="442"/>
      <c r="AG838" s="442"/>
      <c r="AH838" s="442"/>
      <c r="AI838" s="442"/>
      <c r="AJ838" s="442"/>
      <c r="AK838" s="442"/>
      <c r="AL838" s="442"/>
      <c r="AM838" s="323">
        <f>SUM(Y838:AL838)</f>
        <v>0</v>
      </c>
    </row>
    <row r="839" spans="1:39" hidden="1" outlineLevel="1">
      <c r="A839" s="568"/>
      <c r="B839" s="321" t="s">
        <v>345</v>
      </c>
      <c r="C839" s="318" t="s">
        <v>164</v>
      </c>
      <c r="D839" s="322"/>
      <c r="E839" s="322"/>
      <c r="F839" s="322"/>
      <c r="G839" s="322"/>
      <c r="H839" s="322"/>
      <c r="I839" s="322"/>
      <c r="J839" s="322"/>
      <c r="K839" s="322"/>
      <c r="L839" s="322"/>
      <c r="M839" s="322"/>
      <c r="N839" s="322">
        <f>N838</f>
        <v>0</v>
      </c>
      <c r="O839" s="322"/>
      <c r="P839" s="322"/>
      <c r="Q839" s="322"/>
      <c r="R839" s="322"/>
      <c r="S839" s="322"/>
      <c r="T839" s="322"/>
      <c r="U839" s="322"/>
      <c r="V839" s="322"/>
      <c r="W839" s="322"/>
      <c r="X839" s="322"/>
      <c r="Y839" s="438">
        <f>Y838</f>
        <v>0</v>
      </c>
      <c r="Z839" s="438">
        <f t="shared" ref="Z839:AL839" si="2479">Z838</f>
        <v>0</v>
      </c>
      <c r="AA839" s="438">
        <f t="shared" si="2479"/>
        <v>0</v>
      </c>
      <c r="AB839" s="438">
        <f t="shared" si="2479"/>
        <v>0</v>
      </c>
      <c r="AC839" s="438">
        <f t="shared" si="2479"/>
        <v>0</v>
      </c>
      <c r="AD839" s="438">
        <f t="shared" si="2479"/>
        <v>0</v>
      </c>
      <c r="AE839" s="438">
        <f t="shared" si="2479"/>
        <v>0</v>
      </c>
      <c r="AF839" s="438">
        <f t="shared" si="2479"/>
        <v>0</v>
      </c>
      <c r="AG839" s="438">
        <f t="shared" si="2479"/>
        <v>0</v>
      </c>
      <c r="AH839" s="438">
        <f t="shared" si="2479"/>
        <v>0</v>
      </c>
      <c r="AI839" s="438">
        <f t="shared" si="2479"/>
        <v>0</v>
      </c>
      <c r="AJ839" s="438">
        <f t="shared" si="2479"/>
        <v>0</v>
      </c>
      <c r="AK839" s="438">
        <f t="shared" si="2479"/>
        <v>0</v>
      </c>
      <c r="AL839" s="438">
        <f t="shared" si="2479"/>
        <v>0</v>
      </c>
      <c r="AM839" s="333"/>
    </row>
    <row r="840" spans="1:39" ht="15.75" hidden="1" outlineLevel="1">
      <c r="A840" s="568"/>
      <c r="B840" s="350"/>
      <c r="C840" s="327"/>
      <c r="D840" s="318"/>
      <c r="E840" s="318"/>
      <c r="F840" s="318"/>
      <c r="G840" s="318"/>
      <c r="H840" s="318"/>
      <c r="I840" s="318"/>
      <c r="J840" s="318"/>
      <c r="K840" s="318"/>
      <c r="L840" s="318"/>
      <c r="M840" s="318"/>
      <c r="N840" s="327"/>
      <c r="O840" s="318"/>
      <c r="P840" s="318"/>
      <c r="Q840" s="318"/>
      <c r="R840" s="318"/>
      <c r="S840" s="318"/>
      <c r="T840" s="318"/>
      <c r="U840" s="318"/>
      <c r="V840" s="318"/>
      <c r="W840" s="318"/>
      <c r="X840" s="318"/>
      <c r="Y840" s="439"/>
      <c r="Z840" s="439"/>
      <c r="AA840" s="439"/>
      <c r="AB840" s="439"/>
      <c r="AC840" s="439"/>
      <c r="AD840" s="439"/>
      <c r="AE840" s="439"/>
      <c r="AF840" s="439"/>
      <c r="AG840" s="439"/>
      <c r="AH840" s="439"/>
      <c r="AI840" s="439"/>
      <c r="AJ840" s="439"/>
      <c r="AK840" s="439"/>
      <c r="AL840" s="439"/>
      <c r="AM840" s="333"/>
    </row>
    <row r="841" spans="1:39" ht="15.75" hidden="1" outlineLevel="1">
      <c r="A841" s="568"/>
      <c r="B841" s="554" t="s">
        <v>516</v>
      </c>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449"/>
      <c r="Z841" s="452"/>
      <c r="AA841" s="452"/>
      <c r="AB841" s="452"/>
      <c r="AC841" s="452"/>
      <c r="AD841" s="452"/>
      <c r="AE841" s="452"/>
      <c r="AF841" s="452"/>
      <c r="AG841" s="452"/>
      <c r="AH841" s="452"/>
      <c r="AI841" s="452"/>
      <c r="AJ841" s="452"/>
      <c r="AK841" s="452"/>
      <c r="AL841" s="452"/>
      <c r="AM841" s="333"/>
    </row>
    <row r="842" spans="1:39" ht="15.75" hidden="1" outlineLevel="1">
      <c r="A842" s="568"/>
      <c r="B842" s="540" t="s">
        <v>512</v>
      </c>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idden="1" outlineLevel="1">
      <c r="A843" s="568">
        <v>21</v>
      </c>
      <c r="B843" s="455" t="s">
        <v>114</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480">Z843</f>
        <v>0</v>
      </c>
      <c r="AA844" s="438">
        <f t="shared" ref="AA844" si="2481">AA843</f>
        <v>0</v>
      </c>
      <c r="AB844" s="438">
        <f t="shared" ref="AB844" si="2482">AB843</f>
        <v>0</v>
      </c>
      <c r="AC844" s="438">
        <f t="shared" ref="AC844" si="2483">AC843</f>
        <v>0</v>
      </c>
      <c r="AD844" s="438">
        <f t="shared" ref="AD844" si="2484">AD843</f>
        <v>0</v>
      </c>
      <c r="AE844" s="438">
        <f t="shared" ref="AE844" si="2485">AE843</f>
        <v>0</v>
      </c>
      <c r="AF844" s="438">
        <f t="shared" ref="AF844" si="2486">AF843</f>
        <v>0</v>
      </c>
      <c r="AG844" s="438">
        <f t="shared" ref="AG844" si="2487">AG843</f>
        <v>0</v>
      </c>
      <c r="AH844" s="438">
        <f t="shared" ref="AH844" si="2488">AH843</f>
        <v>0</v>
      </c>
      <c r="AI844" s="438">
        <f t="shared" ref="AI844" si="2489">AI843</f>
        <v>0</v>
      </c>
      <c r="AJ844" s="438">
        <f t="shared" ref="AJ844" si="2490">AJ843</f>
        <v>0</v>
      </c>
      <c r="AK844" s="438">
        <f t="shared" ref="AK844" si="2491">AK843</f>
        <v>0</v>
      </c>
      <c r="AL844" s="438">
        <f t="shared" ref="AL844" si="2492">AL843</f>
        <v>0</v>
      </c>
      <c r="AM844" s="333"/>
    </row>
    <row r="845" spans="1:39" hidden="1" outlineLevel="1">
      <c r="A845" s="568"/>
      <c r="B845" s="321"/>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idden="1" outlineLevel="1">
      <c r="A846" s="568">
        <v>22</v>
      </c>
      <c r="B846" s="455" t="s">
        <v>115</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493">Z846</f>
        <v>0</v>
      </c>
      <c r="AA847" s="438">
        <f t="shared" ref="AA847" si="2494">AA846</f>
        <v>0</v>
      </c>
      <c r="AB847" s="438">
        <f t="shared" ref="AB847" si="2495">AB846</f>
        <v>0</v>
      </c>
      <c r="AC847" s="438">
        <f t="shared" ref="AC847" si="2496">AC846</f>
        <v>0</v>
      </c>
      <c r="AD847" s="438">
        <f t="shared" ref="AD847" si="2497">AD846</f>
        <v>0</v>
      </c>
      <c r="AE847" s="438">
        <f t="shared" ref="AE847" si="2498">AE846</f>
        <v>0</v>
      </c>
      <c r="AF847" s="438">
        <f t="shared" ref="AF847" si="2499">AF846</f>
        <v>0</v>
      </c>
      <c r="AG847" s="438">
        <f t="shared" ref="AG847" si="2500">AG846</f>
        <v>0</v>
      </c>
      <c r="AH847" s="438">
        <f t="shared" ref="AH847" si="2501">AH846</f>
        <v>0</v>
      </c>
      <c r="AI847" s="438">
        <f t="shared" ref="AI847" si="2502">AI846</f>
        <v>0</v>
      </c>
      <c r="AJ847" s="438">
        <f t="shared" ref="AJ847" si="2503">AJ846</f>
        <v>0</v>
      </c>
      <c r="AK847" s="438">
        <f t="shared" ref="AK847" si="2504">AK846</f>
        <v>0</v>
      </c>
      <c r="AL847" s="438">
        <f t="shared" ref="AL847" si="2505">AL846</f>
        <v>0</v>
      </c>
      <c r="AM847" s="333"/>
    </row>
    <row r="848" spans="1:39"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49"/>
      <c r="Z848" s="452"/>
      <c r="AA848" s="452"/>
      <c r="AB848" s="452"/>
      <c r="AC848" s="452"/>
      <c r="AD848" s="452"/>
      <c r="AE848" s="452"/>
      <c r="AF848" s="452"/>
      <c r="AG848" s="452"/>
      <c r="AH848" s="452"/>
      <c r="AI848" s="452"/>
      <c r="AJ848" s="452"/>
      <c r="AK848" s="452"/>
      <c r="AL848" s="452"/>
      <c r="AM848" s="333"/>
    </row>
    <row r="849" spans="1:39" hidden="1" outlineLevel="1">
      <c r="A849" s="568">
        <v>23</v>
      </c>
      <c r="B849" s="455" t="s">
        <v>116</v>
      </c>
      <c r="C849" s="318" t="s">
        <v>25</v>
      </c>
      <c r="D849" s="322"/>
      <c r="E849" s="322"/>
      <c r="F849" s="322"/>
      <c r="G849" s="322"/>
      <c r="H849" s="322"/>
      <c r="I849" s="322"/>
      <c r="J849" s="322"/>
      <c r="K849" s="322"/>
      <c r="L849" s="322"/>
      <c r="M849" s="322"/>
      <c r="N849" s="318"/>
      <c r="O849" s="322"/>
      <c r="P849" s="322"/>
      <c r="Q849" s="322"/>
      <c r="R849" s="322"/>
      <c r="S849" s="322"/>
      <c r="T849" s="322"/>
      <c r="U849" s="322"/>
      <c r="V849" s="322"/>
      <c r="W849" s="322"/>
      <c r="X849" s="322"/>
      <c r="Y849" s="442"/>
      <c r="Z849" s="442"/>
      <c r="AA849" s="442"/>
      <c r="AB849" s="442"/>
      <c r="AC849" s="442"/>
      <c r="AD849" s="442"/>
      <c r="AE849" s="442"/>
      <c r="AF849" s="437"/>
      <c r="AG849" s="437"/>
      <c r="AH849" s="437"/>
      <c r="AI849" s="437"/>
      <c r="AJ849" s="437"/>
      <c r="AK849" s="437"/>
      <c r="AL849" s="437"/>
      <c r="AM849" s="323">
        <f>SUM(Y849:AL849)</f>
        <v>0</v>
      </c>
    </row>
    <row r="850" spans="1:39" hidden="1" outlineLevel="1">
      <c r="A850" s="568"/>
      <c r="B850" s="321" t="s">
        <v>345</v>
      </c>
      <c r="C850" s="318" t="s">
        <v>164</v>
      </c>
      <c r="D850" s="322"/>
      <c r="E850" s="322"/>
      <c r="F850" s="322"/>
      <c r="G850" s="322"/>
      <c r="H850" s="322"/>
      <c r="I850" s="322"/>
      <c r="J850" s="322"/>
      <c r="K850" s="322"/>
      <c r="L850" s="322"/>
      <c r="M850" s="322"/>
      <c r="N850" s="318"/>
      <c r="O850" s="322"/>
      <c r="P850" s="322"/>
      <c r="Q850" s="322"/>
      <c r="R850" s="322"/>
      <c r="S850" s="322"/>
      <c r="T850" s="322"/>
      <c r="U850" s="322"/>
      <c r="V850" s="322"/>
      <c r="W850" s="322"/>
      <c r="X850" s="322"/>
      <c r="Y850" s="438">
        <f>Y849</f>
        <v>0</v>
      </c>
      <c r="Z850" s="438">
        <f t="shared" ref="Z850" si="2506">Z849</f>
        <v>0</v>
      </c>
      <c r="AA850" s="438">
        <f t="shared" ref="AA850" si="2507">AA849</f>
        <v>0</v>
      </c>
      <c r="AB850" s="438">
        <f t="shared" ref="AB850" si="2508">AB849</f>
        <v>0</v>
      </c>
      <c r="AC850" s="438">
        <f t="shared" ref="AC850" si="2509">AC849</f>
        <v>0</v>
      </c>
      <c r="AD850" s="438">
        <f t="shared" ref="AD850" si="2510">AD849</f>
        <v>0</v>
      </c>
      <c r="AE850" s="438">
        <f t="shared" ref="AE850" si="2511">AE849</f>
        <v>0</v>
      </c>
      <c r="AF850" s="438">
        <f t="shared" ref="AF850" si="2512">AF849</f>
        <v>0</v>
      </c>
      <c r="AG850" s="438">
        <f t="shared" ref="AG850" si="2513">AG849</f>
        <v>0</v>
      </c>
      <c r="AH850" s="438">
        <f t="shared" ref="AH850" si="2514">AH849</f>
        <v>0</v>
      </c>
      <c r="AI850" s="438">
        <f t="shared" ref="AI850" si="2515">AI849</f>
        <v>0</v>
      </c>
      <c r="AJ850" s="438">
        <f t="shared" ref="AJ850" si="2516">AJ849</f>
        <v>0</v>
      </c>
      <c r="AK850" s="438">
        <f t="shared" ref="AK850" si="2517">AK849</f>
        <v>0</v>
      </c>
      <c r="AL850" s="438">
        <f t="shared" ref="AL850" si="2518">AL849</f>
        <v>0</v>
      </c>
      <c r="AM850" s="333"/>
    </row>
    <row r="851" spans="1:39" hidden="1" outlineLevel="1">
      <c r="A851" s="568"/>
      <c r="B851" s="457"/>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449"/>
      <c r="Z851" s="452"/>
      <c r="AA851" s="452"/>
      <c r="AB851" s="452"/>
      <c r="AC851" s="452"/>
      <c r="AD851" s="452"/>
      <c r="AE851" s="452"/>
      <c r="AF851" s="452"/>
      <c r="AG851" s="452"/>
      <c r="AH851" s="452"/>
      <c r="AI851" s="452"/>
      <c r="AJ851" s="452"/>
      <c r="AK851" s="452"/>
      <c r="AL851" s="452"/>
      <c r="AM851" s="333"/>
    </row>
    <row r="852" spans="1:39" hidden="1" outlineLevel="1">
      <c r="A852" s="568">
        <v>24</v>
      </c>
      <c r="B852" s="455" t="s">
        <v>117</v>
      </c>
      <c r="C852" s="318" t="s">
        <v>25</v>
      </c>
      <c r="D852" s="322"/>
      <c r="E852" s="322"/>
      <c r="F852" s="322"/>
      <c r="G852" s="322"/>
      <c r="H852" s="322"/>
      <c r="I852" s="322"/>
      <c r="J852" s="322"/>
      <c r="K852" s="322"/>
      <c r="L852" s="322"/>
      <c r="M852" s="322"/>
      <c r="N852" s="318"/>
      <c r="O852" s="322"/>
      <c r="P852" s="322"/>
      <c r="Q852" s="322"/>
      <c r="R852" s="322"/>
      <c r="S852" s="322"/>
      <c r="T852" s="322"/>
      <c r="U852" s="322"/>
      <c r="V852" s="322"/>
      <c r="W852" s="322"/>
      <c r="X852" s="322"/>
      <c r="Y852" s="442"/>
      <c r="Z852" s="442"/>
      <c r="AA852" s="442"/>
      <c r="AB852" s="442"/>
      <c r="AC852" s="442"/>
      <c r="AD852" s="442"/>
      <c r="AE852" s="442"/>
      <c r="AF852" s="437"/>
      <c r="AG852" s="437"/>
      <c r="AH852" s="437"/>
      <c r="AI852" s="437"/>
      <c r="AJ852" s="437"/>
      <c r="AK852" s="437"/>
      <c r="AL852" s="437"/>
      <c r="AM852" s="323">
        <f>SUM(Y852:AL852)</f>
        <v>0</v>
      </c>
    </row>
    <row r="853" spans="1:39" hidden="1" outlineLevel="1">
      <c r="A853" s="568"/>
      <c r="B853" s="321" t="s">
        <v>345</v>
      </c>
      <c r="C853" s="318" t="s">
        <v>164</v>
      </c>
      <c r="D853" s="322"/>
      <c r="E853" s="322"/>
      <c r="F853" s="322"/>
      <c r="G853" s="322"/>
      <c r="H853" s="322"/>
      <c r="I853" s="322"/>
      <c r="J853" s="322"/>
      <c r="K853" s="322"/>
      <c r="L853" s="322"/>
      <c r="M853" s="322"/>
      <c r="N853" s="318"/>
      <c r="O853" s="322"/>
      <c r="P853" s="322"/>
      <c r="Q853" s="322"/>
      <c r="R853" s="322"/>
      <c r="S853" s="322"/>
      <c r="T853" s="322"/>
      <c r="U853" s="322"/>
      <c r="V853" s="322"/>
      <c r="W853" s="322"/>
      <c r="X853" s="322"/>
      <c r="Y853" s="438">
        <f>Y852</f>
        <v>0</v>
      </c>
      <c r="Z853" s="438">
        <f t="shared" ref="Z853" si="2519">Z852</f>
        <v>0</v>
      </c>
      <c r="AA853" s="438">
        <f t="shared" ref="AA853" si="2520">AA852</f>
        <v>0</v>
      </c>
      <c r="AB853" s="438">
        <f t="shared" ref="AB853" si="2521">AB852</f>
        <v>0</v>
      </c>
      <c r="AC853" s="438">
        <f t="shared" ref="AC853" si="2522">AC852</f>
        <v>0</v>
      </c>
      <c r="AD853" s="438">
        <f t="shared" ref="AD853" si="2523">AD852</f>
        <v>0</v>
      </c>
      <c r="AE853" s="438">
        <f t="shared" ref="AE853" si="2524">AE852</f>
        <v>0</v>
      </c>
      <c r="AF853" s="438">
        <f t="shared" ref="AF853" si="2525">AF852</f>
        <v>0</v>
      </c>
      <c r="AG853" s="438">
        <f t="shared" ref="AG853" si="2526">AG852</f>
        <v>0</v>
      </c>
      <c r="AH853" s="438">
        <f t="shared" ref="AH853" si="2527">AH852</f>
        <v>0</v>
      </c>
      <c r="AI853" s="438">
        <f t="shared" ref="AI853" si="2528">AI852</f>
        <v>0</v>
      </c>
      <c r="AJ853" s="438">
        <f t="shared" ref="AJ853" si="2529">AJ852</f>
        <v>0</v>
      </c>
      <c r="AK853" s="438">
        <f t="shared" ref="AK853" si="2530">AK852</f>
        <v>0</v>
      </c>
      <c r="AL853" s="438">
        <f t="shared" ref="AL853" si="2531">AL852</f>
        <v>0</v>
      </c>
      <c r="AM853" s="333"/>
    </row>
    <row r="854" spans="1:39" hidden="1" outlineLevel="1">
      <c r="A854" s="568"/>
      <c r="B854" s="321"/>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439"/>
      <c r="Z854" s="452"/>
      <c r="AA854" s="452"/>
      <c r="AB854" s="452"/>
      <c r="AC854" s="452"/>
      <c r="AD854" s="452"/>
      <c r="AE854" s="452"/>
      <c r="AF854" s="452"/>
      <c r="AG854" s="452"/>
      <c r="AH854" s="452"/>
      <c r="AI854" s="452"/>
      <c r="AJ854" s="452"/>
      <c r="AK854" s="452"/>
      <c r="AL854" s="452"/>
      <c r="AM854" s="333"/>
    </row>
    <row r="855" spans="1:39" ht="15.75" hidden="1" outlineLevel="1">
      <c r="A855" s="568"/>
      <c r="B855" s="315" t="s">
        <v>513</v>
      </c>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idden="1" outlineLevel="1">
      <c r="A856" s="568">
        <v>25</v>
      </c>
      <c r="B856" s="455" t="s">
        <v>118</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32">Z856</f>
        <v>0</v>
      </c>
      <c r="AA857" s="438">
        <f t="shared" ref="AA857" si="2533">AA856</f>
        <v>0</v>
      </c>
      <c r="AB857" s="438">
        <f t="shared" ref="AB857" si="2534">AB856</f>
        <v>0</v>
      </c>
      <c r="AC857" s="438">
        <f t="shared" ref="AC857" si="2535">AC856</f>
        <v>0</v>
      </c>
      <c r="AD857" s="438">
        <f t="shared" ref="AD857" si="2536">AD856</f>
        <v>0</v>
      </c>
      <c r="AE857" s="438">
        <f t="shared" ref="AE857" si="2537">AE856</f>
        <v>0</v>
      </c>
      <c r="AF857" s="438">
        <f t="shared" ref="AF857" si="2538">AF856</f>
        <v>0</v>
      </c>
      <c r="AG857" s="438">
        <f t="shared" ref="AG857" si="2539">AG856</f>
        <v>0</v>
      </c>
      <c r="AH857" s="438">
        <f t="shared" ref="AH857" si="2540">AH856</f>
        <v>0</v>
      </c>
      <c r="AI857" s="438">
        <f t="shared" ref="AI857" si="2541">AI856</f>
        <v>0</v>
      </c>
      <c r="AJ857" s="438">
        <f t="shared" ref="AJ857" si="2542">AJ856</f>
        <v>0</v>
      </c>
      <c r="AK857" s="438">
        <f t="shared" ref="AK857" si="2543">AK856</f>
        <v>0</v>
      </c>
      <c r="AL857" s="438">
        <f t="shared" ref="AL857" si="2544">AL856</f>
        <v>0</v>
      </c>
      <c r="AM857" s="333"/>
    </row>
    <row r="858" spans="1:39"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idden="1" outlineLevel="1">
      <c r="A859" s="568">
        <v>26</v>
      </c>
      <c r="B859" s="455" t="s">
        <v>119</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45">Z859</f>
        <v>0</v>
      </c>
      <c r="AA860" s="438">
        <f t="shared" ref="AA860" si="2546">AA859</f>
        <v>0</v>
      </c>
      <c r="AB860" s="438">
        <f t="shared" ref="AB860" si="2547">AB859</f>
        <v>0</v>
      </c>
      <c r="AC860" s="438">
        <f t="shared" ref="AC860" si="2548">AC859</f>
        <v>0</v>
      </c>
      <c r="AD860" s="438">
        <f t="shared" ref="AD860" si="2549">AD859</f>
        <v>0</v>
      </c>
      <c r="AE860" s="438">
        <f t="shared" ref="AE860" si="2550">AE859</f>
        <v>0</v>
      </c>
      <c r="AF860" s="438">
        <f t="shared" ref="AF860" si="2551">AF859</f>
        <v>0</v>
      </c>
      <c r="AG860" s="438">
        <f t="shared" ref="AG860" si="2552">AG859</f>
        <v>0</v>
      </c>
      <c r="AH860" s="438">
        <f t="shared" ref="AH860" si="2553">AH859</f>
        <v>0</v>
      </c>
      <c r="AI860" s="438">
        <f t="shared" ref="AI860" si="2554">AI859</f>
        <v>0</v>
      </c>
      <c r="AJ860" s="438">
        <f t="shared" ref="AJ860" si="2555">AJ859</f>
        <v>0</v>
      </c>
      <c r="AK860" s="438">
        <f t="shared" ref="AK860" si="2556">AK859</f>
        <v>0</v>
      </c>
      <c r="AL860" s="438">
        <f t="shared" ref="AL860" si="2557">AL859</f>
        <v>0</v>
      </c>
      <c r="AM860" s="333"/>
    </row>
    <row r="861" spans="1:39"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idden="1" outlineLevel="1">
      <c r="A862" s="568">
        <v>27</v>
      </c>
      <c r="B862" s="455" t="s">
        <v>120</v>
      </c>
      <c r="C862" s="318" t="s">
        <v>25</v>
      </c>
      <c r="D862" s="322"/>
      <c r="E862" s="322"/>
      <c r="F862" s="322"/>
      <c r="G862" s="322"/>
      <c r="H862" s="322"/>
      <c r="I862" s="322"/>
      <c r="J862" s="322"/>
      <c r="K862" s="322"/>
      <c r="L862" s="322"/>
      <c r="M862" s="322"/>
      <c r="N862" s="322">
        <v>12</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idden="1" outlineLevel="1">
      <c r="A863" s="568"/>
      <c r="B863" s="321" t="s">
        <v>345</v>
      </c>
      <c r="C863" s="318" t="s">
        <v>164</v>
      </c>
      <c r="D863" s="322"/>
      <c r="E863" s="322"/>
      <c r="F863" s="322"/>
      <c r="G863" s="322"/>
      <c r="H863" s="322"/>
      <c r="I863" s="322"/>
      <c r="J863" s="322"/>
      <c r="K863" s="322"/>
      <c r="L863" s="322"/>
      <c r="M863" s="322"/>
      <c r="N863" s="322">
        <f>N862</f>
        <v>12</v>
      </c>
      <c r="O863" s="322"/>
      <c r="P863" s="322"/>
      <c r="Q863" s="322"/>
      <c r="R863" s="322"/>
      <c r="S863" s="322"/>
      <c r="T863" s="322"/>
      <c r="U863" s="322"/>
      <c r="V863" s="322"/>
      <c r="W863" s="322"/>
      <c r="X863" s="322"/>
      <c r="Y863" s="438">
        <f>Y862</f>
        <v>0</v>
      </c>
      <c r="Z863" s="438">
        <f t="shared" ref="Z863" si="2558">Z862</f>
        <v>0</v>
      </c>
      <c r="AA863" s="438">
        <f t="shared" ref="AA863" si="2559">AA862</f>
        <v>0</v>
      </c>
      <c r="AB863" s="438">
        <f t="shared" ref="AB863" si="2560">AB862</f>
        <v>0</v>
      </c>
      <c r="AC863" s="438">
        <f t="shared" ref="AC863" si="2561">AC862</f>
        <v>0</v>
      </c>
      <c r="AD863" s="438">
        <f t="shared" ref="AD863" si="2562">AD862</f>
        <v>0</v>
      </c>
      <c r="AE863" s="438">
        <f t="shared" ref="AE863" si="2563">AE862</f>
        <v>0</v>
      </c>
      <c r="AF863" s="438">
        <f t="shared" ref="AF863" si="2564">AF862</f>
        <v>0</v>
      </c>
      <c r="AG863" s="438">
        <f t="shared" ref="AG863" si="2565">AG862</f>
        <v>0</v>
      </c>
      <c r="AH863" s="438">
        <f t="shared" ref="AH863" si="2566">AH862</f>
        <v>0</v>
      </c>
      <c r="AI863" s="438">
        <f t="shared" ref="AI863" si="2567">AI862</f>
        <v>0</v>
      </c>
      <c r="AJ863" s="438">
        <f t="shared" ref="AJ863" si="2568">AJ862</f>
        <v>0</v>
      </c>
      <c r="AK863" s="438">
        <f t="shared" ref="AK863" si="2569">AK862</f>
        <v>0</v>
      </c>
      <c r="AL863" s="438">
        <f t="shared" ref="AL863" si="2570">AL862</f>
        <v>0</v>
      </c>
      <c r="AM863" s="333"/>
    </row>
    <row r="864" spans="1:39"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idden="1" outlineLevel="1">
      <c r="A865" s="568">
        <v>28</v>
      </c>
      <c r="B865" s="455" t="s">
        <v>121</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71">Z865</f>
        <v>0</v>
      </c>
      <c r="AA866" s="438">
        <f t="shared" ref="AA866" si="2572">AA865</f>
        <v>0</v>
      </c>
      <c r="AB866" s="438">
        <f t="shared" ref="AB866" si="2573">AB865</f>
        <v>0</v>
      </c>
      <c r="AC866" s="438">
        <f t="shared" ref="AC866" si="2574">AC865</f>
        <v>0</v>
      </c>
      <c r="AD866" s="438">
        <f t="shared" ref="AD866" si="2575">AD865</f>
        <v>0</v>
      </c>
      <c r="AE866" s="438">
        <f t="shared" ref="AE866" si="2576">AE865</f>
        <v>0</v>
      </c>
      <c r="AF866" s="438">
        <f t="shared" ref="AF866" si="2577">AF865</f>
        <v>0</v>
      </c>
      <c r="AG866" s="438">
        <f t="shared" ref="AG866" si="2578">AG865</f>
        <v>0</v>
      </c>
      <c r="AH866" s="438">
        <f t="shared" ref="AH866" si="2579">AH865</f>
        <v>0</v>
      </c>
      <c r="AI866" s="438">
        <f t="shared" ref="AI866" si="2580">AI865</f>
        <v>0</v>
      </c>
      <c r="AJ866" s="438">
        <f t="shared" ref="AJ866" si="2581">AJ865</f>
        <v>0</v>
      </c>
      <c r="AK866" s="438">
        <f t="shared" ref="AK866" si="2582">AK865</f>
        <v>0</v>
      </c>
      <c r="AL866" s="438">
        <f t="shared" ref="AL866" si="2583">AL865</f>
        <v>0</v>
      </c>
      <c r="AM866" s="333"/>
    </row>
    <row r="867" spans="1:39"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idden="1" outlineLevel="1">
      <c r="A868" s="568">
        <v>29</v>
      </c>
      <c r="B868" s="455" t="s">
        <v>122</v>
      </c>
      <c r="C868" s="318" t="s">
        <v>25</v>
      </c>
      <c r="D868" s="322"/>
      <c r="E868" s="322"/>
      <c r="F868" s="322"/>
      <c r="G868" s="322"/>
      <c r="H868" s="322"/>
      <c r="I868" s="322"/>
      <c r="J868" s="322"/>
      <c r="K868" s="322"/>
      <c r="L868" s="322"/>
      <c r="M868" s="322"/>
      <c r="N868" s="322">
        <v>3</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idden="1" outlineLevel="1">
      <c r="A869" s="568"/>
      <c r="B869" s="321" t="s">
        <v>345</v>
      </c>
      <c r="C869" s="318" t="s">
        <v>164</v>
      </c>
      <c r="D869" s="322"/>
      <c r="E869" s="322"/>
      <c r="F869" s="322"/>
      <c r="G869" s="322"/>
      <c r="H869" s="322"/>
      <c r="I869" s="322"/>
      <c r="J869" s="322"/>
      <c r="K869" s="322"/>
      <c r="L869" s="322"/>
      <c r="M869" s="322"/>
      <c r="N869" s="322">
        <f>N868</f>
        <v>3</v>
      </c>
      <c r="O869" s="322"/>
      <c r="P869" s="322"/>
      <c r="Q869" s="322"/>
      <c r="R869" s="322"/>
      <c r="S869" s="322"/>
      <c r="T869" s="322"/>
      <c r="U869" s="322"/>
      <c r="V869" s="322"/>
      <c r="W869" s="322"/>
      <c r="X869" s="322"/>
      <c r="Y869" s="438">
        <f>Y868</f>
        <v>0</v>
      </c>
      <c r="Z869" s="438">
        <f t="shared" ref="Z869" si="2584">Z868</f>
        <v>0</v>
      </c>
      <c r="AA869" s="438">
        <f t="shared" ref="AA869" si="2585">AA868</f>
        <v>0</v>
      </c>
      <c r="AB869" s="438">
        <f t="shared" ref="AB869" si="2586">AB868</f>
        <v>0</v>
      </c>
      <c r="AC869" s="438">
        <f t="shared" ref="AC869" si="2587">AC868</f>
        <v>0</v>
      </c>
      <c r="AD869" s="438">
        <f t="shared" ref="AD869" si="2588">AD868</f>
        <v>0</v>
      </c>
      <c r="AE869" s="438">
        <f t="shared" ref="AE869" si="2589">AE868</f>
        <v>0</v>
      </c>
      <c r="AF869" s="438">
        <f t="shared" ref="AF869" si="2590">AF868</f>
        <v>0</v>
      </c>
      <c r="AG869" s="438">
        <f t="shared" ref="AG869" si="2591">AG868</f>
        <v>0</v>
      </c>
      <c r="AH869" s="438">
        <f t="shared" ref="AH869" si="2592">AH868</f>
        <v>0</v>
      </c>
      <c r="AI869" s="438">
        <f t="shared" ref="AI869" si="2593">AI868</f>
        <v>0</v>
      </c>
      <c r="AJ869" s="438">
        <f t="shared" ref="AJ869" si="2594">AJ868</f>
        <v>0</v>
      </c>
      <c r="AK869" s="438">
        <f t="shared" ref="AK869" si="2595">AK868</f>
        <v>0</v>
      </c>
      <c r="AL869" s="438">
        <f t="shared" ref="AL869" si="2596">AL868</f>
        <v>0</v>
      </c>
      <c r="AM869" s="333"/>
    </row>
    <row r="870" spans="1:39" hidden="1" outlineLevel="1">
      <c r="A870" s="568"/>
      <c r="B870" s="321"/>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idden="1" outlineLevel="1">
      <c r="A871" s="568">
        <v>30</v>
      </c>
      <c r="B871" s="455" t="s">
        <v>123</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597">Z871</f>
        <v>0</v>
      </c>
      <c r="AA872" s="438">
        <f t="shared" ref="AA872" si="2598">AA871</f>
        <v>0</v>
      </c>
      <c r="AB872" s="438">
        <f t="shared" ref="AB872" si="2599">AB871</f>
        <v>0</v>
      </c>
      <c r="AC872" s="438">
        <f t="shared" ref="AC872" si="2600">AC871</f>
        <v>0</v>
      </c>
      <c r="AD872" s="438">
        <f t="shared" ref="AD872" si="2601">AD871</f>
        <v>0</v>
      </c>
      <c r="AE872" s="438">
        <f t="shared" ref="AE872" si="2602">AE871</f>
        <v>0</v>
      </c>
      <c r="AF872" s="438">
        <f t="shared" ref="AF872" si="2603">AF871</f>
        <v>0</v>
      </c>
      <c r="AG872" s="438">
        <f t="shared" ref="AG872" si="2604">AG871</f>
        <v>0</v>
      </c>
      <c r="AH872" s="438">
        <f t="shared" ref="AH872" si="2605">AH871</f>
        <v>0</v>
      </c>
      <c r="AI872" s="438">
        <f t="shared" ref="AI872" si="2606">AI871</f>
        <v>0</v>
      </c>
      <c r="AJ872" s="438">
        <f t="shared" ref="AJ872" si="2607">AJ871</f>
        <v>0</v>
      </c>
      <c r="AK872" s="438">
        <f t="shared" ref="AK872" si="2608">AK871</f>
        <v>0</v>
      </c>
      <c r="AL872" s="438">
        <f t="shared" ref="AL872" si="2609">AL871</f>
        <v>0</v>
      </c>
      <c r="AM872" s="333"/>
    </row>
    <row r="873" spans="1:39" hidden="1" outlineLevel="1">
      <c r="A873" s="568"/>
      <c r="B873" s="321"/>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idden="1" outlineLevel="1">
      <c r="A874" s="568">
        <v>31</v>
      </c>
      <c r="B874" s="455" t="s">
        <v>124</v>
      </c>
      <c r="C874" s="318" t="s">
        <v>25</v>
      </c>
      <c r="D874" s="322"/>
      <c r="E874" s="322"/>
      <c r="F874" s="322"/>
      <c r="G874" s="322"/>
      <c r="H874" s="322"/>
      <c r="I874" s="322"/>
      <c r="J874" s="322"/>
      <c r="K874" s="322"/>
      <c r="L874" s="322"/>
      <c r="M874" s="322"/>
      <c r="N874" s="322">
        <v>12</v>
      </c>
      <c r="O874" s="322"/>
      <c r="P874" s="322"/>
      <c r="Q874" s="322"/>
      <c r="R874" s="322"/>
      <c r="S874" s="322"/>
      <c r="T874" s="322"/>
      <c r="U874" s="322"/>
      <c r="V874" s="322"/>
      <c r="W874" s="322"/>
      <c r="X874" s="322"/>
      <c r="Y874" s="453"/>
      <c r="Z874" s="442"/>
      <c r="AA874" s="442"/>
      <c r="AB874" s="442"/>
      <c r="AC874" s="442"/>
      <c r="AD874" s="442"/>
      <c r="AE874" s="442"/>
      <c r="AF874" s="442"/>
      <c r="AG874" s="442"/>
      <c r="AH874" s="442"/>
      <c r="AI874" s="442"/>
      <c r="AJ874" s="442"/>
      <c r="AK874" s="442"/>
      <c r="AL874" s="442"/>
      <c r="AM874" s="323">
        <f>SUM(Y874:AL874)</f>
        <v>0</v>
      </c>
    </row>
    <row r="875" spans="1:39" hidden="1" outlineLevel="1">
      <c r="A875" s="568"/>
      <c r="B875" s="321" t="s">
        <v>345</v>
      </c>
      <c r="C875" s="318" t="s">
        <v>164</v>
      </c>
      <c r="D875" s="322"/>
      <c r="E875" s="322"/>
      <c r="F875" s="322"/>
      <c r="G875" s="322"/>
      <c r="H875" s="322"/>
      <c r="I875" s="322"/>
      <c r="J875" s="322"/>
      <c r="K875" s="322"/>
      <c r="L875" s="322"/>
      <c r="M875" s="322"/>
      <c r="N875" s="322">
        <f>N874</f>
        <v>12</v>
      </c>
      <c r="O875" s="322"/>
      <c r="P875" s="322"/>
      <c r="Q875" s="322"/>
      <c r="R875" s="322"/>
      <c r="S875" s="322"/>
      <c r="T875" s="322"/>
      <c r="U875" s="322"/>
      <c r="V875" s="322"/>
      <c r="W875" s="322"/>
      <c r="X875" s="322"/>
      <c r="Y875" s="438">
        <f>Y874</f>
        <v>0</v>
      </c>
      <c r="Z875" s="438">
        <f t="shared" ref="Z875" si="2610">Z874</f>
        <v>0</v>
      </c>
      <c r="AA875" s="438">
        <f t="shared" ref="AA875" si="2611">AA874</f>
        <v>0</v>
      </c>
      <c r="AB875" s="438">
        <f t="shared" ref="AB875" si="2612">AB874</f>
        <v>0</v>
      </c>
      <c r="AC875" s="438">
        <f t="shared" ref="AC875" si="2613">AC874</f>
        <v>0</v>
      </c>
      <c r="AD875" s="438">
        <f t="shared" ref="AD875" si="2614">AD874</f>
        <v>0</v>
      </c>
      <c r="AE875" s="438">
        <f t="shared" ref="AE875" si="2615">AE874</f>
        <v>0</v>
      </c>
      <c r="AF875" s="438">
        <f t="shared" ref="AF875" si="2616">AF874</f>
        <v>0</v>
      </c>
      <c r="AG875" s="438">
        <f t="shared" ref="AG875" si="2617">AG874</f>
        <v>0</v>
      </c>
      <c r="AH875" s="438">
        <f t="shared" ref="AH875" si="2618">AH874</f>
        <v>0</v>
      </c>
      <c r="AI875" s="438">
        <f t="shared" ref="AI875" si="2619">AI874</f>
        <v>0</v>
      </c>
      <c r="AJ875" s="438">
        <f t="shared" ref="AJ875" si="2620">AJ874</f>
        <v>0</v>
      </c>
      <c r="AK875" s="438">
        <f t="shared" ref="AK875" si="2621">AK874</f>
        <v>0</v>
      </c>
      <c r="AL875" s="438">
        <f t="shared" ref="AL875" si="2622">AL874</f>
        <v>0</v>
      </c>
      <c r="AM875" s="333"/>
    </row>
    <row r="876" spans="1:39" hidden="1" outlineLevel="1">
      <c r="A876" s="568"/>
      <c r="B876" s="455"/>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439"/>
      <c r="Z876" s="452"/>
      <c r="AA876" s="452"/>
      <c r="AB876" s="452"/>
      <c r="AC876" s="452"/>
      <c r="AD876" s="452"/>
      <c r="AE876" s="452"/>
      <c r="AF876" s="452"/>
      <c r="AG876" s="452"/>
      <c r="AH876" s="452"/>
      <c r="AI876" s="452"/>
      <c r="AJ876" s="452"/>
      <c r="AK876" s="452"/>
      <c r="AL876" s="452"/>
      <c r="AM876" s="333"/>
    </row>
    <row r="877" spans="1:39" hidden="1" outlineLevel="1">
      <c r="A877" s="568">
        <v>32</v>
      </c>
      <c r="B877" s="455" t="s">
        <v>125</v>
      </c>
      <c r="C877" s="318" t="s">
        <v>25</v>
      </c>
      <c r="D877" s="322"/>
      <c r="E877" s="322"/>
      <c r="F877" s="322"/>
      <c r="G877" s="322"/>
      <c r="H877" s="322"/>
      <c r="I877" s="322"/>
      <c r="J877" s="322"/>
      <c r="K877" s="322"/>
      <c r="L877" s="322"/>
      <c r="M877" s="322"/>
      <c r="N877" s="322">
        <v>12</v>
      </c>
      <c r="O877" s="322"/>
      <c r="P877" s="322"/>
      <c r="Q877" s="322"/>
      <c r="R877" s="322"/>
      <c r="S877" s="322"/>
      <c r="T877" s="322"/>
      <c r="U877" s="322"/>
      <c r="V877" s="322"/>
      <c r="W877" s="322"/>
      <c r="X877" s="322"/>
      <c r="Y877" s="453"/>
      <c r="Z877" s="442"/>
      <c r="AA877" s="442"/>
      <c r="AB877" s="442"/>
      <c r="AC877" s="442"/>
      <c r="AD877" s="442"/>
      <c r="AE877" s="442"/>
      <c r="AF877" s="442"/>
      <c r="AG877" s="442"/>
      <c r="AH877" s="442"/>
      <c r="AI877" s="442"/>
      <c r="AJ877" s="442"/>
      <c r="AK877" s="442"/>
      <c r="AL877" s="442"/>
      <c r="AM877" s="323">
        <f>SUM(Y877:AL877)</f>
        <v>0</v>
      </c>
    </row>
    <row r="878" spans="1:39" hidden="1" outlineLevel="1">
      <c r="A878" s="568"/>
      <c r="B878" s="321" t="s">
        <v>345</v>
      </c>
      <c r="C878" s="318" t="s">
        <v>164</v>
      </c>
      <c r="D878" s="322"/>
      <c r="E878" s="322"/>
      <c r="F878" s="322"/>
      <c r="G878" s="322"/>
      <c r="H878" s="322"/>
      <c r="I878" s="322"/>
      <c r="J878" s="322"/>
      <c r="K878" s="322"/>
      <c r="L878" s="322"/>
      <c r="M878" s="322"/>
      <c r="N878" s="322">
        <f>N877</f>
        <v>12</v>
      </c>
      <c r="O878" s="322"/>
      <c r="P878" s="322"/>
      <c r="Q878" s="322"/>
      <c r="R878" s="322"/>
      <c r="S878" s="322"/>
      <c r="T878" s="322"/>
      <c r="U878" s="322"/>
      <c r="V878" s="322"/>
      <c r="W878" s="322"/>
      <c r="X878" s="322"/>
      <c r="Y878" s="438">
        <f>Y877</f>
        <v>0</v>
      </c>
      <c r="Z878" s="438">
        <f t="shared" ref="Z878" si="2623">Z877</f>
        <v>0</v>
      </c>
      <c r="AA878" s="438">
        <f t="shared" ref="AA878" si="2624">AA877</f>
        <v>0</v>
      </c>
      <c r="AB878" s="438">
        <f t="shared" ref="AB878" si="2625">AB877</f>
        <v>0</v>
      </c>
      <c r="AC878" s="438">
        <f t="shared" ref="AC878" si="2626">AC877</f>
        <v>0</v>
      </c>
      <c r="AD878" s="438">
        <f t="shared" ref="AD878" si="2627">AD877</f>
        <v>0</v>
      </c>
      <c r="AE878" s="438">
        <f t="shared" ref="AE878" si="2628">AE877</f>
        <v>0</v>
      </c>
      <c r="AF878" s="438">
        <f t="shared" ref="AF878" si="2629">AF877</f>
        <v>0</v>
      </c>
      <c r="AG878" s="438">
        <f t="shared" ref="AG878" si="2630">AG877</f>
        <v>0</v>
      </c>
      <c r="AH878" s="438">
        <f t="shared" ref="AH878" si="2631">AH877</f>
        <v>0</v>
      </c>
      <c r="AI878" s="438">
        <f t="shared" ref="AI878" si="2632">AI877</f>
        <v>0</v>
      </c>
      <c r="AJ878" s="438">
        <f t="shared" ref="AJ878" si="2633">AJ877</f>
        <v>0</v>
      </c>
      <c r="AK878" s="438">
        <f t="shared" ref="AK878" si="2634">AK877</f>
        <v>0</v>
      </c>
      <c r="AL878" s="438">
        <f>AL877</f>
        <v>0</v>
      </c>
      <c r="AM878" s="333"/>
    </row>
    <row r="879" spans="1:39" hidden="1" outlineLevel="1">
      <c r="A879" s="568"/>
      <c r="B879" s="455"/>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439"/>
      <c r="Z879" s="452"/>
      <c r="AA879" s="452"/>
      <c r="AB879" s="452"/>
      <c r="AC879" s="452"/>
      <c r="AD879" s="452"/>
      <c r="AE879" s="452"/>
      <c r="AF879" s="452"/>
      <c r="AG879" s="452"/>
      <c r="AH879" s="452"/>
      <c r="AI879" s="452"/>
      <c r="AJ879" s="452"/>
      <c r="AK879" s="452"/>
      <c r="AL879" s="452"/>
      <c r="AM879" s="333"/>
    </row>
    <row r="880" spans="1:39" ht="15.75" hidden="1" outlineLevel="1">
      <c r="A880" s="568"/>
      <c r="B880" s="315" t="s">
        <v>514</v>
      </c>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idden="1" outlineLevel="1">
      <c r="A881" s="568">
        <v>33</v>
      </c>
      <c r="B881" s="455" t="s">
        <v>126</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35">Z881</f>
        <v>0</v>
      </c>
      <c r="AA882" s="438">
        <f t="shared" ref="AA882" si="2636">AA881</f>
        <v>0</v>
      </c>
      <c r="AB882" s="438">
        <f t="shared" ref="AB882" si="2637">AB881</f>
        <v>0</v>
      </c>
      <c r="AC882" s="438">
        <f t="shared" ref="AC882" si="2638">AC881</f>
        <v>0</v>
      </c>
      <c r="AD882" s="438">
        <f t="shared" ref="AD882" si="2639">AD881</f>
        <v>0</v>
      </c>
      <c r="AE882" s="438">
        <f t="shared" ref="AE882" si="2640">AE881</f>
        <v>0</v>
      </c>
      <c r="AF882" s="438">
        <f t="shared" ref="AF882" si="2641">AF881</f>
        <v>0</v>
      </c>
      <c r="AG882" s="438">
        <f t="shared" ref="AG882" si="2642">AG881</f>
        <v>0</v>
      </c>
      <c r="AH882" s="438">
        <f t="shared" ref="AH882" si="2643">AH881</f>
        <v>0</v>
      </c>
      <c r="AI882" s="438">
        <f t="shared" ref="AI882" si="2644">AI881</f>
        <v>0</v>
      </c>
      <c r="AJ882" s="438">
        <f t="shared" ref="AJ882" si="2645">AJ881</f>
        <v>0</v>
      </c>
      <c r="AK882" s="438">
        <f t="shared" ref="AK882" si="2646">AK881</f>
        <v>0</v>
      </c>
      <c r="AL882" s="438">
        <f t="shared" ref="AL882" si="2647">AL881</f>
        <v>0</v>
      </c>
      <c r="AM882" s="333"/>
    </row>
    <row r="883" spans="1:39" hidden="1" outlineLevel="1">
      <c r="A883" s="568"/>
      <c r="B883" s="455"/>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idden="1" outlineLevel="1">
      <c r="A884" s="568">
        <v>34</v>
      </c>
      <c r="B884" s="455" t="s">
        <v>127</v>
      </c>
      <c r="C884" s="318" t="s">
        <v>25</v>
      </c>
      <c r="D884" s="322"/>
      <c r="E884" s="322"/>
      <c r="F884" s="322"/>
      <c r="G884" s="322"/>
      <c r="H884" s="322"/>
      <c r="I884" s="322"/>
      <c r="J884" s="322"/>
      <c r="K884" s="322"/>
      <c r="L884" s="322"/>
      <c r="M884" s="322"/>
      <c r="N884" s="322">
        <v>0</v>
      </c>
      <c r="O884" s="322"/>
      <c r="P884" s="322"/>
      <c r="Q884" s="322"/>
      <c r="R884" s="322"/>
      <c r="S884" s="322"/>
      <c r="T884" s="322"/>
      <c r="U884" s="322"/>
      <c r="V884" s="322"/>
      <c r="W884" s="322"/>
      <c r="X884" s="322"/>
      <c r="Y884" s="453"/>
      <c r="Z884" s="442"/>
      <c r="AA884" s="442"/>
      <c r="AB884" s="442"/>
      <c r="AC884" s="442"/>
      <c r="AD884" s="442"/>
      <c r="AE884" s="442"/>
      <c r="AF884" s="442"/>
      <c r="AG884" s="442"/>
      <c r="AH884" s="442"/>
      <c r="AI884" s="442"/>
      <c r="AJ884" s="442"/>
      <c r="AK884" s="442"/>
      <c r="AL884" s="442"/>
      <c r="AM884" s="323">
        <f>SUM(Y884:AL884)</f>
        <v>0</v>
      </c>
    </row>
    <row r="885" spans="1:39" hidden="1" outlineLevel="1">
      <c r="A885" s="568"/>
      <c r="B885" s="321" t="s">
        <v>345</v>
      </c>
      <c r="C885" s="318" t="s">
        <v>164</v>
      </c>
      <c r="D885" s="322"/>
      <c r="E885" s="322"/>
      <c r="F885" s="322"/>
      <c r="G885" s="322"/>
      <c r="H885" s="322"/>
      <c r="I885" s="322"/>
      <c r="J885" s="322"/>
      <c r="K885" s="322"/>
      <c r="L885" s="322"/>
      <c r="M885" s="322"/>
      <c r="N885" s="322">
        <f>N884</f>
        <v>0</v>
      </c>
      <c r="O885" s="322"/>
      <c r="P885" s="322"/>
      <c r="Q885" s="322"/>
      <c r="R885" s="322"/>
      <c r="S885" s="322"/>
      <c r="T885" s="322"/>
      <c r="U885" s="322"/>
      <c r="V885" s="322"/>
      <c r="W885" s="322"/>
      <c r="X885" s="322"/>
      <c r="Y885" s="438">
        <f>Y884</f>
        <v>0</v>
      </c>
      <c r="Z885" s="438">
        <f t="shared" ref="Z885" si="2648">Z884</f>
        <v>0</v>
      </c>
      <c r="AA885" s="438">
        <f t="shared" ref="AA885" si="2649">AA884</f>
        <v>0</v>
      </c>
      <c r="AB885" s="438">
        <f t="shared" ref="AB885" si="2650">AB884</f>
        <v>0</v>
      </c>
      <c r="AC885" s="438">
        <f t="shared" ref="AC885" si="2651">AC884</f>
        <v>0</v>
      </c>
      <c r="AD885" s="438">
        <f t="shared" ref="AD885" si="2652">AD884</f>
        <v>0</v>
      </c>
      <c r="AE885" s="438">
        <f t="shared" ref="AE885" si="2653">AE884</f>
        <v>0</v>
      </c>
      <c r="AF885" s="438">
        <f t="shared" ref="AF885" si="2654">AF884</f>
        <v>0</v>
      </c>
      <c r="AG885" s="438">
        <f t="shared" ref="AG885" si="2655">AG884</f>
        <v>0</v>
      </c>
      <c r="AH885" s="438">
        <f t="shared" ref="AH885" si="2656">AH884</f>
        <v>0</v>
      </c>
      <c r="AI885" s="438">
        <f t="shared" ref="AI885" si="2657">AI884</f>
        <v>0</v>
      </c>
      <c r="AJ885" s="438">
        <f t="shared" ref="AJ885" si="2658">AJ884</f>
        <v>0</v>
      </c>
      <c r="AK885" s="438">
        <f t="shared" ref="AK885" si="2659">AK884</f>
        <v>0</v>
      </c>
      <c r="AL885" s="438">
        <f t="shared" ref="AL885" si="2660">AL884</f>
        <v>0</v>
      </c>
      <c r="AM885" s="333"/>
    </row>
    <row r="886" spans="1:39" hidden="1" outlineLevel="1">
      <c r="A886" s="568"/>
      <c r="B886" s="455"/>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439"/>
      <c r="Z886" s="452"/>
      <c r="AA886" s="452"/>
      <c r="AB886" s="452"/>
      <c r="AC886" s="452"/>
      <c r="AD886" s="452"/>
      <c r="AE886" s="452"/>
      <c r="AF886" s="452"/>
      <c r="AG886" s="452"/>
      <c r="AH886" s="452"/>
      <c r="AI886" s="452"/>
      <c r="AJ886" s="452"/>
      <c r="AK886" s="452"/>
      <c r="AL886" s="452"/>
      <c r="AM886" s="333"/>
    </row>
    <row r="887" spans="1:39" hidden="1" outlineLevel="1">
      <c r="A887" s="568">
        <v>35</v>
      </c>
      <c r="B887" s="455" t="s">
        <v>128</v>
      </c>
      <c r="C887" s="318" t="s">
        <v>25</v>
      </c>
      <c r="D887" s="322"/>
      <c r="E887" s="322"/>
      <c r="F887" s="322"/>
      <c r="G887" s="322"/>
      <c r="H887" s="322"/>
      <c r="I887" s="322"/>
      <c r="J887" s="322"/>
      <c r="K887" s="322"/>
      <c r="L887" s="322"/>
      <c r="M887" s="322"/>
      <c r="N887" s="322">
        <v>0</v>
      </c>
      <c r="O887" s="322"/>
      <c r="P887" s="322"/>
      <c r="Q887" s="322"/>
      <c r="R887" s="322"/>
      <c r="S887" s="322"/>
      <c r="T887" s="322"/>
      <c r="U887" s="322"/>
      <c r="V887" s="322"/>
      <c r="W887" s="322"/>
      <c r="X887" s="322"/>
      <c r="Y887" s="453"/>
      <c r="Z887" s="442"/>
      <c r="AA887" s="442"/>
      <c r="AB887" s="442"/>
      <c r="AC887" s="442"/>
      <c r="AD887" s="442"/>
      <c r="AE887" s="442"/>
      <c r="AF887" s="442"/>
      <c r="AG887" s="442"/>
      <c r="AH887" s="442"/>
      <c r="AI887" s="442"/>
      <c r="AJ887" s="442"/>
      <c r="AK887" s="442"/>
      <c r="AL887" s="442"/>
      <c r="AM887" s="323">
        <f>SUM(Y887:AL887)</f>
        <v>0</v>
      </c>
    </row>
    <row r="888" spans="1:39" hidden="1" outlineLevel="1">
      <c r="A888" s="568"/>
      <c r="B888" s="321" t="s">
        <v>345</v>
      </c>
      <c r="C888" s="318" t="s">
        <v>164</v>
      </c>
      <c r="D888" s="322"/>
      <c r="E888" s="322"/>
      <c r="F888" s="322"/>
      <c r="G888" s="322"/>
      <c r="H888" s="322"/>
      <c r="I888" s="322"/>
      <c r="J888" s="322"/>
      <c r="K888" s="322"/>
      <c r="L888" s="322"/>
      <c r="M888" s="322"/>
      <c r="N888" s="322">
        <f>N887</f>
        <v>0</v>
      </c>
      <c r="O888" s="322"/>
      <c r="P888" s="322"/>
      <c r="Q888" s="322"/>
      <c r="R888" s="322"/>
      <c r="S888" s="322"/>
      <c r="T888" s="322"/>
      <c r="U888" s="322"/>
      <c r="V888" s="322"/>
      <c r="W888" s="322"/>
      <c r="X888" s="322"/>
      <c r="Y888" s="438">
        <f>Y887</f>
        <v>0</v>
      </c>
      <c r="Z888" s="438">
        <f t="shared" ref="Z888" si="2661">Z887</f>
        <v>0</v>
      </c>
      <c r="AA888" s="438">
        <f t="shared" ref="AA888" si="2662">AA887</f>
        <v>0</v>
      </c>
      <c r="AB888" s="438">
        <f t="shared" ref="AB888" si="2663">AB887</f>
        <v>0</v>
      </c>
      <c r="AC888" s="438">
        <f t="shared" ref="AC888" si="2664">AC887</f>
        <v>0</v>
      </c>
      <c r="AD888" s="438">
        <f t="shared" ref="AD888" si="2665">AD887</f>
        <v>0</v>
      </c>
      <c r="AE888" s="438">
        <f t="shared" ref="AE888" si="2666">AE887</f>
        <v>0</v>
      </c>
      <c r="AF888" s="438">
        <f t="shared" ref="AF888" si="2667">AF887</f>
        <v>0</v>
      </c>
      <c r="AG888" s="438">
        <f t="shared" ref="AG888" si="2668">AG887</f>
        <v>0</v>
      </c>
      <c r="AH888" s="438">
        <f t="shared" ref="AH888" si="2669">AH887</f>
        <v>0</v>
      </c>
      <c r="AI888" s="438">
        <f t="shared" ref="AI888" si="2670">AI887</f>
        <v>0</v>
      </c>
      <c r="AJ888" s="438">
        <f t="shared" ref="AJ888" si="2671">AJ887</f>
        <v>0</v>
      </c>
      <c r="AK888" s="438">
        <f t="shared" ref="AK888" si="2672">AK887</f>
        <v>0</v>
      </c>
      <c r="AL888" s="438">
        <f t="shared" ref="AL888" si="2673">AL887</f>
        <v>0</v>
      </c>
      <c r="AM888" s="333"/>
    </row>
    <row r="889" spans="1:39" hidden="1" outlineLevel="1">
      <c r="A889" s="568"/>
      <c r="B889" s="45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439"/>
      <c r="Z889" s="452"/>
      <c r="AA889" s="452"/>
      <c r="AB889" s="452"/>
      <c r="AC889" s="452"/>
      <c r="AD889" s="452"/>
      <c r="AE889" s="452"/>
      <c r="AF889" s="452"/>
      <c r="AG889" s="452"/>
      <c r="AH889" s="452"/>
      <c r="AI889" s="452"/>
      <c r="AJ889" s="452"/>
      <c r="AK889" s="452"/>
      <c r="AL889" s="452"/>
      <c r="AM889" s="333"/>
    </row>
    <row r="890" spans="1:39" ht="15.75" hidden="1" outlineLevel="1">
      <c r="A890" s="568"/>
      <c r="B890" s="315" t="s">
        <v>515</v>
      </c>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t="30" hidden="1" outlineLevel="1">
      <c r="A891" s="568">
        <v>36</v>
      </c>
      <c r="B891" s="455" t="s">
        <v>129</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74">Z891</f>
        <v>0</v>
      </c>
      <c r="AA892" s="438">
        <f t="shared" ref="AA892" si="2675">AA891</f>
        <v>0</v>
      </c>
      <c r="AB892" s="438">
        <f t="shared" ref="AB892" si="2676">AB891</f>
        <v>0</v>
      </c>
      <c r="AC892" s="438">
        <f t="shared" ref="AC892" si="2677">AC891</f>
        <v>0</v>
      </c>
      <c r="AD892" s="438">
        <f t="shared" ref="AD892" si="2678">AD891</f>
        <v>0</v>
      </c>
      <c r="AE892" s="438">
        <f t="shared" ref="AE892" si="2679">AE891</f>
        <v>0</v>
      </c>
      <c r="AF892" s="438">
        <f t="shared" ref="AF892" si="2680">AF891</f>
        <v>0</v>
      </c>
      <c r="AG892" s="438">
        <f t="shared" ref="AG892" si="2681">AG891</f>
        <v>0</v>
      </c>
      <c r="AH892" s="438">
        <f t="shared" ref="AH892" si="2682">AH891</f>
        <v>0</v>
      </c>
      <c r="AI892" s="438">
        <f t="shared" ref="AI892" si="2683">AI891</f>
        <v>0</v>
      </c>
      <c r="AJ892" s="438">
        <f t="shared" ref="AJ892" si="2684">AJ891</f>
        <v>0</v>
      </c>
      <c r="AK892" s="438">
        <f t="shared" ref="AK892" si="2685">AK891</f>
        <v>0</v>
      </c>
      <c r="AL892" s="438">
        <f t="shared" ref="AL892" si="2686">AL891</f>
        <v>0</v>
      </c>
      <c r="AM892" s="333"/>
    </row>
    <row r="893" spans="1:39"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idden="1" outlineLevel="1">
      <c r="A894" s="568">
        <v>37</v>
      </c>
      <c r="B894" s="455" t="s">
        <v>130</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687">Z894</f>
        <v>0</v>
      </c>
      <c r="AA895" s="438">
        <f t="shared" ref="AA895" si="2688">AA894</f>
        <v>0</v>
      </c>
      <c r="AB895" s="438">
        <f t="shared" ref="AB895" si="2689">AB894</f>
        <v>0</v>
      </c>
      <c r="AC895" s="438">
        <f t="shared" ref="AC895" si="2690">AC894</f>
        <v>0</v>
      </c>
      <c r="AD895" s="438">
        <f t="shared" ref="AD895" si="2691">AD894</f>
        <v>0</v>
      </c>
      <c r="AE895" s="438">
        <f t="shared" ref="AE895" si="2692">AE894</f>
        <v>0</v>
      </c>
      <c r="AF895" s="438">
        <f t="shared" ref="AF895" si="2693">AF894</f>
        <v>0</v>
      </c>
      <c r="AG895" s="438">
        <f t="shared" ref="AG895" si="2694">AG894</f>
        <v>0</v>
      </c>
      <c r="AH895" s="438">
        <f t="shared" ref="AH895" si="2695">AH894</f>
        <v>0</v>
      </c>
      <c r="AI895" s="438">
        <f t="shared" ref="AI895" si="2696">AI894</f>
        <v>0</v>
      </c>
      <c r="AJ895" s="438">
        <f t="shared" ref="AJ895" si="2697">AJ894</f>
        <v>0</v>
      </c>
      <c r="AK895" s="438">
        <f t="shared" ref="AK895" si="2698">AK894</f>
        <v>0</v>
      </c>
      <c r="AL895" s="438">
        <f t="shared" ref="AL895" si="2699">AL894</f>
        <v>0</v>
      </c>
      <c r="AM895" s="333"/>
    </row>
    <row r="896" spans="1:39"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idden="1" outlineLevel="1">
      <c r="A897" s="568">
        <v>38</v>
      </c>
      <c r="B897" s="455" t="s">
        <v>131</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00">Z897</f>
        <v>0</v>
      </c>
      <c r="AA898" s="438">
        <f t="shared" ref="AA898" si="2701">AA897</f>
        <v>0</v>
      </c>
      <c r="AB898" s="438">
        <f t="shared" ref="AB898" si="2702">AB897</f>
        <v>0</v>
      </c>
      <c r="AC898" s="438">
        <f t="shared" ref="AC898" si="2703">AC897</f>
        <v>0</v>
      </c>
      <c r="AD898" s="438">
        <f t="shared" ref="AD898" si="2704">AD897</f>
        <v>0</v>
      </c>
      <c r="AE898" s="438">
        <f t="shared" ref="AE898" si="2705">AE897</f>
        <v>0</v>
      </c>
      <c r="AF898" s="438">
        <f t="shared" ref="AF898" si="2706">AF897</f>
        <v>0</v>
      </c>
      <c r="AG898" s="438">
        <f t="shared" ref="AG898" si="2707">AG897</f>
        <v>0</v>
      </c>
      <c r="AH898" s="438">
        <f t="shared" ref="AH898" si="2708">AH897</f>
        <v>0</v>
      </c>
      <c r="AI898" s="438">
        <f t="shared" ref="AI898" si="2709">AI897</f>
        <v>0</v>
      </c>
      <c r="AJ898" s="438">
        <f t="shared" ref="AJ898" si="2710">AJ897</f>
        <v>0</v>
      </c>
      <c r="AK898" s="438">
        <f t="shared" ref="AK898" si="2711">AK897</f>
        <v>0</v>
      </c>
      <c r="AL898" s="438">
        <f t="shared" ref="AL898" si="2712">AL897</f>
        <v>0</v>
      </c>
      <c r="AM898" s="333"/>
    </row>
    <row r="899" spans="1:39"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idden="1" outlineLevel="1">
      <c r="A900" s="568">
        <v>39</v>
      </c>
      <c r="B900" s="455" t="s">
        <v>132</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13">Z900</f>
        <v>0</v>
      </c>
      <c r="AA901" s="438">
        <f t="shared" ref="AA901" si="2714">AA900</f>
        <v>0</v>
      </c>
      <c r="AB901" s="438">
        <f t="shared" ref="AB901" si="2715">AB900</f>
        <v>0</v>
      </c>
      <c r="AC901" s="438">
        <f t="shared" ref="AC901" si="2716">AC900</f>
        <v>0</v>
      </c>
      <c r="AD901" s="438">
        <f t="shared" ref="AD901" si="2717">AD900</f>
        <v>0</v>
      </c>
      <c r="AE901" s="438">
        <f t="shared" ref="AE901" si="2718">AE900</f>
        <v>0</v>
      </c>
      <c r="AF901" s="438">
        <f t="shared" ref="AF901" si="2719">AF900</f>
        <v>0</v>
      </c>
      <c r="AG901" s="438">
        <f t="shared" ref="AG901" si="2720">AG900</f>
        <v>0</v>
      </c>
      <c r="AH901" s="438">
        <f t="shared" ref="AH901" si="2721">AH900</f>
        <v>0</v>
      </c>
      <c r="AI901" s="438">
        <f t="shared" ref="AI901" si="2722">AI900</f>
        <v>0</v>
      </c>
      <c r="AJ901" s="438">
        <f t="shared" ref="AJ901" si="2723">AJ900</f>
        <v>0</v>
      </c>
      <c r="AK901" s="438">
        <f t="shared" ref="AK901" si="2724">AK900</f>
        <v>0</v>
      </c>
      <c r="AL901" s="438">
        <f t="shared" ref="AL901" si="2725">AL900</f>
        <v>0</v>
      </c>
      <c r="AM901" s="333"/>
    </row>
    <row r="902" spans="1:39"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idden="1" outlineLevel="1">
      <c r="A903" s="568">
        <v>40</v>
      </c>
      <c r="B903" s="455" t="s">
        <v>133</v>
      </c>
      <c r="C903" s="318" t="s">
        <v>25</v>
      </c>
      <c r="D903" s="322"/>
      <c r="E903" s="322"/>
      <c r="F903" s="322"/>
      <c r="G903" s="322"/>
      <c r="H903" s="322"/>
      <c r="I903" s="322"/>
      <c r="J903" s="322"/>
      <c r="K903" s="322"/>
      <c r="L903" s="322"/>
      <c r="M903" s="322"/>
      <c r="N903" s="322">
        <v>0</v>
      </c>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idden="1" outlineLevel="1">
      <c r="A904" s="568"/>
      <c r="B904" s="321" t="s">
        <v>345</v>
      </c>
      <c r="C904" s="318" t="s">
        <v>164</v>
      </c>
      <c r="D904" s="322"/>
      <c r="E904" s="322"/>
      <c r="F904" s="322"/>
      <c r="G904" s="322"/>
      <c r="H904" s="322"/>
      <c r="I904" s="322"/>
      <c r="J904" s="322"/>
      <c r="K904" s="322"/>
      <c r="L904" s="322"/>
      <c r="M904" s="322"/>
      <c r="N904" s="322">
        <f>N903</f>
        <v>0</v>
      </c>
      <c r="O904" s="322"/>
      <c r="P904" s="322"/>
      <c r="Q904" s="322"/>
      <c r="R904" s="322"/>
      <c r="S904" s="322"/>
      <c r="T904" s="322"/>
      <c r="U904" s="322"/>
      <c r="V904" s="322"/>
      <c r="W904" s="322"/>
      <c r="X904" s="322"/>
      <c r="Y904" s="438">
        <f>Y903</f>
        <v>0</v>
      </c>
      <c r="Z904" s="438">
        <f t="shared" ref="Z904" si="2726">Z903</f>
        <v>0</v>
      </c>
      <c r="AA904" s="438">
        <f t="shared" ref="AA904" si="2727">AA903</f>
        <v>0</v>
      </c>
      <c r="AB904" s="438">
        <f t="shared" ref="AB904" si="2728">AB903</f>
        <v>0</v>
      </c>
      <c r="AC904" s="438">
        <f t="shared" ref="AC904" si="2729">AC903</f>
        <v>0</v>
      </c>
      <c r="AD904" s="438">
        <f t="shared" ref="AD904" si="2730">AD903</f>
        <v>0</v>
      </c>
      <c r="AE904" s="438">
        <f t="shared" ref="AE904" si="2731">AE903</f>
        <v>0</v>
      </c>
      <c r="AF904" s="438">
        <f t="shared" ref="AF904" si="2732">AF903</f>
        <v>0</v>
      </c>
      <c r="AG904" s="438">
        <f t="shared" ref="AG904" si="2733">AG903</f>
        <v>0</v>
      </c>
      <c r="AH904" s="438">
        <f t="shared" ref="AH904" si="2734">AH903</f>
        <v>0</v>
      </c>
      <c r="AI904" s="438">
        <f t="shared" ref="AI904" si="2735">AI903</f>
        <v>0</v>
      </c>
      <c r="AJ904" s="438">
        <f t="shared" ref="AJ904" si="2736">AJ903</f>
        <v>0</v>
      </c>
      <c r="AK904" s="438">
        <f t="shared" ref="AK904" si="2737">AK903</f>
        <v>0</v>
      </c>
      <c r="AL904" s="438">
        <f t="shared" ref="AL904" si="2738">AL903</f>
        <v>0</v>
      </c>
      <c r="AM904" s="333"/>
    </row>
    <row r="905" spans="1:39"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30" hidden="1" outlineLevel="1">
      <c r="A906" s="568">
        <v>41</v>
      </c>
      <c r="B906" s="455" t="s">
        <v>134</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39">Z906</f>
        <v>0</v>
      </c>
      <c r="AA907" s="438">
        <f t="shared" ref="AA907" si="2740">AA906</f>
        <v>0</v>
      </c>
      <c r="AB907" s="438">
        <f t="shared" ref="AB907" si="2741">AB906</f>
        <v>0</v>
      </c>
      <c r="AC907" s="438">
        <f t="shared" ref="AC907" si="2742">AC906</f>
        <v>0</v>
      </c>
      <c r="AD907" s="438">
        <f t="shared" ref="AD907" si="2743">AD906</f>
        <v>0</v>
      </c>
      <c r="AE907" s="438">
        <f t="shared" ref="AE907" si="2744">AE906</f>
        <v>0</v>
      </c>
      <c r="AF907" s="438">
        <f t="shared" ref="AF907" si="2745">AF906</f>
        <v>0</v>
      </c>
      <c r="AG907" s="438">
        <f t="shared" ref="AG907" si="2746">AG906</f>
        <v>0</v>
      </c>
      <c r="AH907" s="438">
        <f t="shared" ref="AH907" si="2747">AH906</f>
        <v>0</v>
      </c>
      <c r="AI907" s="438">
        <f t="shared" ref="AI907" si="2748">AI906</f>
        <v>0</v>
      </c>
      <c r="AJ907" s="438">
        <f t="shared" ref="AJ907" si="2749">AJ906</f>
        <v>0</v>
      </c>
      <c r="AK907" s="438">
        <f t="shared" ref="AK907" si="2750">AK906</f>
        <v>0</v>
      </c>
      <c r="AL907" s="438">
        <f t="shared" ref="AL907" si="2751">AL906</f>
        <v>0</v>
      </c>
      <c r="AM907" s="333"/>
    </row>
    <row r="908" spans="1:39"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30" hidden="1" outlineLevel="1">
      <c r="A909" s="568">
        <v>42</v>
      </c>
      <c r="B909" s="455" t="s">
        <v>135</v>
      </c>
      <c r="C909" s="318" t="s">
        <v>25</v>
      </c>
      <c r="D909" s="322"/>
      <c r="E909" s="322"/>
      <c r="F909" s="322"/>
      <c r="G909" s="322"/>
      <c r="H909" s="322"/>
      <c r="I909" s="322"/>
      <c r="J909" s="322"/>
      <c r="K909" s="322"/>
      <c r="L909" s="322"/>
      <c r="M909" s="322"/>
      <c r="N909" s="318"/>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idden="1" outlineLevel="1">
      <c r="A910" s="568"/>
      <c r="B910" s="321" t="s">
        <v>345</v>
      </c>
      <c r="C910" s="318" t="s">
        <v>164</v>
      </c>
      <c r="D910" s="322"/>
      <c r="E910" s="322"/>
      <c r="F910" s="322"/>
      <c r="G910" s="322"/>
      <c r="H910" s="322"/>
      <c r="I910" s="322"/>
      <c r="J910" s="322"/>
      <c r="K910" s="322"/>
      <c r="L910" s="322"/>
      <c r="M910" s="322"/>
      <c r="N910" s="495"/>
      <c r="O910" s="322"/>
      <c r="P910" s="322"/>
      <c r="Q910" s="322"/>
      <c r="R910" s="322"/>
      <c r="S910" s="322"/>
      <c r="T910" s="322"/>
      <c r="U910" s="322"/>
      <c r="V910" s="322"/>
      <c r="W910" s="322"/>
      <c r="X910" s="322"/>
      <c r="Y910" s="438">
        <f>Y909</f>
        <v>0</v>
      </c>
      <c r="Z910" s="438">
        <f t="shared" ref="Z910" si="2752">Z909</f>
        <v>0</v>
      </c>
      <c r="AA910" s="438">
        <f t="shared" ref="AA910" si="2753">AA909</f>
        <v>0</v>
      </c>
      <c r="AB910" s="438">
        <f t="shared" ref="AB910" si="2754">AB909</f>
        <v>0</v>
      </c>
      <c r="AC910" s="438">
        <f t="shared" ref="AC910" si="2755">AC909</f>
        <v>0</v>
      </c>
      <c r="AD910" s="438">
        <f t="shared" ref="AD910" si="2756">AD909</f>
        <v>0</v>
      </c>
      <c r="AE910" s="438">
        <f t="shared" ref="AE910" si="2757">AE909</f>
        <v>0</v>
      </c>
      <c r="AF910" s="438">
        <f t="shared" ref="AF910" si="2758">AF909</f>
        <v>0</v>
      </c>
      <c r="AG910" s="438">
        <f t="shared" ref="AG910" si="2759">AG909</f>
        <v>0</v>
      </c>
      <c r="AH910" s="438">
        <f t="shared" ref="AH910" si="2760">AH909</f>
        <v>0</v>
      </c>
      <c r="AI910" s="438">
        <f t="shared" ref="AI910" si="2761">AI909</f>
        <v>0</v>
      </c>
      <c r="AJ910" s="438">
        <f t="shared" ref="AJ910" si="2762">AJ909</f>
        <v>0</v>
      </c>
      <c r="AK910" s="438">
        <f t="shared" ref="AK910" si="2763">AK909</f>
        <v>0</v>
      </c>
      <c r="AL910" s="438">
        <f t="shared" ref="AL910" si="2764">AL909</f>
        <v>0</v>
      </c>
      <c r="AM910" s="333"/>
    </row>
    <row r="911" spans="1:39"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idden="1" outlineLevel="1">
      <c r="A912" s="568">
        <v>43</v>
      </c>
      <c r="B912" s="455" t="s">
        <v>136</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65">Z912</f>
        <v>0</v>
      </c>
      <c r="AA913" s="438">
        <f t="shared" ref="AA913" si="2766">AA912</f>
        <v>0</v>
      </c>
      <c r="AB913" s="438">
        <f t="shared" ref="AB913" si="2767">AB912</f>
        <v>0</v>
      </c>
      <c r="AC913" s="438">
        <f t="shared" ref="AC913" si="2768">AC912</f>
        <v>0</v>
      </c>
      <c r="AD913" s="438">
        <f t="shared" ref="AD913" si="2769">AD912</f>
        <v>0</v>
      </c>
      <c r="AE913" s="438">
        <f t="shared" ref="AE913" si="2770">AE912</f>
        <v>0</v>
      </c>
      <c r="AF913" s="438">
        <f t="shared" ref="AF913" si="2771">AF912</f>
        <v>0</v>
      </c>
      <c r="AG913" s="438">
        <f t="shared" ref="AG913" si="2772">AG912</f>
        <v>0</v>
      </c>
      <c r="AH913" s="438">
        <f t="shared" ref="AH913" si="2773">AH912</f>
        <v>0</v>
      </c>
      <c r="AI913" s="438">
        <f t="shared" ref="AI913" si="2774">AI912</f>
        <v>0</v>
      </c>
      <c r="AJ913" s="438">
        <f t="shared" ref="AJ913" si="2775">AJ912</f>
        <v>0</v>
      </c>
      <c r="AK913" s="438">
        <f t="shared" ref="AK913" si="2776">AK912</f>
        <v>0</v>
      </c>
      <c r="AL913" s="438">
        <f t="shared" ref="AL913" si="2777">AL912</f>
        <v>0</v>
      </c>
      <c r="AM913" s="333"/>
    </row>
    <row r="914" spans="1:39"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44</v>
      </c>
      <c r="B915" s="455" t="s">
        <v>137</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778">Z915</f>
        <v>0</v>
      </c>
      <c r="AA916" s="438">
        <f t="shared" ref="AA916" si="2779">AA915</f>
        <v>0</v>
      </c>
      <c r="AB916" s="438">
        <f t="shared" ref="AB916" si="2780">AB915</f>
        <v>0</v>
      </c>
      <c r="AC916" s="438">
        <f t="shared" ref="AC916" si="2781">AC915</f>
        <v>0</v>
      </c>
      <c r="AD916" s="438">
        <f t="shared" ref="AD916" si="2782">AD915</f>
        <v>0</v>
      </c>
      <c r="AE916" s="438">
        <f t="shared" ref="AE916" si="2783">AE915</f>
        <v>0</v>
      </c>
      <c r="AF916" s="438">
        <f t="shared" ref="AF916" si="2784">AF915</f>
        <v>0</v>
      </c>
      <c r="AG916" s="438">
        <f t="shared" ref="AG916" si="2785">AG915</f>
        <v>0</v>
      </c>
      <c r="AH916" s="438">
        <f t="shared" ref="AH916" si="2786">AH915</f>
        <v>0</v>
      </c>
      <c r="AI916" s="438">
        <f t="shared" ref="AI916" si="2787">AI915</f>
        <v>0</v>
      </c>
      <c r="AJ916" s="438">
        <f t="shared" ref="AJ916" si="2788">AJ915</f>
        <v>0</v>
      </c>
      <c r="AK916" s="438">
        <f t="shared" ref="AK916" si="2789">AK915</f>
        <v>0</v>
      </c>
      <c r="AL916" s="438">
        <f t="shared" ref="AL916" si="2790">AL915</f>
        <v>0</v>
      </c>
      <c r="AM916" s="333"/>
    </row>
    <row r="917" spans="1:39"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idden="1" outlineLevel="1">
      <c r="A918" s="568">
        <v>45</v>
      </c>
      <c r="B918" s="455" t="s">
        <v>138</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791">Z918</f>
        <v>0</v>
      </c>
      <c r="AA919" s="438">
        <f t="shared" ref="AA919" si="2792">AA918</f>
        <v>0</v>
      </c>
      <c r="AB919" s="438">
        <f t="shared" ref="AB919" si="2793">AB918</f>
        <v>0</v>
      </c>
      <c r="AC919" s="438">
        <f t="shared" ref="AC919" si="2794">AC918</f>
        <v>0</v>
      </c>
      <c r="AD919" s="438">
        <f t="shared" ref="AD919" si="2795">AD918</f>
        <v>0</v>
      </c>
      <c r="AE919" s="438">
        <f t="shared" ref="AE919" si="2796">AE918</f>
        <v>0</v>
      </c>
      <c r="AF919" s="438">
        <f t="shared" ref="AF919" si="2797">AF918</f>
        <v>0</v>
      </c>
      <c r="AG919" s="438">
        <f t="shared" ref="AG919" si="2798">AG918</f>
        <v>0</v>
      </c>
      <c r="AH919" s="438">
        <f t="shared" ref="AH919" si="2799">AH918</f>
        <v>0</v>
      </c>
      <c r="AI919" s="438">
        <f t="shared" ref="AI919" si="2800">AI918</f>
        <v>0</v>
      </c>
      <c r="AJ919" s="438">
        <f t="shared" ref="AJ919" si="2801">AJ918</f>
        <v>0</v>
      </c>
      <c r="AK919" s="438">
        <f t="shared" ref="AK919" si="2802">AK918</f>
        <v>0</v>
      </c>
      <c r="AL919" s="438">
        <f t="shared" ref="AL919" si="2803">AL918</f>
        <v>0</v>
      </c>
      <c r="AM919" s="333"/>
    </row>
    <row r="920" spans="1:39"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idden="1" outlineLevel="1">
      <c r="A921" s="568">
        <v>46</v>
      </c>
      <c r="B921" s="455" t="s">
        <v>139</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04">Z921</f>
        <v>0</v>
      </c>
      <c r="AA922" s="438">
        <f t="shared" ref="AA922" si="2805">AA921</f>
        <v>0</v>
      </c>
      <c r="AB922" s="438">
        <f t="shared" ref="AB922" si="2806">AB921</f>
        <v>0</v>
      </c>
      <c r="AC922" s="438">
        <f t="shared" ref="AC922" si="2807">AC921</f>
        <v>0</v>
      </c>
      <c r="AD922" s="438">
        <f t="shared" ref="AD922" si="2808">AD921</f>
        <v>0</v>
      </c>
      <c r="AE922" s="438">
        <f t="shared" ref="AE922" si="2809">AE921</f>
        <v>0</v>
      </c>
      <c r="AF922" s="438">
        <f t="shared" ref="AF922" si="2810">AF921</f>
        <v>0</v>
      </c>
      <c r="AG922" s="438">
        <f t="shared" ref="AG922" si="2811">AG921</f>
        <v>0</v>
      </c>
      <c r="AH922" s="438">
        <f t="shared" ref="AH922" si="2812">AH921</f>
        <v>0</v>
      </c>
      <c r="AI922" s="438">
        <f t="shared" ref="AI922" si="2813">AI921</f>
        <v>0</v>
      </c>
      <c r="AJ922" s="438">
        <f t="shared" ref="AJ922" si="2814">AJ921</f>
        <v>0</v>
      </c>
      <c r="AK922" s="438">
        <f t="shared" ref="AK922" si="2815">AK921</f>
        <v>0</v>
      </c>
      <c r="AL922" s="438">
        <f t="shared" ref="AL922" si="2816">AL921</f>
        <v>0</v>
      </c>
      <c r="AM922" s="333"/>
    </row>
    <row r="923" spans="1:39"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47</v>
      </c>
      <c r="B924" s="455" t="s">
        <v>140</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17">Z924</f>
        <v>0</v>
      </c>
      <c r="AA925" s="438">
        <f t="shared" ref="AA925" si="2818">AA924</f>
        <v>0</v>
      </c>
      <c r="AB925" s="438">
        <f t="shared" ref="AB925" si="2819">AB924</f>
        <v>0</v>
      </c>
      <c r="AC925" s="438">
        <f t="shared" ref="AC925" si="2820">AC924</f>
        <v>0</v>
      </c>
      <c r="AD925" s="438">
        <f t="shared" ref="AD925" si="2821">AD924</f>
        <v>0</v>
      </c>
      <c r="AE925" s="438">
        <f t="shared" ref="AE925" si="2822">AE924</f>
        <v>0</v>
      </c>
      <c r="AF925" s="438">
        <f t="shared" ref="AF925" si="2823">AF924</f>
        <v>0</v>
      </c>
      <c r="AG925" s="438">
        <f t="shared" ref="AG925" si="2824">AG924</f>
        <v>0</v>
      </c>
      <c r="AH925" s="438">
        <f t="shared" ref="AH925" si="2825">AH924</f>
        <v>0</v>
      </c>
      <c r="AI925" s="438">
        <f t="shared" ref="AI925" si="2826">AI924</f>
        <v>0</v>
      </c>
      <c r="AJ925" s="438">
        <f t="shared" ref="AJ925" si="2827">AJ924</f>
        <v>0</v>
      </c>
      <c r="AK925" s="438">
        <f t="shared" ref="AK925" si="2828">AK924</f>
        <v>0</v>
      </c>
      <c r="AL925" s="438">
        <f t="shared" ref="AL925" si="2829">AL924</f>
        <v>0</v>
      </c>
      <c r="AM925" s="333"/>
    </row>
    <row r="926" spans="1:39" hidden="1" outlineLevel="1">
      <c r="A926" s="568"/>
      <c r="B926" s="455"/>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439"/>
      <c r="Z926" s="452"/>
      <c r="AA926" s="452"/>
      <c r="AB926" s="452"/>
      <c r="AC926" s="452"/>
      <c r="AD926" s="452"/>
      <c r="AE926" s="452"/>
      <c r="AF926" s="452"/>
      <c r="AG926" s="452"/>
      <c r="AH926" s="452"/>
      <c r="AI926" s="452"/>
      <c r="AJ926" s="452"/>
      <c r="AK926" s="452"/>
      <c r="AL926" s="452"/>
      <c r="AM926" s="333"/>
    </row>
    <row r="927" spans="1:39" ht="30" hidden="1" outlineLevel="1">
      <c r="A927" s="568">
        <v>48</v>
      </c>
      <c r="B927" s="455" t="s">
        <v>141</v>
      </c>
      <c r="C927" s="318" t="s">
        <v>25</v>
      </c>
      <c r="D927" s="322"/>
      <c r="E927" s="322"/>
      <c r="F927" s="322"/>
      <c r="G927" s="322"/>
      <c r="H927" s="322"/>
      <c r="I927" s="322"/>
      <c r="J927" s="322"/>
      <c r="K927" s="322"/>
      <c r="L927" s="322"/>
      <c r="M927" s="322"/>
      <c r="N927" s="322">
        <v>0</v>
      </c>
      <c r="O927" s="322"/>
      <c r="P927" s="322"/>
      <c r="Q927" s="322"/>
      <c r="R927" s="322"/>
      <c r="S927" s="322"/>
      <c r="T927" s="322"/>
      <c r="U927" s="322"/>
      <c r="V927" s="322"/>
      <c r="W927" s="322"/>
      <c r="X927" s="322"/>
      <c r="Y927" s="453"/>
      <c r="Z927" s="442"/>
      <c r="AA927" s="442"/>
      <c r="AB927" s="442"/>
      <c r="AC927" s="442"/>
      <c r="AD927" s="442"/>
      <c r="AE927" s="442"/>
      <c r="AF927" s="442"/>
      <c r="AG927" s="442"/>
      <c r="AH927" s="442"/>
      <c r="AI927" s="442"/>
      <c r="AJ927" s="442"/>
      <c r="AK927" s="442"/>
      <c r="AL927" s="442"/>
      <c r="AM927" s="323">
        <f>SUM(Y927:AL927)</f>
        <v>0</v>
      </c>
    </row>
    <row r="928" spans="1:39" hidden="1" outlineLevel="1">
      <c r="A928" s="568"/>
      <c r="B928" s="321" t="s">
        <v>345</v>
      </c>
      <c r="C928" s="318" t="s">
        <v>164</v>
      </c>
      <c r="D928" s="322"/>
      <c r="E928" s="322"/>
      <c r="F928" s="322"/>
      <c r="G928" s="322"/>
      <c r="H928" s="322"/>
      <c r="I928" s="322"/>
      <c r="J928" s="322"/>
      <c r="K928" s="322"/>
      <c r="L928" s="322"/>
      <c r="M928" s="322"/>
      <c r="N928" s="322">
        <f>N927</f>
        <v>0</v>
      </c>
      <c r="O928" s="322"/>
      <c r="P928" s="322"/>
      <c r="Q928" s="322"/>
      <c r="R928" s="322"/>
      <c r="S928" s="322"/>
      <c r="T928" s="322"/>
      <c r="U928" s="322"/>
      <c r="V928" s="322"/>
      <c r="W928" s="322"/>
      <c r="X928" s="322"/>
      <c r="Y928" s="438">
        <f>Y927</f>
        <v>0</v>
      </c>
      <c r="Z928" s="438">
        <f t="shared" ref="Z928" si="2830">Z927</f>
        <v>0</v>
      </c>
      <c r="AA928" s="438">
        <f t="shared" ref="AA928" si="2831">AA927</f>
        <v>0</v>
      </c>
      <c r="AB928" s="438">
        <f t="shared" ref="AB928" si="2832">AB927</f>
        <v>0</v>
      </c>
      <c r="AC928" s="438">
        <f t="shared" ref="AC928" si="2833">AC927</f>
        <v>0</v>
      </c>
      <c r="AD928" s="438">
        <f t="shared" ref="AD928" si="2834">AD927</f>
        <v>0</v>
      </c>
      <c r="AE928" s="438">
        <f t="shared" ref="AE928" si="2835">AE927</f>
        <v>0</v>
      </c>
      <c r="AF928" s="438">
        <f t="shared" ref="AF928" si="2836">AF927</f>
        <v>0</v>
      </c>
      <c r="AG928" s="438">
        <f t="shared" ref="AG928" si="2837">AG927</f>
        <v>0</v>
      </c>
      <c r="AH928" s="438">
        <f t="shared" ref="AH928" si="2838">AH927</f>
        <v>0</v>
      </c>
      <c r="AI928" s="438">
        <f t="shared" ref="AI928" si="2839">AI927</f>
        <v>0</v>
      </c>
      <c r="AJ928" s="438">
        <f t="shared" ref="AJ928" si="2840">AJ927</f>
        <v>0</v>
      </c>
      <c r="AK928" s="438">
        <f t="shared" ref="AK928" si="2841">AK927</f>
        <v>0</v>
      </c>
      <c r="AL928" s="438">
        <f t="shared" ref="AL928" si="2842">AL927</f>
        <v>0</v>
      </c>
      <c r="AM928" s="333"/>
    </row>
    <row r="929" spans="1:39" hidden="1" outlineLevel="1">
      <c r="A929" s="568"/>
      <c r="B929" s="455"/>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439"/>
      <c r="Z929" s="452"/>
      <c r="AA929" s="452"/>
      <c r="AB929" s="452"/>
      <c r="AC929" s="452"/>
      <c r="AD929" s="452"/>
      <c r="AE929" s="452"/>
      <c r="AF929" s="452"/>
      <c r="AG929" s="452"/>
      <c r="AH929" s="452"/>
      <c r="AI929" s="452"/>
      <c r="AJ929" s="452"/>
      <c r="AK929" s="452"/>
      <c r="AL929" s="452"/>
      <c r="AM929" s="333"/>
    </row>
    <row r="930" spans="1:39" hidden="1" outlineLevel="1">
      <c r="A930" s="568">
        <v>49</v>
      </c>
      <c r="B930" s="455" t="s">
        <v>142</v>
      </c>
      <c r="C930" s="318" t="s">
        <v>25</v>
      </c>
      <c r="D930" s="322"/>
      <c r="E930" s="322"/>
      <c r="F930" s="322"/>
      <c r="G930" s="322"/>
      <c r="H930" s="322"/>
      <c r="I930" s="322"/>
      <c r="J930" s="322"/>
      <c r="K930" s="322"/>
      <c r="L930" s="322"/>
      <c r="M930" s="322"/>
      <c r="N930" s="322">
        <v>0</v>
      </c>
      <c r="O930" s="322"/>
      <c r="P930" s="322"/>
      <c r="Q930" s="322"/>
      <c r="R930" s="322"/>
      <c r="S930" s="322"/>
      <c r="T930" s="322"/>
      <c r="U930" s="322"/>
      <c r="V930" s="322"/>
      <c r="W930" s="322"/>
      <c r="X930" s="322"/>
      <c r="Y930" s="453"/>
      <c r="Z930" s="442"/>
      <c r="AA930" s="442"/>
      <c r="AB930" s="442"/>
      <c r="AC930" s="442"/>
      <c r="AD930" s="442"/>
      <c r="AE930" s="442"/>
      <c r="AF930" s="442"/>
      <c r="AG930" s="442"/>
      <c r="AH930" s="442"/>
      <c r="AI930" s="442"/>
      <c r="AJ930" s="442"/>
      <c r="AK930" s="442"/>
      <c r="AL930" s="442"/>
      <c r="AM930" s="323">
        <f>SUM(Y930:AL930)</f>
        <v>0</v>
      </c>
    </row>
    <row r="931" spans="1:39" hidden="1" outlineLevel="1">
      <c r="A931" s="568"/>
      <c r="B931" s="321" t="s">
        <v>345</v>
      </c>
      <c r="C931" s="318" t="s">
        <v>164</v>
      </c>
      <c r="D931" s="322"/>
      <c r="E931" s="322"/>
      <c r="F931" s="322"/>
      <c r="G931" s="322"/>
      <c r="H931" s="322"/>
      <c r="I931" s="322"/>
      <c r="J931" s="322"/>
      <c r="K931" s="322"/>
      <c r="L931" s="322"/>
      <c r="M931" s="322"/>
      <c r="N931" s="322">
        <f>N930</f>
        <v>0</v>
      </c>
      <c r="O931" s="322"/>
      <c r="P931" s="322"/>
      <c r="Q931" s="322"/>
      <c r="R931" s="322"/>
      <c r="S931" s="322"/>
      <c r="T931" s="322"/>
      <c r="U931" s="322"/>
      <c r="V931" s="322"/>
      <c r="W931" s="322"/>
      <c r="X931" s="322"/>
      <c r="Y931" s="438">
        <f>Y930</f>
        <v>0</v>
      </c>
      <c r="Z931" s="438">
        <f t="shared" ref="Z931" si="2843">Z930</f>
        <v>0</v>
      </c>
      <c r="AA931" s="438">
        <f t="shared" ref="AA931" si="2844">AA930</f>
        <v>0</v>
      </c>
      <c r="AB931" s="438">
        <f t="shared" ref="AB931" si="2845">AB930</f>
        <v>0</v>
      </c>
      <c r="AC931" s="438">
        <f t="shared" ref="AC931" si="2846">AC930</f>
        <v>0</v>
      </c>
      <c r="AD931" s="438">
        <f t="shared" ref="AD931" si="2847">AD930</f>
        <v>0</v>
      </c>
      <c r="AE931" s="438">
        <f t="shared" ref="AE931" si="2848">AE930</f>
        <v>0</v>
      </c>
      <c r="AF931" s="438">
        <f t="shared" ref="AF931" si="2849">AF930</f>
        <v>0</v>
      </c>
      <c r="AG931" s="438">
        <f t="shared" ref="AG931" si="2850">AG930</f>
        <v>0</v>
      </c>
      <c r="AH931" s="438">
        <f t="shared" ref="AH931" si="2851">AH930</f>
        <v>0</v>
      </c>
      <c r="AI931" s="438">
        <f t="shared" ref="AI931" si="2852">AI930</f>
        <v>0</v>
      </c>
      <c r="AJ931" s="438">
        <f t="shared" ref="AJ931" si="2853">AJ930</f>
        <v>0</v>
      </c>
      <c r="AK931" s="438">
        <f t="shared" ref="AK931" si="2854">AK930</f>
        <v>0</v>
      </c>
      <c r="AL931" s="438">
        <f t="shared" ref="AL931" si="2855">AL930</f>
        <v>0</v>
      </c>
      <c r="AM931" s="333"/>
    </row>
    <row r="932" spans="1:39" hidden="1" outlineLevel="1">
      <c r="A932" s="568"/>
      <c r="B932" s="321"/>
      <c r="C932" s="332"/>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28"/>
      <c r="Z932" s="328"/>
      <c r="AA932" s="328"/>
      <c r="AB932" s="328"/>
      <c r="AC932" s="328"/>
      <c r="AD932" s="328"/>
      <c r="AE932" s="328"/>
      <c r="AF932" s="328"/>
      <c r="AG932" s="328"/>
      <c r="AH932" s="328"/>
      <c r="AI932" s="328"/>
      <c r="AJ932" s="328"/>
      <c r="AK932" s="328"/>
      <c r="AL932" s="328"/>
      <c r="AM932" s="333"/>
    </row>
    <row r="933" spans="1:39" ht="15.75" collapsed="1">
      <c r="B933" s="354" t="s">
        <v>331</v>
      </c>
      <c r="C933" s="356"/>
      <c r="D933" s="356">
        <f>SUM(D776:D931)</f>
        <v>0</v>
      </c>
      <c r="E933" s="356"/>
      <c r="F933" s="356"/>
      <c r="G933" s="356"/>
      <c r="H933" s="356"/>
      <c r="I933" s="356"/>
      <c r="J933" s="356"/>
      <c r="K933" s="356"/>
      <c r="L933" s="356"/>
      <c r="M933" s="356"/>
      <c r="N933" s="356"/>
      <c r="O933" s="356">
        <f>SUM(O776:X931)</f>
        <v>0</v>
      </c>
      <c r="P933" s="356"/>
      <c r="Q933" s="356"/>
      <c r="R933" s="356"/>
      <c r="S933" s="356"/>
      <c r="T933" s="356"/>
      <c r="U933" s="356"/>
      <c r="V933" s="356"/>
      <c r="W933" s="356"/>
      <c r="X933" s="356"/>
      <c r="Y933" s="356">
        <f>IF(Y774="kWh",SUMPRODUCT(D776:D931,Y776:Y931))</f>
        <v>0</v>
      </c>
      <c r="Z933" s="356">
        <f>IF(Z774="kWh",SUMPRODUCT(D776:D931,Z776:Z931))</f>
        <v>0</v>
      </c>
      <c r="AA933" s="356">
        <f>IF(AA774="kw",SUMPRODUCT(N776:N931,O776:O931,AA776:AA931),SUMPRODUCT(D776:D931,AA776:AA931))</f>
        <v>0</v>
      </c>
      <c r="AB933" s="356">
        <f>IF(AB774="kw",SUMPRODUCT(N776:N931,O776:O931,AB776:AB931),SUMPRODUCT(D776:D931,AB776:AB931))</f>
        <v>0</v>
      </c>
      <c r="AC933" s="356">
        <f>IF(AC774="kw",SUMPRODUCT(N776:N931,O776:O931,AC776:AC931),SUMPRODUCT(D776:D931,AC776:AC931))</f>
        <v>0</v>
      </c>
      <c r="AD933" s="356">
        <f>IF(AD774="kw",SUMPRODUCT(N776:N931,O776:O931,AD776:AD931),SUMPRODUCT(D776:D931,AD776:AD931))</f>
        <v>0</v>
      </c>
      <c r="AE933" s="356">
        <f>IF(AE774="kw",SUMPRODUCT(N776:N931,O776:O931,AE776:AE931),SUMPRODUCT(D776:D931,AE776:AE931))</f>
        <v>0</v>
      </c>
      <c r="AF933" s="356">
        <f>IF(AF774="kw",SUMPRODUCT(N776:N931,O776:O931,AF776:AF931),SUMPRODUCT(D776:D931,AF776:AF931))</f>
        <v>0</v>
      </c>
      <c r="AG933" s="356">
        <f>IF(AG774="kw",SUMPRODUCT(N776:N931,O776:O931,AG776:AG931),SUMPRODUCT(D776:D931,AG776:AG931))</f>
        <v>0</v>
      </c>
      <c r="AH933" s="356">
        <f>IF(AH774="kw",SUMPRODUCT(N776:N931,O776:O931,AH776:AH931),SUMPRODUCT(D776:D931,AH776:AH931))</f>
        <v>0</v>
      </c>
      <c r="AI933" s="356">
        <f>IF(AI774="kw",SUMPRODUCT(N776:N931,O776:O931,AI776:AI931),SUMPRODUCT(D776:D931,AI776:AI931))</f>
        <v>0</v>
      </c>
      <c r="AJ933" s="356">
        <f>IF(AJ774="kw",SUMPRODUCT(N776:N931,O776:O931,AJ776:AJ931),SUMPRODUCT(D776:D931,AJ776:AJ931))</f>
        <v>0</v>
      </c>
      <c r="AK933" s="356">
        <f>IF(AK774="kw",SUMPRODUCT(N776:N931,O776:O931,AK776:AK931),SUMPRODUCT(D776:D931,AK776:AK931))</f>
        <v>0</v>
      </c>
      <c r="AL933" s="356">
        <f>IF(AL774="kw",SUMPRODUCT(N776:N931,O776:O931,AL776:AL931),SUMPRODUCT(D776:D931,AL776:AL931))</f>
        <v>0</v>
      </c>
      <c r="AM933" s="357"/>
    </row>
    <row r="934" spans="1:39" ht="15.75">
      <c r="B934" s="418" t="s">
        <v>332</v>
      </c>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f>HLOOKUP(Y590,'2. LRAMVA Threshold'!$B$70:$Q$81,11,FALSE)</f>
        <v>0</v>
      </c>
      <c r="Z934" s="419">
        <f>HLOOKUP(Z590,'2. LRAMVA Threshold'!$B$70:$Q$81,11,FALSE)</f>
        <v>0</v>
      </c>
      <c r="AA934" s="419">
        <f>HLOOKUP(AA590,'2. LRAMVA Threshold'!$B$70:$Q$81,11,FALSE)</f>
        <v>0</v>
      </c>
      <c r="AB934" s="419">
        <f>HLOOKUP(AB590,'2. LRAMVA Threshold'!$B$70:$Q$81,11,FALSE)</f>
        <v>0</v>
      </c>
      <c r="AC934" s="419">
        <f>HLOOKUP(AC590,'2. LRAMVA Threshold'!$B$70:$Q$81,11,FALSE)</f>
        <v>0</v>
      </c>
      <c r="AD934" s="419">
        <f>HLOOKUP(AD590,'2. LRAMVA Threshold'!$B$70:$Q$81,11,FALSE)</f>
        <v>0</v>
      </c>
      <c r="AE934" s="419">
        <f>HLOOKUP(AE590,'2. LRAMVA Threshold'!$B$70:$Q$81,11,FALSE)</f>
        <v>0</v>
      </c>
      <c r="AF934" s="419">
        <f>HLOOKUP(AF590,'2. LRAMVA Threshold'!$B$70:$Q$81,11,FALSE)</f>
        <v>0</v>
      </c>
      <c r="AG934" s="419">
        <f>HLOOKUP(AG590,'2. LRAMVA Threshold'!$B$70:$Q$81,11,FALSE)</f>
        <v>0</v>
      </c>
      <c r="AH934" s="419">
        <f>HLOOKUP(AH590,'2. LRAMVA Threshold'!$B$70:$Q$81,11,FALSE)</f>
        <v>0</v>
      </c>
      <c r="AI934" s="419">
        <f>HLOOKUP(AI590,'2. LRAMVA Threshold'!$B$70:$Q$81,11,FALSE)</f>
        <v>0</v>
      </c>
      <c r="AJ934" s="419">
        <f>HLOOKUP(AJ590,'2. LRAMVA Threshold'!$B$70:$Q$81,11,FALSE)</f>
        <v>0</v>
      </c>
      <c r="AK934" s="419">
        <f>HLOOKUP(AK590,'2. LRAMVA Threshold'!$B$70:$Q$81,11,FALSE)</f>
        <v>0</v>
      </c>
      <c r="AL934" s="419">
        <f>HLOOKUP(AL590,'2. LRAMVA Threshold'!$B$70:$Q$81,11,FALSE)</f>
        <v>0</v>
      </c>
      <c r="AM934" s="469"/>
    </row>
    <row r="935" spans="1:39">
      <c r="B935" s="421"/>
      <c r="C935" s="459"/>
      <c r="D935" s="460"/>
      <c r="E935" s="460"/>
      <c r="F935" s="460"/>
      <c r="G935" s="460"/>
      <c r="H935" s="460"/>
      <c r="I935" s="460"/>
      <c r="J935" s="460"/>
      <c r="K935" s="460"/>
      <c r="L935" s="460"/>
      <c r="M935" s="460"/>
      <c r="N935" s="460"/>
      <c r="O935" s="461"/>
      <c r="P935" s="460"/>
      <c r="Q935" s="460"/>
      <c r="R935" s="460"/>
      <c r="S935" s="462"/>
      <c r="T935" s="462"/>
      <c r="U935" s="462"/>
      <c r="V935" s="462"/>
      <c r="W935" s="460"/>
      <c r="X935" s="460"/>
      <c r="Y935" s="463"/>
      <c r="Z935" s="463"/>
      <c r="AA935" s="463"/>
      <c r="AB935" s="463"/>
      <c r="AC935" s="463"/>
      <c r="AD935" s="463"/>
      <c r="AE935" s="463"/>
      <c r="AF935" s="426"/>
      <c r="AG935" s="426"/>
      <c r="AH935" s="426"/>
      <c r="AI935" s="426"/>
      <c r="AJ935" s="426"/>
      <c r="AK935" s="426"/>
      <c r="AL935" s="426"/>
      <c r="AM935" s="427"/>
    </row>
    <row r="936" spans="1:39">
      <c r="B936" s="351" t="s">
        <v>333</v>
      </c>
      <c r="C936" s="365"/>
      <c r="D936" s="365"/>
      <c r="E936" s="403"/>
      <c r="F936" s="403"/>
      <c r="G936" s="403"/>
      <c r="H936" s="403"/>
      <c r="I936" s="403"/>
      <c r="J936" s="403"/>
      <c r="K936" s="403"/>
      <c r="L936" s="403"/>
      <c r="M936" s="403"/>
      <c r="N936" s="403"/>
      <c r="O936" s="318"/>
      <c r="P936" s="367"/>
      <c r="Q936" s="367"/>
      <c r="R936" s="367"/>
      <c r="S936" s="366"/>
      <c r="T936" s="366"/>
      <c r="U936" s="366"/>
      <c r="V936" s="366"/>
      <c r="W936" s="367"/>
      <c r="X936" s="367"/>
      <c r="Y936" s="368">
        <f>HLOOKUP(Y$35,'3.  Distribution Rates'!$C$122:$P$133,11,FALSE)</f>
        <v>0</v>
      </c>
      <c r="Z936" s="368">
        <f>HLOOKUP(Z$35,'3.  Distribution Rates'!$C$122:$P$133,11,FALSE)</f>
        <v>0</v>
      </c>
      <c r="AA936" s="368">
        <f>HLOOKUP(AA$35,'3.  Distribution Rates'!$C$122:$P$133,11,FALSE)</f>
        <v>0</v>
      </c>
      <c r="AB936" s="368">
        <f>HLOOKUP(AB$35,'3.  Distribution Rates'!$C$122:$P$133,11,FALSE)</f>
        <v>0</v>
      </c>
      <c r="AC936" s="368">
        <f>HLOOKUP(AC$35,'3.  Distribution Rates'!$C$122:$P$133,11,FALSE)</f>
        <v>0</v>
      </c>
      <c r="AD936" s="368">
        <f>HLOOKUP(AD$35,'3.  Distribution Rates'!$C$122:$P$133,11,FALSE)</f>
        <v>0</v>
      </c>
      <c r="AE936" s="368">
        <f>HLOOKUP(AE$35,'3.  Distribution Rates'!$C$122:$P$133,11,FALSE)</f>
        <v>0</v>
      </c>
      <c r="AF936" s="368">
        <f>HLOOKUP(AF$35,'3.  Distribution Rates'!$C$122:$P$133,11,FALSE)</f>
        <v>0</v>
      </c>
      <c r="AG936" s="368">
        <f>HLOOKUP(AG$35,'3.  Distribution Rates'!$C$122:$P$133,11,FALSE)</f>
        <v>0</v>
      </c>
      <c r="AH936" s="368">
        <f>HLOOKUP(AH$35,'3.  Distribution Rates'!$C$122:$P$133,11,FALSE)</f>
        <v>0</v>
      </c>
      <c r="AI936" s="368">
        <f>HLOOKUP(AI$35,'3.  Distribution Rates'!$C$122:$P$133,11,FALSE)</f>
        <v>0</v>
      </c>
      <c r="AJ936" s="368">
        <f>HLOOKUP(AJ$35,'3.  Distribution Rates'!$C$122:$P$133,11,FALSE)</f>
        <v>0</v>
      </c>
      <c r="AK936" s="368">
        <f>HLOOKUP(AK$35,'3.  Distribution Rates'!$C$122:$P$133,11,FALSE)</f>
        <v>0</v>
      </c>
      <c r="AL936" s="368">
        <f>HLOOKUP(AL$35,'3.  Distribution Rates'!$C$122:$P$133,11,FALSE)</f>
        <v>0</v>
      </c>
      <c r="AM936" s="404"/>
    </row>
    <row r="937" spans="1:39">
      <c r="B937" s="351" t="s">
        <v>334</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'4.  2011-2014 LRAM'!Y142*Y936</f>
        <v>0</v>
      </c>
      <c r="Z937" s="405">
        <f>'4.  2011-2014 LRAM'!Z142*Z936</f>
        <v>0</v>
      </c>
      <c r="AA937" s="405">
        <f>'4.  2011-2014 LRAM'!AA142*AA936</f>
        <v>0</v>
      </c>
      <c r="AB937" s="405">
        <f>'4.  2011-2014 LRAM'!AB142*AB936</f>
        <v>0</v>
      </c>
      <c r="AC937" s="405">
        <f>'4.  2011-2014 LRAM'!AC142*AC936</f>
        <v>0</v>
      </c>
      <c r="AD937" s="405">
        <f>'4.  2011-2014 LRAM'!AD142*AD936</f>
        <v>0</v>
      </c>
      <c r="AE937" s="405">
        <f>'4.  2011-2014 LRAM'!AE142*AE936</f>
        <v>0</v>
      </c>
      <c r="AF937" s="405">
        <f>'4.  2011-2014 LRAM'!AF142*AF936</f>
        <v>0</v>
      </c>
      <c r="AG937" s="405">
        <f>'4.  2011-2014 LRAM'!AG142*AG936</f>
        <v>0</v>
      </c>
      <c r="AH937" s="405">
        <f>'4.  2011-2014 LRAM'!AH142*AH936</f>
        <v>0</v>
      </c>
      <c r="AI937" s="405">
        <f>'4.  2011-2014 LRAM'!AI142*AI936</f>
        <v>0</v>
      </c>
      <c r="AJ937" s="405">
        <f>'4.  2011-2014 LRAM'!AJ142*AJ936</f>
        <v>0</v>
      </c>
      <c r="AK937" s="405">
        <f>'4.  2011-2014 LRAM'!AK142*AK936</f>
        <v>0</v>
      </c>
      <c r="AL937" s="405">
        <f>'4.  2011-2014 LRAM'!AL142*AL936</f>
        <v>0</v>
      </c>
      <c r="AM937" s="404">
        <f t="shared" ref="AM937:AM945" si="2856">SUM(Y937:AL937)</f>
        <v>0</v>
      </c>
    </row>
    <row r="938" spans="1:39">
      <c r="B938" s="351" t="s">
        <v>335</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'4.  2011-2014 LRAM'!Y271*Y936</f>
        <v>0</v>
      </c>
      <c r="Z938" s="405">
        <f>'4.  2011-2014 LRAM'!Z271*Z936</f>
        <v>0</v>
      </c>
      <c r="AA938" s="405">
        <f>'4.  2011-2014 LRAM'!AA271*AA936</f>
        <v>0</v>
      </c>
      <c r="AB938" s="405">
        <f>'4.  2011-2014 LRAM'!AB271*AB936</f>
        <v>0</v>
      </c>
      <c r="AC938" s="405">
        <f>'4.  2011-2014 LRAM'!AC271*AC936</f>
        <v>0</v>
      </c>
      <c r="AD938" s="405">
        <f>'4.  2011-2014 LRAM'!AD271*AD936</f>
        <v>0</v>
      </c>
      <c r="AE938" s="405">
        <f>'4.  2011-2014 LRAM'!AE271*AE936</f>
        <v>0</v>
      </c>
      <c r="AF938" s="405">
        <f>'4.  2011-2014 LRAM'!AF271*AF936</f>
        <v>0</v>
      </c>
      <c r="AG938" s="405">
        <f>'4.  2011-2014 LRAM'!AG271*AG936</f>
        <v>0</v>
      </c>
      <c r="AH938" s="405">
        <f>'4.  2011-2014 LRAM'!AH271*AH936</f>
        <v>0</v>
      </c>
      <c r="AI938" s="405">
        <f>'4.  2011-2014 LRAM'!AI271*AI936</f>
        <v>0</v>
      </c>
      <c r="AJ938" s="405">
        <f>'4.  2011-2014 LRAM'!AJ271*AJ936</f>
        <v>0</v>
      </c>
      <c r="AK938" s="405">
        <f>'4.  2011-2014 LRAM'!AK271*AK936</f>
        <v>0</v>
      </c>
      <c r="AL938" s="405">
        <f>'4.  2011-2014 LRAM'!AL271*AL936</f>
        <v>0</v>
      </c>
      <c r="AM938" s="404">
        <f t="shared" si="2856"/>
        <v>0</v>
      </c>
    </row>
    <row r="939" spans="1:39">
      <c r="B939" s="351" t="s">
        <v>336</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'4.  2011-2014 LRAM'!Y400*Y936</f>
        <v>0</v>
      </c>
      <c r="Z939" s="405">
        <f>'4.  2011-2014 LRAM'!Z400*Z936</f>
        <v>0</v>
      </c>
      <c r="AA939" s="405">
        <f>'4.  2011-2014 LRAM'!AA400*AA936</f>
        <v>0</v>
      </c>
      <c r="AB939" s="405">
        <f>'4.  2011-2014 LRAM'!AB400*AB936</f>
        <v>0</v>
      </c>
      <c r="AC939" s="405">
        <f>'4.  2011-2014 LRAM'!AC400*AC936</f>
        <v>0</v>
      </c>
      <c r="AD939" s="405">
        <f>'4.  2011-2014 LRAM'!AD400*AD936</f>
        <v>0</v>
      </c>
      <c r="AE939" s="405">
        <f>'4.  2011-2014 LRAM'!AE400*AE936</f>
        <v>0</v>
      </c>
      <c r="AF939" s="405">
        <f>'4.  2011-2014 LRAM'!AF400*AF936</f>
        <v>0</v>
      </c>
      <c r="AG939" s="405">
        <f>'4.  2011-2014 LRAM'!AG400*AG936</f>
        <v>0</v>
      </c>
      <c r="AH939" s="405">
        <f>'4.  2011-2014 LRAM'!AH400*AH936</f>
        <v>0</v>
      </c>
      <c r="AI939" s="405">
        <f>'4.  2011-2014 LRAM'!AI400*AI936</f>
        <v>0</v>
      </c>
      <c r="AJ939" s="405">
        <f>'4.  2011-2014 LRAM'!AJ400*AJ936</f>
        <v>0</v>
      </c>
      <c r="AK939" s="405">
        <f>'4.  2011-2014 LRAM'!AK400*AK936</f>
        <v>0</v>
      </c>
      <c r="AL939" s="405">
        <f>'4.  2011-2014 LRAM'!AL400*AL936</f>
        <v>0</v>
      </c>
      <c r="AM939" s="404">
        <f t="shared" si="2856"/>
        <v>0</v>
      </c>
    </row>
    <row r="940" spans="1:39">
      <c r="B940" s="351" t="s">
        <v>337</v>
      </c>
      <c r="C940" s="372"/>
      <c r="D940" s="336"/>
      <c r="E940" s="306"/>
      <c r="F940" s="306"/>
      <c r="G940" s="306"/>
      <c r="H940" s="306"/>
      <c r="I940" s="306"/>
      <c r="J940" s="306"/>
      <c r="K940" s="306"/>
      <c r="L940" s="306"/>
      <c r="M940" s="306"/>
      <c r="N940" s="306"/>
      <c r="O940" s="318"/>
      <c r="P940" s="306"/>
      <c r="Q940" s="306"/>
      <c r="R940" s="306"/>
      <c r="S940" s="336"/>
      <c r="T940" s="336"/>
      <c r="U940" s="336"/>
      <c r="V940" s="336"/>
      <c r="W940" s="306"/>
      <c r="X940" s="306"/>
      <c r="Y940" s="405">
        <f>'4.  2011-2014 LRAM'!Y530*Y936</f>
        <v>0</v>
      </c>
      <c r="Z940" s="405">
        <f>'4.  2011-2014 LRAM'!Z530*Z936</f>
        <v>0</v>
      </c>
      <c r="AA940" s="405">
        <f>'4.  2011-2014 LRAM'!AA530*AA936</f>
        <v>0</v>
      </c>
      <c r="AB940" s="405">
        <f>'4.  2011-2014 LRAM'!AB530*AB936</f>
        <v>0</v>
      </c>
      <c r="AC940" s="405">
        <f>'4.  2011-2014 LRAM'!AC530*AC936</f>
        <v>0</v>
      </c>
      <c r="AD940" s="405">
        <f>'4.  2011-2014 LRAM'!AD530*AD936</f>
        <v>0</v>
      </c>
      <c r="AE940" s="405">
        <f>'4.  2011-2014 LRAM'!AE530*AE936</f>
        <v>0</v>
      </c>
      <c r="AF940" s="405">
        <f>'4.  2011-2014 LRAM'!AF530*AF936</f>
        <v>0</v>
      </c>
      <c r="AG940" s="405">
        <f>'4.  2011-2014 LRAM'!AG530*AG936</f>
        <v>0</v>
      </c>
      <c r="AH940" s="405">
        <f>'4.  2011-2014 LRAM'!AH530*AH936</f>
        <v>0</v>
      </c>
      <c r="AI940" s="405">
        <f>'4.  2011-2014 LRAM'!AI530*AI936</f>
        <v>0</v>
      </c>
      <c r="AJ940" s="405">
        <f>'4.  2011-2014 LRAM'!AJ530*AJ936</f>
        <v>0</v>
      </c>
      <c r="AK940" s="405">
        <f>'4.  2011-2014 LRAM'!AK530*AK936</f>
        <v>0</v>
      </c>
      <c r="AL940" s="405">
        <f>'4.  2011-2014 LRAM'!AL530*AL936</f>
        <v>0</v>
      </c>
      <c r="AM940" s="404">
        <f t="shared" si="2856"/>
        <v>0</v>
      </c>
    </row>
    <row r="941" spans="1:39">
      <c r="B941" s="351" t="s">
        <v>338</v>
      </c>
      <c r="C941" s="372"/>
      <c r="D941" s="336"/>
      <c r="E941" s="306"/>
      <c r="F941" s="306"/>
      <c r="G941" s="306"/>
      <c r="H941" s="306"/>
      <c r="I941" s="306"/>
      <c r="J941" s="306"/>
      <c r="K941" s="306"/>
      <c r="L941" s="306"/>
      <c r="M941" s="306"/>
      <c r="N941" s="306"/>
      <c r="O941" s="318"/>
      <c r="P941" s="306"/>
      <c r="Q941" s="306"/>
      <c r="R941" s="306"/>
      <c r="S941" s="336"/>
      <c r="T941" s="336"/>
      <c r="U941" s="336"/>
      <c r="V941" s="336"/>
      <c r="W941" s="306"/>
      <c r="X941" s="306"/>
      <c r="Y941" s="405">
        <f t="shared" ref="Y941:AL941" si="2857">Y211*Y936</f>
        <v>0</v>
      </c>
      <c r="Z941" s="405">
        <f t="shared" si="2857"/>
        <v>0</v>
      </c>
      <c r="AA941" s="405">
        <f t="shared" si="2857"/>
        <v>0</v>
      </c>
      <c r="AB941" s="405">
        <f t="shared" si="2857"/>
        <v>0</v>
      </c>
      <c r="AC941" s="405">
        <f t="shared" si="2857"/>
        <v>0</v>
      </c>
      <c r="AD941" s="405">
        <f t="shared" si="2857"/>
        <v>0</v>
      </c>
      <c r="AE941" s="405">
        <f t="shared" si="2857"/>
        <v>0</v>
      </c>
      <c r="AF941" s="405">
        <f t="shared" si="2857"/>
        <v>0</v>
      </c>
      <c r="AG941" s="405">
        <f t="shared" si="2857"/>
        <v>0</v>
      </c>
      <c r="AH941" s="405">
        <f t="shared" si="2857"/>
        <v>0</v>
      </c>
      <c r="AI941" s="405">
        <f t="shared" si="2857"/>
        <v>0</v>
      </c>
      <c r="AJ941" s="405">
        <f t="shared" si="2857"/>
        <v>0</v>
      </c>
      <c r="AK941" s="405">
        <f t="shared" si="2857"/>
        <v>0</v>
      </c>
      <c r="AL941" s="405">
        <f t="shared" si="2857"/>
        <v>0</v>
      </c>
      <c r="AM941" s="404">
        <f t="shared" si="2856"/>
        <v>0</v>
      </c>
    </row>
    <row r="942" spans="1:39">
      <c r="B942" s="351" t="s">
        <v>339</v>
      </c>
      <c r="C942" s="372"/>
      <c r="D942" s="336"/>
      <c r="E942" s="306"/>
      <c r="F942" s="306"/>
      <c r="G942" s="306"/>
      <c r="H942" s="306"/>
      <c r="I942" s="306"/>
      <c r="J942" s="306"/>
      <c r="K942" s="306"/>
      <c r="L942" s="306"/>
      <c r="M942" s="306"/>
      <c r="N942" s="306"/>
      <c r="O942" s="318"/>
      <c r="P942" s="306"/>
      <c r="Q942" s="306"/>
      <c r="R942" s="306"/>
      <c r="S942" s="336"/>
      <c r="T942" s="336"/>
      <c r="U942" s="336"/>
      <c r="V942" s="336"/>
      <c r="W942" s="306"/>
      <c r="X942" s="306"/>
      <c r="Y942" s="405">
        <f t="shared" ref="Y942:AL942" si="2858">Y400*Y936</f>
        <v>0</v>
      </c>
      <c r="Z942" s="405">
        <f t="shared" si="2858"/>
        <v>0</v>
      </c>
      <c r="AA942" s="405">
        <f t="shared" si="2858"/>
        <v>0</v>
      </c>
      <c r="AB942" s="405">
        <f t="shared" si="2858"/>
        <v>0</v>
      </c>
      <c r="AC942" s="405">
        <f t="shared" si="2858"/>
        <v>0</v>
      </c>
      <c r="AD942" s="405">
        <f t="shared" si="2858"/>
        <v>0</v>
      </c>
      <c r="AE942" s="405">
        <f t="shared" si="2858"/>
        <v>0</v>
      </c>
      <c r="AF942" s="405">
        <f t="shared" si="2858"/>
        <v>0</v>
      </c>
      <c r="AG942" s="405">
        <f t="shared" si="2858"/>
        <v>0</v>
      </c>
      <c r="AH942" s="405">
        <f t="shared" si="2858"/>
        <v>0</v>
      </c>
      <c r="AI942" s="405">
        <f t="shared" si="2858"/>
        <v>0</v>
      </c>
      <c r="AJ942" s="405">
        <f t="shared" si="2858"/>
        <v>0</v>
      </c>
      <c r="AK942" s="405">
        <f t="shared" si="2858"/>
        <v>0</v>
      </c>
      <c r="AL942" s="405">
        <f t="shared" si="2858"/>
        <v>0</v>
      </c>
      <c r="AM942" s="404">
        <f t="shared" si="2856"/>
        <v>0</v>
      </c>
    </row>
    <row r="943" spans="1:39">
      <c r="B943" s="351" t="s">
        <v>340</v>
      </c>
      <c r="C943" s="372"/>
      <c r="D943" s="336"/>
      <c r="E943" s="306"/>
      <c r="F943" s="306"/>
      <c r="G943" s="306"/>
      <c r="H943" s="306"/>
      <c r="I943" s="306"/>
      <c r="J943" s="306"/>
      <c r="K943" s="306"/>
      <c r="L943" s="306"/>
      <c r="M943" s="306"/>
      <c r="N943" s="306"/>
      <c r="O943" s="318"/>
      <c r="P943" s="306"/>
      <c r="Q943" s="306"/>
      <c r="R943" s="306"/>
      <c r="S943" s="336"/>
      <c r="T943" s="336"/>
      <c r="U943" s="336"/>
      <c r="V943" s="336"/>
      <c r="W943" s="306"/>
      <c r="X943" s="306"/>
      <c r="Y943" s="405">
        <f t="shared" ref="Y943:AL943" si="2859">Y583*Y936</f>
        <v>0</v>
      </c>
      <c r="Z943" s="405">
        <f t="shared" si="2859"/>
        <v>0</v>
      </c>
      <c r="AA943" s="405">
        <f t="shared" si="2859"/>
        <v>0</v>
      </c>
      <c r="AB943" s="405">
        <f t="shared" si="2859"/>
        <v>0</v>
      </c>
      <c r="AC943" s="405">
        <f t="shared" si="2859"/>
        <v>0</v>
      </c>
      <c r="AD943" s="405">
        <f t="shared" si="2859"/>
        <v>0</v>
      </c>
      <c r="AE943" s="405">
        <f t="shared" si="2859"/>
        <v>0</v>
      </c>
      <c r="AF943" s="405">
        <f t="shared" si="2859"/>
        <v>0</v>
      </c>
      <c r="AG943" s="405">
        <f t="shared" si="2859"/>
        <v>0</v>
      </c>
      <c r="AH943" s="405">
        <f t="shared" si="2859"/>
        <v>0</v>
      </c>
      <c r="AI943" s="405">
        <f t="shared" si="2859"/>
        <v>0</v>
      </c>
      <c r="AJ943" s="405">
        <f t="shared" si="2859"/>
        <v>0</v>
      </c>
      <c r="AK943" s="405">
        <f t="shared" si="2859"/>
        <v>0</v>
      </c>
      <c r="AL943" s="405">
        <f t="shared" si="2859"/>
        <v>0</v>
      </c>
      <c r="AM943" s="404">
        <f t="shared" si="2856"/>
        <v>0</v>
      </c>
    </row>
    <row r="944" spans="1:39">
      <c r="B944" s="351" t="s">
        <v>341</v>
      </c>
      <c r="C944" s="372"/>
      <c r="D944" s="336"/>
      <c r="E944" s="306"/>
      <c r="F944" s="306"/>
      <c r="G944" s="306"/>
      <c r="H944" s="306"/>
      <c r="I944" s="306"/>
      <c r="J944" s="306"/>
      <c r="K944" s="306"/>
      <c r="L944" s="306"/>
      <c r="M944" s="306"/>
      <c r="N944" s="306"/>
      <c r="O944" s="318"/>
      <c r="P944" s="306"/>
      <c r="Q944" s="306"/>
      <c r="R944" s="306"/>
      <c r="S944" s="336"/>
      <c r="T944" s="336"/>
      <c r="U944" s="336"/>
      <c r="V944" s="336"/>
      <c r="W944" s="306"/>
      <c r="X944" s="306"/>
      <c r="Y944" s="405">
        <f t="shared" ref="Y944:AL944" si="2860">Y766*Y936</f>
        <v>0</v>
      </c>
      <c r="Z944" s="405">
        <f t="shared" si="2860"/>
        <v>0</v>
      </c>
      <c r="AA944" s="405">
        <f t="shared" si="2860"/>
        <v>0</v>
      </c>
      <c r="AB944" s="405">
        <f t="shared" si="2860"/>
        <v>0</v>
      </c>
      <c r="AC944" s="405">
        <f t="shared" si="2860"/>
        <v>0</v>
      </c>
      <c r="AD944" s="405">
        <f t="shared" si="2860"/>
        <v>0</v>
      </c>
      <c r="AE944" s="405">
        <f t="shared" si="2860"/>
        <v>0</v>
      </c>
      <c r="AF944" s="405">
        <f t="shared" si="2860"/>
        <v>0</v>
      </c>
      <c r="AG944" s="405">
        <f t="shared" si="2860"/>
        <v>0</v>
      </c>
      <c r="AH944" s="405">
        <f t="shared" si="2860"/>
        <v>0</v>
      </c>
      <c r="AI944" s="405">
        <f t="shared" si="2860"/>
        <v>0</v>
      </c>
      <c r="AJ944" s="405">
        <f t="shared" si="2860"/>
        <v>0</v>
      </c>
      <c r="AK944" s="405">
        <f t="shared" si="2860"/>
        <v>0</v>
      </c>
      <c r="AL944" s="405">
        <f t="shared" si="2860"/>
        <v>0</v>
      </c>
      <c r="AM944" s="404">
        <f t="shared" si="2856"/>
        <v>0</v>
      </c>
    </row>
    <row r="945" spans="1:39">
      <c r="B945" s="351" t="s">
        <v>342</v>
      </c>
      <c r="C945" s="372"/>
      <c r="D945" s="336"/>
      <c r="E945" s="306"/>
      <c r="F945" s="306"/>
      <c r="G945" s="306"/>
      <c r="H945" s="306"/>
      <c r="I945" s="306"/>
      <c r="J945" s="306"/>
      <c r="K945" s="306"/>
      <c r="L945" s="306"/>
      <c r="M945" s="306"/>
      <c r="N945" s="306"/>
      <c r="O945" s="318"/>
      <c r="P945" s="306"/>
      <c r="Q945" s="306"/>
      <c r="R945" s="306"/>
      <c r="S945" s="336"/>
      <c r="T945" s="336"/>
      <c r="U945" s="336"/>
      <c r="V945" s="336"/>
      <c r="W945" s="306"/>
      <c r="X945" s="306"/>
      <c r="Y945" s="405">
        <f>Y933*Y936</f>
        <v>0</v>
      </c>
      <c r="Z945" s="405">
        <f t="shared" ref="Z945:AL945" si="2861">Z933*Z936</f>
        <v>0</v>
      </c>
      <c r="AA945" s="405">
        <f t="shared" si="2861"/>
        <v>0</v>
      </c>
      <c r="AB945" s="405">
        <f t="shared" si="2861"/>
        <v>0</v>
      </c>
      <c r="AC945" s="405">
        <f t="shared" si="2861"/>
        <v>0</v>
      </c>
      <c r="AD945" s="405">
        <f t="shared" si="2861"/>
        <v>0</v>
      </c>
      <c r="AE945" s="405">
        <f t="shared" si="2861"/>
        <v>0</v>
      </c>
      <c r="AF945" s="405">
        <f t="shared" si="2861"/>
        <v>0</v>
      </c>
      <c r="AG945" s="405">
        <f t="shared" si="2861"/>
        <v>0</v>
      </c>
      <c r="AH945" s="405">
        <f t="shared" si="2861"/>
        <v>0</v>
      </c>
      <c r="AI945" s="405">
        <f t="shared" si="2861"/>
        <v>0</v>
      </c>
      <c r="AJ945" s="405">
        <f t="shared" si="2861"/>
        <v>0</v>
      </c>
      <c r="AK945" s="405">
        <f t="shared" si="2861"/>
        <v>0</v>
      </c>
      <c r="AL945" s="405">
        <f t="shared" si="2861"/>
        <v>0</v>
      </c>
      <c r="AM945" s="404">
        <f t="shared" si="2856"/>
        <v>0</v>
      </c>
    </row>
    <row r="946" spans="1:39" ht="15.75">
      <c r="B946" s="376" t="s">
        <v>346</v>
      </c>
      <c r="C946" s="372"/>
      <c r="D946" s="363"/>
      <c r="E946" s="361"/>
      <c r="F946" s="361"/>
      <c r="G946" s="361"/>
      <c r="H946" s="361"/>
      <c r="I946" s="361"/>
      <c r="J946" s="361"/>
      <c r="K946" s="361"/>
      <c r="L946" s="361"/>
      <c r="M946" s="361"/>
      <c r="N946" s="361"/>
      <c r="O946" s="327"/>
      <c r="P946" s="361"/>
      <c r="Q946" s="361"/>
      <c r="R946" s="361"/>
      <c r="S946" s="363"/>
      <c r="T946" s="363"/>
      <c r="U946" s="363"/>
      <c r="V946" s="363"/>
      <c r="W946" s="361"/>
      <c r="X946" s="361"/>
      <c r="Y946" s="373">
        <f>SUM(Y937:Y945)</f>
        <v>0</v>
      </c>
      <c r="Z946" s="373">
        <f t="shared" ref="Z946:AE946" si="2862">SUM(Z937:Z945)</f>
        <v>0</v>
      </c>
      <c r="AA946" s="373">
        <f t="shared" si="2862"/>
        <v>0</v>
      </c>
      <c r="AB946" s="373">
        <f t="shared" si="2862"/>
        <v>0</v>
      </c>
      <c r="AC946" s="373">
        <f t="shared" si="2862"/>
        <v>0</v>
      </c>
      <c r="AD946" s="373">
        <f t="shared" si="2862"/>
        <v>0</v>
      </c>
      <c r="AE946" s="373">
        <f t="shared" si="2862"/>
        <v>0</v>
      </c>
      <c r="AF946" s="373">
        <f>SUM(AF937:AF945)</f>
        <v>0</v>
      </c>
      <c r="AG946" s="373">
        <f t="shared" ref="AG946:AL946" si="2863">SUM(AG937:AG945)</f>
        <v>0</v>
      </c>
      <c r="AH946" s="373">
        <f t="shared" si="2863"/>
        <v>0</v>
      </c>
      <c r="AI946" s="373">
        <f t="shared" si="2863"/>
        <v>0</v>
      </c>
      <c r="AJ946" s="373">
        <f t="shared" si="2863"/>
        <v>0</v>
      </c>
      <c r="AK946" s="373">
        <f t="shared" si="2863"/>
        <v>0</v>
      </c>
      <c r="AL946" s="373">
        <f t="shared" si="2863"/>
        <v>0</v>
      </c>
      <c r="AM946" s="375">
        <f>SUM(AM937:AM945)</f>
        <v>0</v>
      </c>
    </row>
    <row r="947" spans="1:39" ht="15.75">
      <c r="B947" s="376" t="s">
        <v>347</v>
      </c>
      <c r="C947" s="372"/>
      <c r="D947" s="377"/>
      <c r="E947" s="361"/>
      <c r="F947" s="361"/>
      <c r="G947" s="361"/>
      <c r="H947" s="361"/>
      <c r="I947" s="361"/>
      <c r="J947" s="361"/>
      <c r="K947" s="361"/>
      <c r="L947" s="361"/>
      <c r="M947" s="361"/>
      <c r="N947" s="361"/>
      <c r="O947" s="327"/>
      <c r="P947" s="361"/>
      <c r="Q947" s="361"/>
      <c r="R947" s="361"/>
      <c r="S947" s="363"/>
      <c r="T947" s="363"/>
      <c r="U947" s="363"/>
      <c r="V947" s="363"/>
      <c r="W947" s="361"/>
      <c r="X947" s="361"/>
      <c r="Y947" s="374">
        <f>Y934*Y936</f>
        <v>0</v>
      </c>
      <c r="Z947" s="374">
        <f t="shared" ref="Z947:AE947" si="2864">Z934*Z936</f>
        <v>0</v>
      </c>
      <c r="AA947" s="374">
        <f t="shared" si="2864"/>
        <v>0</v>
      </c>
      <c r="AB947" s="374">
        <f t="shared" si="2864"/>
        <v>0</v>
      </c>
      <c r="AC947" s="374">
        <f t="shared" si="2864"/>
        <v>0</v>
      </c>
      <c r="AD947" s="374">
        <f t="shared" si="2864"/>
        <v>0</v>
      </c>
      <c r="AE947" s="374">
        <f t="shared" si="2864"/>
        <v>0</v>
      </c>
      <c r="AF947" s="374">
        <f>AF934*AF936</f>
        <v>0</v>
      </c>
      <c r="AG947" s="374">
        <f t="shared" ref="AG947:AL947" si="2865">AG934*AG936</f>
        <v>0</v>
      </c>
      <c r="AH947" s="374">
        <f t="shared" si="2865"/>
        <v>0</v>
      </c>
      <c r="AI947" s="374">
        <f t="shared" si="2865"/>
        <v>0</v>
      </c>
      <c r="AJ947" s="374">
        <f t="shared" si="2865"/>
        <v>0</v>
      </c>
      <c r="AK947" s="374">
        <f t="shared" si="2865"/>
        <v>0</v>
      </c>
      <c r="AL947" s="374">
        <f t="shared" si="2865"/>
        <v>0</v>
      </c>
      <c r="AM947" s="375">
        <f>SUM(Y947:AL947)</f>
        <v>0</v>
      </c>
    </row>
    <row r="948" spans="1:39" ht="15.75">
      <c r="B948" s="376" t="s">
        <v>348</v>
      </c>
      <c r="C948" s="372"/>
      <c r="D948" s="377"/>
      <c r="E948" s="361"/>
      <c r="F948" s="361"/>
      <c r="G948" s="361"/>
      <c r="H948" s="361"/>
      <c r="I948" s="361"/>
      <c r="J948" s="361"/>
      <c r="K948" s="361"/>
      <c r="L948" s="361"/>
      <c r="M948" s="361"/>
      <c r="N948" s="361"/>
      <c r="O948" s="327"/>
      <c r="P948" s="361"/>
      <c r="Q948" s="361"/>
      <c r="R948" s="361"/>
      <c r="S948" s="377"/>
      <c r="T948" s="377"/>
      <c r="U948" s="377"/>
      <c r="V948" s="377"/>
      <c r="W948" s="361"/>
      <c r="X948" s="361"/>
      <c r="Y948" s="378"/>
      <c r="Z948" s="378"/>
      <c r="AA948" s="378"/>
      <c r="AB948" s="378"/>
      <c r="AC948" s="378"/>
      <c r="AD948" s="378"/>
      <c r="AE948" s="378"/>
      <c r="AF948" s="378"/>
      <c r="AG948" s="378"/>
      <c r="AH948" s="378"/>
      <c r="AI948" s="378"/>
      <c r="AJ948" s="378"/>
      <c r="AK948" s="378"/>
      <c r="AL948" s="378"/>
      <c r="AM948" s="375">
        <f>AM946-AM947</f>
        <v>0</v>
      </c>
    </row>
    <row r="949" spans="1:39">
      <c r="B949" s="351"/>
      <c r="C949" s="377"/>
      <c r="D949" s="377"/>
      <c r="E949" s="361"/>
      <c r="F949" s="361"/>
      <c r="G949" s="361"/>
      <c r="H949" s="361"/>
      <c r="I949" s="361"/>
      <c r="J949" s="361"/>
      <c r="K949" s="361"/>
      <c r="L949" s="361"/>
      <c r="M949" s="361"/>
      <c r="N949" s="361"/>
      <c r="O949" s="327"/>
      <c r="P949" s="361"/>
      <c r="Q949" s="361"/>
      <c r="R949" s="361"/>
      <c r="S949" s="377"/>
      <c r="T949" s="372"/>
      <c r="U949" s="377"/>
      <c r="V949" s="377"/>
      <c r="W949" s="361"/>
      <c r="X949" s="361"/>
      <c r="Y949" s="379"/>
      <c r="Z949" s="379"/>
      <c r="AA949" s="379"/>
      <c r="AB949" s="379"/>
      <c r="AC949" s="379"/>
      <c r="AD949" s="379"/>
      <c r="AE949" s="379"/>
      <c r="AF949" s="379"/>
      <c r="AG949" s="379"/>
      <c r="AH949" s="379"/>
      <c r="AI949" s="379"/>
      <c r="AJ949" s="379"/>
      <c r="AK949" s="379"/>
      <c r="AL949" s="379"/>
      <c r="AM949" s="364"/>
    </row>
    <row r="950" spans="1:39">
      <c r="B950" s="467" t="s">
        <v>343</v>
      </c>
      <c r="C950" s="391"/>
      <c r="D950" s="411"/>
      <c r="E950" s="411"/>
      <c r="F950" s="411"/>
      <c r="G950" s="411"/>
      <c r="H950" s="411"/>
      <c r="I950" s="411"/>
      <c r="J950" s="411"/>
      <c r="K950" s="411"/>
      <c r="L950" s="411"/>
      <c r="M950" s="411"/>
      <c r="N950" s="411"/>
      <c r="O950" s="410"/>
      <c r="P950" s="411"/>
      <c r="Q950" s="411"/>
      <c r="R950" s="411"/>
      <c r="S950" s="391"/>
      <c r="T950" s="412"/>
      <c r="U950" s="412"/>
      <c r="V950" s="411"/>
      <c r="W950" s="411"/>
      <c r="X950" s="412"/>
      <c r="Y950" s="353">
        <f>SUMPRODUCT(E776:E931,Y776:Y931)</f>
        <v>0</v>
      </c>
      <c r="Z950" s="353">
        <f>SUMPRODUCT(E776:E931,Z776:Z931)</f>
        <v>0</v>
      </c>
      <c r="AA950" s="353">
        <f t="shared" ref="AA950:AL950" si="2866">IF(AA774="kw",SUMPRODUCT($N$776:$N$931,$P$776:$P$931,AA776:AA931),SUMPRODUCT($E$776:$E$931,AA776:AA931))</f>
        <v>0</v>
      </c>
      <c r="AB950" s="353">
        <f t="shared" si="2866"/>
        <v>0</v>
      </c>
      <c r="AC950" s="353">
        <f t="shared" si="2866"/>
        <v>0</v>
      </c>
      <c r="AD950" s="353">
        <f t="shared" si="2866"/>
        <v>0</v>
      </c>
      <c r="AE950" s="353">
        <f t="shared" si="2866"/>
        <v>0</v>
      </c>
      <c r="AF950" s="353">
        <f t="shared" si="2866"/>
        <v>0</v>
      </c>
      <c r="AG950" s="353">
        <f t="shared" si="2866"/>
        <v>0</v>
      </c>
      <c r="AH950" s="353">
        <f t="shared" si="2866"/>
        <v>0</v>
      </c>
      <c r="AI950" s="353">
        <f t="shared" si="2866"/>
        <v>0</v>
      </c>
      <c r="AJ950" s="353">
        <f t="shared" si="2866"/>
        <v>0</v>
      </c>
      <c r="AK950" s="353">
        <f t="shared" si="2866"/>
        <v>0</v>
      </c>
      <c r="AL950" s="353">
        <f t="shared" si="2866"/>
        <v>0</v>
      </c>
      <c r="AM950" s="413"/>
    </row>
    <row r="951" spans="1:39" ht="18.75" customHeight="1">
      <c r="B951" s="395" t="s">
        <v>226</v>
      </c>
      <c r="C951" s="414"/>
      <c r="D951" s="415"/>
      <c r="E951" s="415"/>
      <c r="F951" s="415"/>
      <c r="G951" s="415"/>
      <c r="H951" s="415"/>
      <c r="I951" s="415"/>
      <c r="J951" s="415"/>
      <c r="K951" s="415"/>
      <c r="L951" s="415"/>
      <c r="M951" s="415"/>
      <c r="N951" s="415"/>
      <c r="O951" s="415"/>
      <c r="P951" s="415"/>
      <c r="Q951" s="415"/>
      <c r="R951" s="415"/>
      <c r="S951" s="398"/>
      <c r="T951" s="399"/>
      <c r="U951" s="415"/>
      <c r="V951" s="415"/>
      <c r="W951" s="415"/>
      <c r="X951" s="415"/>
      <c r="Y951" s="436"/>
      <c r="Z951" s="436"/>
      <c r="AA951" s="436"/>
      <c r="AB951" s="436"/>
      <c r="AC951" s="436"/>
      <c r="AD951" s="436"/>
      <c r="AE951" s="436"/>
      <c r="AF951" s="436"/>
      <c r="AG951" s="436"/>
      <c r="AH951" s="436"/>
      <c r="AI951" s="436"/>
      <c r="AJ951" s="436"/>
      <c r="AK951" s="436"/>
      <c r="AL951" s="436"/>
      <c r="AM951" s="416"/>
    </row>
    <row r="952" spans="1:39" collapsed="1"/>
    <row r="954" spans="1:39" ht="15.75">
      <c r="B954" s="307" t="s">
        <v>344</v>
      </c>
      <c r="C954" s="308"/>
      <c r="D954" s="627" t="s">
        <v>588</v>
      </c>
      <c r="E954" s="280"/>
      <c r="F954" s="627" t="s">
        <v>599</v>
      </c>
      <c r="G954" s="280"/>
      <c r="H954" s="280"/>
      <c r="I954" s="280"/>
      <c r="J954" s="280"/>
      <c r="K954" s="280"/>
      <c r="L954" s="280"/>
      <c r="M954" s="280"/>
      <c r="N954" s="280"/>
      <c r="O954" s="308"/>
      <c r="P954" s="280"/>
      <c r="Q954" s="280"/>
      <c r="R954" s="280"/>
      <c r="S954" s="280"/>
      <c r="T954" s="280"/>
      <c r="U954" s="280"/>
      <c r="V954" s="280"/>
      <c r="W954" s="280"/>
      <c r="X954" s="280"/>
      <c r="Y954" s="297"/>
      <c r="Z954" s="294"/>
      <c r="AA954" s="294"/>
      <c r="AB954" s="294"/>
      <c r="AC954" s="294"/>
      <c r="AD954" s="294"/>
      <c r="AE954" s="294"/>
      <c r="AF954" s="294"/>
      <c r="AG954" s="294"/>
      <c r="AH954" s="294"/>
      <c r="AI954" s="294"/>
      <c r="AJ954" s="294"/>
      <c r="AK954" s="294"/>
      <c r="AL954" s="294"/>
    </row>
    <row r="955" spans="1:39" ht="39.75" customHeight="1">
      <c r="B955" s="977" t="s">
        <v>213</v>
      </c>
      <c r="C955" s="979" t="s">
        <v>33</v>
      </c>
      <c r="D955" s="311" t="s">
        <v>426</v>
      </c>
      <c r="E955" s="981" t="s">
        <v>211</v>
      </c>
      <c r="F955" s="982"/>
      <c r="G955" s="982"/>
      <c r="H955" s="982"/>
      <c r="I955" s="982"/>
      <c r="J955" s="982"/>
      <c r="K955" s="982"/>
      <c r="L955" s="982"/>
      <c r="M955" s="983"/>
      <c r="N955" s="984" t="s">
        <v>215</v>
      </c>
      <c r="O955" s="311" t="s">
        <v>427</v>
      </c>
      <c r="P955" s="981" t="s">
        <v>214</v>
      </c>
      <c r="Q955" s="982"/>
      <c r="R955" s="982"/>
      <c r="S955" s="982"/>
      <c r="T955" s="982"/>
      <c r="U955" s="982"/>
      <c r="V955" s="982"/>
      <c r="W955" s="982"/>
      <c r="X955" s="983"/>
      <c r="Y955" s="974" t="s">
        <v>246</v>
      </c>
      <c r="Z955" s="975"/>
      <c r="AA955" s="975"/>
      <c r="AB955" s="975"/>
      <c r="AC955" s="975"/>
      <c r="AD955" s="975"/>
      <c r="AE955" s="975"/>
      <c r="AF955" s="975"/>
      <c r="AG955" s="975"/>
      <c r="AH955" s="975"/>
      <c r="AI955" s="975"/>
      <c r="AJ955" s="975"/>
      <c r="AK955" s="975"/>
      <c r="AL955" s="975"/>
      <c r="AM955" s="976"/>
    </row>
    <row r="956" spans="1:39" ht="65.25" customHeight="1">
      <c r="B956" s="978"/>
      <c r="C956" s="980"/>
      <c r="D956" s="312">
        <v>2020</v>
      </c>
      <c r="E956" s="312">
        <v>2021</v>
      </c>
      <c r="F956" s="312">
        <v>2022</v>
      </c>
      <c r="G956" s="312">
        <v>2023</v>
      </c>
      <c r="H956" s="312">
        <v>2024</v>
      </c>
      <c r="I956" s="312">
        <v>2025</v>
      </c>
      <c r="J956" s="312">
        <v>2026</v>
      </c>
      <c r="K956" s="312">
        <v>2027</v>
      </c>
      <c r="L956" s="312">
        <v>2028</v>
      </c>
      <c r="M956" s="312">
        <v>2029</v>
      </c>
      <c r="N956" s="985"/>
      <c r="O956" s="312">
        <v>2020</v>
      </c>
      <c r="P956" s="312">
        <v>2021</v>
      </c>
      <c r="Q956" s="312">
        <v>2022</v>
      </c>
      <c r="R956" s="312">
        <v>2023</v>
      </c>
      <c r="S956" s="312">
        <v>2024</v>
      </c>
      <c r="T956" s="312">
        <v>2025</v>
      </c>
      <c r="U956" s="312">
        <v>2026</v>
      </c>
      <c r="V956" s="312">
        <v>2027</v>
      </c>
      <c r="W956" s="312">
        <v>2028</v>
      </c>
      <c r="X956" s="312">
        <v>2029</v>
      </c>
      <c r="Y956" s="312" t="str">
        <f>'1.  LRAMVA Summary'!D51</f>
        <v>Residential</v>
      </c>
      <c r="Z956" s="312" t="str">
        <f>'1.  LRAMVA Summary'!E51</f>
        <v>GS&lt;50 kW</v>
      </c>
      <c r="AA956" s="312" t="str">
        <f>'1.  LRAMVA Summary'!F51</f>
        <v>General Service 50 to 4,999 kW</v>
      </c>
      <c r="AB956" s="312" t="str">
        <f>'1.  LRAMVA Summary'!G51</f>
        <v>Large Use</v>
      </c>
      <c r="AC956" s="312" t="str">
        <f>'1.  LRAMVA Summary'!H51</f>
        <v>Large Use</v>
      </c>
      <c r="AD956" s="312" t="str">
        <f>'1.  LRAMVA Summary'!I51</f>
        <v>Street Lighting</v>
      </c>
      <c r="AE956" s="312" t="str">
        <f>'1.  LRAMVA Summary'!J51</f>
        <v/>
      </c>
      <c r="AF956" s="312" t="str">
        <f>'1.  LRAMVA Summary'!K51</f>
        <v/>
      </c>
      <c r="AG956" s="312" t="str">
        <f>'1.  LRAMVA Summary'!L51</f>
        <v/>
      </c>
      <c r="AH956" s="312" t="str">
        <f>'1.  LRAMVA Summary'!M51</f>
        <v/>
      </c>
      <c r="AI956" s="312" t="str">
        <f>'1.  LRAMVA Summary'!N51</f>
        <v/>
      </c>
      <c r="AJ956" s="312" t="str">
        <f>'1.  LRAMVA Summary'!O51</f>
        <v/>
      </c>
      <c r="AK956" s="312" t="str">
        <f>'1.  LRAMVA Summary'!P51</f>
        <v/>
      </c>
      <c r="AL956" s="312" t="str">
        <f>'1.  LRAMVA Summary'!Q51</f>
        <v/>
      </c>
      <c r="AM956" s="314" t="str">
        <f>'1.  LRAMVA Summary'!R51</f>
        <v>Total</v>
      </c>
    </row>
    <row r="957" spans="1:39" ht="15" customHeight="1">
      <c r="A957" s="568"/>
      <c r="B957" s="554" t="s">
        <v>517</v>
      </c>
      <c r="C957" s="316"/>
      <c r="D957" s="316"/>
      <c r="E957" s="316"/>
      <c r="F957" s="316"/>
      <c r="G957" s="316"/>
      <c r="H957" s="316"/>
      <c r="I957" s="316"/>
      <c r="J957" s="316"/>
      <c r="K957" s="316"/>
      <c r="L957" s="316"/>
      <c r="M957" s="316"/>
      <c r="N957" s="317"/>
      <c r="O957" s="316"/>
      <c r="P957" s="316"/>
      <c r="Q957" s="316"/>
      <c r="R957" s="316"/>
      <c r="S957" s="316"/>
      <c r="T957" s="316"/>
      <c r="U957" s="316"/>
      <c r="V957" s="316"/>
      <c r="W957" s="316"/>
      <c r="X957" s="316"/>
      <c r="Y957" s="318" t="str">
        <f>'1.  LRAMVA Summary'!D52</f>
        <v>kWh</v>
      </c>
      <c r="Z957" s="318" t="str">
        <f>'1.  LRAMVA Summary'!E52</f>
        <v>kWh</v>
      </c>
      <c r="AA957" s="318" t="str">
        <f>'1.  LRAMVA Summary'!F52</f>
        <v>kW</v>
      </c>
      <c r="AB957" s="318" t="str">
        <f>'1.  LRAMVA Summary'!G52</f>
        <v>kW</v>
      </c>
      <c r="AC957" s="318" t="str">
        <f>'1.  LRAMVA Summary'!H52</f>
        <v>kW</v>
      </c>
      <c r="AD957" s="318" t="str">
        <f>'1.  LRAMVA Summary'!I52</f>
        <v>kW</v>
      </c>
      <c r="AE957" s="318" t="str">
        <f>'1.  LRAMVA Summary'!J52</f>
        <v/>
      </c>
      <c r="AF957" s="318" t="str">
        <f>'1.  LRAMVA Summary'!K52</f>
        <v/>
      </c>
      <c r="AG957" s="318" t="str">
        <f>'1.  LRAMVA Summary'!L52</f>
        <v/>
      </c>
      <c r="AH957" s="318" t="str">
        <f>'1.  LRAMVA Summary'!M52</f>
        <v/>
      </c>
      <c r="AI957" s="318" t="str">
        <f>'1.  LRAMVA Summary'!N52</f>
        <v/>
      </c>
      <c r="AJ957" s="318" t="str">
        <f>'1.  LRAMVA Summary'!O52</f>
        <v/>
      </c>
      <c r="AK957" s="318" t="str">
        <f>'1.  LRAMVA Summary'!P52</f>
        <v/>
      </c>
      <c r="AL957" s="318" t="str">
        <f>'1.  LRAMVA Summary'!Q52</f>
        <v/>
      </c>
      <c r="AM957" s="319"/>
    </row>
    <row r="958" spans="1:39" ht="15" hidden="1" customHeight="1" outlineLevel="1">
      <c r="A958" s="568"/>
      <c r="B958" s="540" t="s">
        <v>510</v>
      </c>
      <c r="C958" s="316"/>
      <c r="D958" s="316"/>
      <c r="E958" s="316"/>
      <c r="F958" s="316"/>
      <c r="G958" s="316"/>
      <c r="H958" s="316"/>
      <c r="I958" s="316"/>
      <c r="J958" s="316"/>
      <c r="K958" s="316"/>
      <c r="L958" s="316"/>
      <c r="M958" s="316"/>
      <c r="N958" s="317"/>
      <c r="O958" s="316"/>
      <c r="P958" s="316"/>
      <c r="Q958" s="316"/>
      <c r="R958" s="316"/>
      <c r="S958" s="316"/>
      <c r="T958" s="316"/>
      <c r="U958" s="316"/>
      <c r="V958" s="316"/>
      <c r="W958" s="316"/>
      <c r="X958" s="316"/>
      <c r="Y958" s="318"/>
      <c r="Z958" s="318"/>
      <c r="AA958" s="318"/>
      <c r="AB958" s="318"/>
      <c r="AC958" s="318"/>
      <c r="AD958" s="318"/>
      <c r="AE958" s="318"/>
      <c r="AF958" s="318"/>
      <c r="AG958" s="318"/>
      <c r="AH958" s="318"/>
      <c r="AI958" s="318"/>
      <c r="AJ958" s="318"/>
      <c r="AK958" s="318"/>
      <c r="AL958" s="318"/>
      <c r="AM958" s="319"/>
    </row>
    <row r="959" spans="1:39" ht="15" hidden="1" customHeight="1" outlineLevel="1">
      <c r="A959" s="568">
        <v>1</v>
      </c>
      <c r="B959" s="455" t="s">
        <v>95</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67">Z959</f>
        <v>0</v>
      </c>
      <c r="AA960" s="438">
        <f t="shared" ref="AA960" si="2868">AA959</f>
        <v>0</v>
      </c>
      <c r="AB960" s="438">
        <f t="shared" ref="AB960" si="2869">AB959</f>
        <v>0</v>
      </c>
      <c r="AC960" s="438">
        <f t="shared" ref="AC960" si="2870">AC959</f>
        <v>0</v>
      </c>
      <c r="AD960" s="438">
        <f t="shared" ref="AD960" si="2871">AD959</f>
        <v>0</v>
      </c>
      <c r="AE960" s="438">
        <f t="shared" ref="AE960" si="2872">AE959</f>
        <v>0</v>
      </c>
      <c r="AF960" s="438">
        <f t="shared" ref="AF960" si="2873">AF959</f>
        <v>0</v>
      </c>
      <c r="AG960" s="438">
        <f t="shared" ref="AG960" si="2874">AG959</f>
        <v>0</v>
      </c>
      <c r="AH960" s="438">
        <f t="shared" ref="AH960" si="2875">AH959</f>
        <v>0</v>
      </c>
      <c r="AI960" s="438">
        <f t="shared" ref="AI960" si="2876">AI959</f>
        <v>0</v>
      </c>
      <c r="AJ960" s="438">
        <f t="shared" ref="AJ960" si="2877">AJ959</f>
        <v>0</v>
      </c>
      <c r="AK960" s="438">
        <f t="shared" ref="AK960" si="2878">AK959</f>
        <v>0</v>
      </c>
      <c r="AL960" s="438">
        <f t="shared" ref="AL960" si="2879">AL959</f>
        <v>0</v>
      </c>
      <c r="AM960" s="324"/>
    </row>
    <row r="961" spans="1:39" ht="15" hidden="1" customHeight="1" outlineLevel="1">
      <c r="A961" s="568"/>
      <c r="B961" s="325"/>
      <c r="C961" s="326"/>
      <c r="D961" s="326"/>
      <c r="E961" s="326"/>
      <c r="F961" s="326"/>
      <c r="G961" s="326"/>
      <c r="H961" s="326"/>
      <c r="I961" s="326"/>
      <c r="J961" s="326"/>
      <c r="K961" s="326"/>
      <c r="L961" s="326"/>
      <c r="M961" s="326"/>
      <c r="N961" s="327"/>
      <c r="O961" s="326"/>
      <c r="P961" s="326"/>
      <c r="Q961" s="326"/>
      <c r="R961" s="326"/>
      <c r="S961" s="326"/>
      <c r="T961" s="326"/>
      <c r="U961" s="326"/>
      <c r="V961" s="326"/>
      <c r="W961" s="326"/>
      <c r="X961" s="326"/>
      <c r="Y961" s="439"/>
      <c r="Z961" s="440"/>
      <c r="AA961" s="440"/>
      <c r="AB961" s="440"/>
      <c r="AC961" s="440"/>
      <c r="AD961" s="440"/>
      <c r="AE961" s="440"/>
      <c r="AF961" s="440"/>
      <c r="AG961" s="440"/>
      <c r="AH961" s="440"/>
      <c r="AI961" s="440"/>
      <c r="AJ961" s="440"/>
      <c r="AK961" s="440"/>
      <c r="AL961" s="440"/>
      <c r="AM961" s="329"/>
    </row>
    <row r="962" spans="1:39" ht="15" hidden="1" customHeight="1" outlineLevel="1">
      <c r="A962" s="568">
        <v>2</v>
      </c>
      <c r="B962" s="455" t="s">
        <v>96</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880">Z962</f>
        <v>0</v>
      </c>
      <c r="AA963" s="438">
        <f t="shared" ref="AA963" si="2881">AA962</f>
        <v>0</v>
      </c>
      <c r="AB963" s="438">
        <f t="shared" ref="AB963" si="2882">AB962</f>
        <v>0</v>
      </c>
      <c r="AC963" s="438">
        <f t="shared" ref="AC963" si="2883">AC962</f>
        <v>0</v>
      </c>
      <c r="AD963" s="438">
        <f t="shared" ref="AD963" si="2884">AD962</f>
        <v>0</v>
      </c>
      <c r="AE963" s="438">
        <f t="shared" ref="AE963" si="2885">AE962</f>
        <v>0</v>
      </c>
      <c r="AF963" s="438">
        <f t="shared" ref="AF963" si="2886">AF962</f>
        <v>0</v>
      </c>
      <c r="AG963" s="438">
        <f t="shared" ref="AG963" si="2887">AG962</f>
        <v>0</v>
      </c>
      <c r="AH963" s="438">
        <f t="shared" ref="AH963" si="2888">AH962</f>
        <v>0</v>
      </c>
      <c r="AI963" s="438">
        <f t="shared" ref="AI963" si="2889">AI962</f>
        <v>0</v>
      </c>
      <c r="AJ963" s="438">
        <f t="shared" ref="AJ963" si="2890">AJ962</f>
        <v>0</v>
      </c>
      <c r="AK963" s="438">
        <f t="shared" ref="AK963" si="2891">AK962</f>
        <v>0</v>
      </c>
      <c r="AL963" s="438">
        <f t="shared" ref="AL963" si="2892">AL962</f>
        <v>0</v>
      </c>
      <c r="AM963" s="324"/>
    </row>
    <row r="964" spans="1:39" ht="15" hidden="1" customHeight="1" outlineLevel="1">
      <c r="A964" s="568"/>
      <c r="B964" s="325"/>
      <c r="C964" s="326"/>
      <c r="D964" s="331"/>
      <c r="E964" s="331"/>
      <c r="F964" s="331"/>
      <c r="G964" s="331"/>
      <c r="H964" s="331"/>
      <c r="I964" s="331"/>
      <c r="J964" s="331"/>
      <c r="K964" s="331"/>
      <c r="L964" s="331"/>
      <c r="M964" s="331"/>
      <c r="N964" s="327"/>
      <c r="O964" s="331"/>
      <c r="P964" s="331"/>
      <c r="Q964" s="331"/>
      <c r="R964" s="331"/>
      <c r="S964" s="331"/>
      <c r="T964" s="331"/>
      <c r="U964" s="331"/>
      <c r="V964" s="331"/>
      <c r="W964" s="331"/>
      <c r="X964" s="331"/>
      <c r="Y964" s="439"/>
      <c r="Z964" s="440"/>
      <c r="AA964" s="440"/>
      <c r="AB964" s="440"/>
      <c r="AC964" s="440"/>
      <c r="AD964" s="440"/>
      <c r="AE964" s="440"/>
      <c r="AF964" s="440"/>
      <c r="AG964" s="440"/>
      <c r="AH964" s="440"/>
      <c r="AI964" s="440"/>
      <c r="AJ964" s="440"/>
      <c r="AK964" s="440"/>
      <c r="AL964" s="440"/>
      <c r="AM964" s="329"/>
    </row>
    <row r="965" spans="1:39" ht="15" hidden="1" customHeight="1" outlineLevel="1">
      <c r="A965" s="568">
        <v>3</v>
      </c>
      <c r="B965" s="455" t="s">
        <v>97</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893">Z965</f>
        <v>0</v>
      </c>
      <c r="AA966" s="438">
        <f t="shared" ref="AA966" si="2894">AA965</f>
        <v>0</v>
      </c>
      <c r="AB966" s="438">
        <f t="shared" ref="AB966" si="2895">AB965</f>
        <v>0</v>
      </c>
      <c r="AC966" s="438">
        <f t="shared" ref="AC966" si="2896">AC965</f>
        <v>0</v>
      </c>
      <c r="AD966" s="438">
        <f t="shared" ref="AD966" si="2897">AD965</f>
        <v>0</v>
      </c>
      <c r="AE966" s="438">
        <f t="shared" ref="AE966" si="2898">AE965</f>
        <v>0</v>
      </c>
      <c r="AF966" s="438">
        <f t="shared" ref="AF966" si="2899">AF965</f>
        <v>0</v>
      </c>
      <c r="AG966" s="438">
        <f t="shared" ref="AG966" si="2900">AG965</f>
        <v>0</v>
      </c>
      <c r="AH966" s="438">
        <f t="shared" ref="AH966" si="2901">AH965</f>
        <v>0</v>
      </c>
      <c r="AI966" s="438">
        <f t="shared" ref="AI966" si="2902">AI965</f>
        <v>0</v>
      </c>
      <c r="AJ966" s="438">
        <f t="shared" ref="AJ966" si="2903">AJ965</f>
        <v>0</v>
      </c>
      <c r="AK966" s="438">
        <f t="shared" ref="AK966" si="2904">AK965</f>
        <v>0</v>
      </c>
      <c r="AL966" s="438">
        <f t="shared" ref="AL966" si="2905">AL965</f>
        <v>0</v>
      </c>
      <c r="AM966" s="324"/>
    </row>
    <row r="967" spans="1:39" ht="15" hidden="1" customHeight="1" outlineLevel="1">
      <c r="A967" s="568"/>
      <c r="B967" s="321"/>
      <c r="C967" s="332"/>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39"/>
      <c r="Z967" s="439"/>
      <c r="AA967" s="439"/>
      <c r="AB967" s="439"/>
      <c r="AC967" s="439"/>
      <c r="AD967" s="439"/>
      <c r="AE967" s="439"/>
      <c r="AF967" s="439"/>
      <c r="AG967" s="439"/>
      <c r="AH967" s="439"/>
      <c r="AI967" s="439"/>
      <c r="AJ967" s="439"/>
      <c r="AK967" s="439"/>
      <c r="AL967" s="439"/>
      <c r="AM967" s="333"/>
    </row>
    <row r="968" spans="1:39" ht="15" hidden="1" customHeight="1" outlineLevel="1">
      <c r="A968" s="568">
        <v>4</v>
      </c>
      <c r="B968" s="455" t="s">
        <v>98</v>
      </c>
      <c r="C968" s="318" t="s">
        <v>25</v>
      </c>
      <c r="D968" s="322"/>
      <c r="E968" s="322"/>
      <c r="F968" s="322"/>
      <c r="G968" s="322"/>
      <c r="H968" s="322"/>
      <c r="I968" s="322"/>
      <c r="J968" s="322"/>
      <c r="K968" s="322"/>
      <c r="L968" s="322"/>
      <c r="M968" s="322"/>
      <c r="N968" s="318"/>
      <c r="O968" s="322"/>
      <c r="P968" s="322"/>
      <c r="Q968" s="322"/>
      <c r="R968" s="322"/>
      <c r="S968" s="322"/>
      <c r="T968" s="322"/>
      <c r="U968" s="322"/>
      <c r="V968" s="322"/>
      <c r="W968" s="322"/>
      <c r="X968" s="322"/>
      <c r="Y968" s="442"/>
      <c r="Z968" s="442"/>
      <c r="AA968" s="442"/>
      <c r="AB968" s="442"/>
      <c r="AC968" s="442"/>
      <c r="AD968" s="442"/>
      <c r="AE968" s="442"/>
      <c r="AF968" s="437"/>
      <c r="AG968" s="437"/>
      <c r="AH968" s="437"/>
      <c r="AI968" s="437"/>
      <c r="AJ968" s="437"/>
      <c r="AK968" s="437"/>
      <c r="AL968" s="437"/>
      <c r="AM968" s="323">
        <f>SUM(Y968:AL968)</f>
        <v>0</v>
      </c>
    </row>
    <row r="969" spans="1:39" ht="15" hidden="1" customHeight="1" outlineLevel="1">
      <c r="A969" s="568"/>
      <c r="B969" s="321" t="s">
        <v>349</v>
      </c>
      <c r="C969" s="318" t="s">
        <v>164</v>
      </c>
      <c r="D969" s="322"/>
      <c r="E969" s="322"/>
      <c r="F969" s="322"/>
      <c r="G969" s="322"/>
      <c r="H969" s="322"/>
      <c r="I969" s="322"/>
      <c r="J969" s="322"/>
      <c r="K969" s="322"/>
      <c r="L969" s="322"/>
      <c r="M969" s="322"/>
      <c r="N969" s="495"/>
      <c r="O969" s="322"/>
      <c r="P969" s="322"/>
      <c r="Q969" s="322"/>
      <c r="R969" s="322"/>
      <c r="S969" s="322"/>
      <c r="T969" s="322"/>
      <c r="U969" s="322"/>
      <c r="V969" s="322"/>
      <c r="W969" s="322"/>
      <c r="X969" s="322"/>
      <c r="Y969" s="438">
        <f>Y968</f>
        <v>0</v>
      </c>
      <c r="Z969" s="438">
        <f t="shared" ref="Z969" si="2906">Z968</f>
        <v>0</v>
      </c>
      <c r="AA969" s="438">
        <f t="shared" ref="AA969" si="2907">AA968</f>
        <v>0</v>
      </c>
      <c r="AB969" s="438">
        <f t="shared" ref="AB969" si="2908">AB968</f>
        <v>0</v>
      </c>
      <c r="AC969" s="438">
        <f t="shared" ref="AC969" si="2909">AC968</f>
        <v>0</v>
      </c>
      <c r="AD969" s="438">
        <f t="shared" ref="AD969" si="2910">AD968</f>
        <v>0</v>
      </c>
      <c r="AE969" s="438">
        <f t="shared" ref="AE969" si="2911">AE968</f>
        <v>0</v>
      </c>
      <c r="AF969" s="438">
        <f t="shared" ref="AF969" si="2912">AF968</f>
        <v>0</v>
      </c>
      <c r="AG969" s="438">
        <f t="shared" ref="AG969" si="2913">AG968</f>
        <v>0</v>
      </c>
      <c r="AH969" s="438">
        <f t="shared" ref="AH969" si="2914">AH968</f>
        <v>0</v>
      </c>
      <c r="AI969" s="438">
        <f t="shared" ref="AI969" si="2915">AI968</f>
        <v>0</v>
      </c>
      <c r="AJ969" s="438">
        <f t="shared" ref="AJ969" si="2916">AJ968</f>
        <v>0</v>
      </c>
      <c r="AK969" s="438">
        <f t="shared" ref="AK969" si="2917">AK968</f>
        <v>0</v>
      </c>
      <c r="AL969" s="438">
        <f t="shared" ref="AL969" si="2918">AL968</f>
        <v>0</v>
      </c>
      <c r="AM969" s="324"/>
    </row>
    <row r="970" spans="1:39" ht="15" hidden="1" customHeight="1" outlineLevel="1">
      <c r="A970" s="568"/>
      <c r="B970" s="321"/>
      <c r="C970" s="332"/>
      <c r="D970" s="331"/>
      <c r="E970" s="331"/>
      <c r="F970" s="331"/>
      <c r="G970" s="331"/>
      <c r="H970" s="331"/>
      <c r="I970" s="331"/>
      <c r="J970" s="331"/>
      <c r="K970" s="331"/>
      <c r="L970" s="331"/>
      <c r="M970" s="331"/>
      <c r="N970" s="318"/>
      <c r="O970" s="331"/>
      <c r="P970" s="331"/>
      <c r="Q970" s="331"/>
      <c r="R970" s="331"/>
      <c r="S970" s="331"/>
      <c r="T970" s="331"/>
      <c r="U970" s="331"/>
      <c r="V970" s="331"/>
      <c r="W970" s="331"/>
      <c r="X970" s="331"/>
      <c r="Y970" s="439"/>
      <c r="Z970" s="439"/>
      <c r="AA970" s="439"/>
      <c r="AB970" s="439"/>
      <c r="AC970" s="439"/>
      <c r="AD970" s="439"/>
      <c r="AE970" s="439"/>
      <c r="AF970" s="439"/>
      <c r="AG970" s="439"/>
      <c r="AH970" s="439"/>
      <c r="AI970" s="439"/>
      <c r="AJ970" s="439"/>
      <c r="AK970" s="439"/>
      <c r="AL970" s="439"/>
      <c r="AM970" s="333"/>
    </row>
    <row r="971" spans="1:39" ht="15" hidden="1" customHeight="1" outlineLevel="1">
      <c r="A971" s="568">
        <v>5</v>
      </c>
      <c r="B971" s="455" t="s">
        <v>99</v>
      </c>
      <c r="C971" s="318" t="s">
        <v>25</v>
      </c>
      <c r="D971" s="322"/>
      <c r="E971" s="322"/>
      <c r="F971" s="322"/>
      <c r="G971" s="322"/>
      <c r="H971" s="322"/>
      <c r="I971" s="322"/>
      <c r="J971" s="322"/>
      <c r="K971" s="322"/>
      <c r="L971" s="322"/>
      <c r="M971" s="322"/>
      <c r="N971" s="318"/>
      <c r="O971" s="322"/>
      <c r="P971" s="322"/>
      <c r="Q971" s="322"/>
      <c r="R971" s="322"/>
      <c r="S971" s="322"/>
      <c r="T971" s="322"/>
      <c r="U971" s="322"/>
      <c r="V971" s="322"/>
      <c r="W971" s="322"/>
      <c r="X971" s="322"/>
      <c r="Y971" s="442"/>
      <c r="Z971" s="442"/>
      <c r="AA971" s="442"/>
      <c r="AB971" s="442"/>
      <c r="AC971" s="442"/>
      <c r="AD971" s="442"/>
      <c r="AE971" s="442"/>
      <c r="AF971" s="437"/>
      <c r="AG971" s="437"/>
      <c r="AH971" s="437"/>
      <c r="AI971" s="437"/>
      <c r="AJ971" s="437"/>
      <c r="AK971" s="437"/>
      <c r="AL971" s="437"/>
      <c r="AM971" s="323">
        <f>SUM(Y971:AL971)</f>
        <v>0</v>
      </c>
    </row>
    <row r="972" spans="1:39" ht="15" hidden="1" customHeight="1" outlineLevel="1">
      <c r="A972" s="568"/>
      <c r="B972" s="321" t="s">
        <v>349</v>
      </c>
      <c r="C972" s="318" t="s">
        <v>164</v>
      </c>
      <c r="D972" s="322"/>
      <c r="E972" s="322"/>
      <c r="F972" s="322"/>
      <c r="G972" s="322"/>
      <c r="H972" s="322"/>
      <c r="I972" s="322"/>
      <c r="J972" s="322"/>
      <c r="K972" s="322"/>
      <c r="L972" s="322"/>
      <c r="M972" s="322"/>
      <c r="N972" s="495"/>
      <c r="O972" s="322"/>
      <c r="P972" s="322"/>
      <c r="Q972" s="322"/>
      <c r="R972" s="322"/>
      <c r="S972" s="322"/>
      <c r="T972" s="322"/>
      <c r="U972" s="322"/>
      <c r="V972" s="322"/>
      <c r="W972" s="322"/>
      <c r="X972" s="322"/>
      <c r="Y972" s="438">
        <f>Y971</f>
        <v>0</v>
      </c>
      <c r="Z972" s="438">
        <f t="shared" ref="Z972" si="2919">Z971</f>
        <v>0</v>
      </c>
      <c r="AA972" s="438">
        <f t="shared" ref="AA972" si="2920">AA971</f>
        <v>0</v>
      </c>
      <c r="AB972" s="438">
        <f t="shared" ref="AB972" si="2921">AB971</f>
        <v>0</v>
      </c>
      <c r="AC972" s="438">
        <f t="shared" ref="AC972" si="2922">AC971</f>
        <v>0</v>
      </c>
      <c r="AD972" s="438">
        <f t="shared" ref="AD972" si="2923">AD971</f>
        <v>0</v>
      </c>
      <c r="AE972" s="438">
        <f t="shared" ref="AE972" si="2924">AE971</f>
        <v>0</v>
      </c>
      <c r="AF972" s="438">
        <f t="shared" ref="AF972" si="2925">AF971</f>
        <v>0</v>
      </c>
      <c r="AG972" s="438">
        <f t="shared" ref="AG972" si="2926">AG971</f>
        <v>0</v>
      </c>
      <c r="AH972" s="438">
        <f t="shared" ref="AH972" si="2927">AH971</f>
        <v>0</v>
      </c>
      <c r="AI972" s="438">
        <f t="shared" ref="AI972" si="2928">AI971</f>
        <v>0</v>
      </c>
      <c r="AJ972" s="438">
        <f t="shared" ref="AJ972" si="2929">AJ971</f>
        <v>0</v>
      </c>
      <c r="AK972" s="438">
        <f t="shared" ref="AK972" si="2930">AK971</f>
        <v>0</v>
      </c>
      <c r="AL972" s="438">
        <f t="shared" ref="AL972" si="2931">AL971</f>
        <v>0</v>
      </c>
      <c r="AM972" s="324"/>
    </row>
    <row r="973" spans="1:39" ht="15" hidden="1" customHeight="1" outlineLevel="1">
      <c r="A973" s="568"/>
      <c r="B973" s="321"/>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449"/>
      <c r="Z973" s="450"/>
      <c r="AA973" s="450"/>
      <c r="AB973" s="450"/>
      <c r="AC973" s="450"/>
      <c r="AD973" s="450"/>
      <c r="AE973" s="450"/>
      <c r="AF973" s="450"/>
      <c r="AG973" s="450"/>
      <c r="AH973" s="450"/>
      <c r="AI973" s="450"/>
      <c r="AJ973" s="450"/>
      <c r="AK973" s="450"/>
      <c r="AL973" s="450"/>
      <c r="AM973" s="324"/>
    </row>
    <row r="974" spans="1:39" ht="15.75" hidden="1" outlineLevel="1">
      <c r="A974" s="568"/>
      <c r="B974" s="346" t="s">
        <v>511</v>
      </c>
      <c r="C974" s="316"/>
      <c r="D974" s="316"/>
      <c r="E974" s="316"/>
      <c r="F974" s="316"/>
      <c r="G974" s="316"/>
      <c r="H974" s="316"/>
      <c r="I974" s="316"/>
      <c r="J974" s="316"/>
      <c r="K974" s="316"/>
      <c r="L974" s="316"/>
      <c r="M974" s="316"/>
      <c r="N974" s="317"/>
      <c r="O974" s="316"/>
      <c r="P974" s="316"/>
      <c r="Q974" s="316"/>
      <c r="R974" s="316"/>
      <c r="S974" s="316"/>
      <c r="T974" s="316"/>
      <c r="U974" s="316"/>
      <c r="V974" s="316"/>
      <c r="W974" s="316"/>
      <c r="X974" s="316"/>
      <c r="Y974" s="441"/>
      <c r="Z974" s="441"/>
      <c r="AA974" s="441"/>
      <c r="AB974" s="441"/>
      <c r="AC974" s="441"/>
      <c r="AD974" s="441"/>
      <c r="AE974" s="441"/>
      <c r="AF974" s="441"/>
      <c r="AG974" s="441"/>
      <c r="AH974" s="441"/>
      <c r="AI974" s="441"/>
      <c r="AJ974" s="441"/>
      <c r="AK974" s="441"/>
      <c r="AL974" s="441"/>
      <c r="AM974" s="319"/>
    </row>
    <row r="975" spans="1:39" ht="15" hidden="1" customHeight="1" outlineLevel="1">
      <c r="A975" s="568">
        <v>6</v>
      </c>
      <c r="B975" s="455" t="s">
        <v>100</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32">Z975</f>
        <v>0</v>
      </c>
      <c r="AA976" s="438">
        <f t="shared" ref="AA976" si="2933">AA975</f>
        <v>0</v>
      </c>
      <c r="AB976" s="438">
        <f t="shared" ref="AB976" si="2934">AB975</f>
        <v>0</v>
      </c>
      <c r="AC976" s="438">
        <f t="shared" ref="AC976" si="2935">AC975</f>
        <v>0</v>
      </c>
      <c r="AD976" s="438">
        <f t="shared" ref="AD976" si="2936">AD975</f>
        <v>0</v>
      </c>
      <c r="AE976" s="438">
        <f t="shared" ref="AE976" si="2937">AE975</f>
        <v>0</v>
      </c>
      <c r="AF976" s="438">
        <f t="shared" ref="AF976" si="2938">AF975</f>
        <v>0</v>
      </c>
      <c r="AG976" s="438">
        <f t="shared" ref="AG976" si="2939">AG975</f>
        <v>0</v>
      </c>
      <c r="AH976" s="438">
        <f t="shared" ref="AH976" si="2940">AH975</f>
        <v>0</v>
      </c>
      <c r="AI976" s="438">
        <f t="shared" ref="AI976" si="2941">AI975</f>
        <v>0</v>
      </c>
      <c r="AJ976" s="438">
        <f t="shared" ref="AJ976" si="2942">AJ975</f>
        <v>0</v>
      </c>
      <c r="AK976" s="438">
        <f t="shared" ref="AK976" si="2943">AK975</f>
        <v>0</v>
      </c>
      <c r="AL976" s="438">
        <f t="shared" ref="AL976" si="2944">AL975</f>
        <v>0</v>
      </c>
      <c r="AM976" s="338"/>
    </row>
    <row r="977" spans="1:39" ht="15" hidden="1" customHeight="1" outlineLevel="1">
      <c r="A977" s="568"/>
      <c r="B977" s="337"/>
      <c r="C977" s="339"/>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443"/>
      <c r="Z977" s="443"/>
      <c r="AA977" s="443"/>
      <c r="AB977" s="443"/>
      <c r="AC977" s="443"/>
      <c r="AD977" s="443"/>
      <c r="AE977" s="443"/>
      <c r="AF977" s="443"/>
      <c r="AG977" s="443"/>
      <c r="AH977" s="443"/>
      <c r="AI977" s="443"/>
      <c r="AJ977" s="443"/>
      <c r="AK977" s="443"/>
      <c r="AL977" s="443"/>
      <c r="AM977" s="340"/>
    </row>
    <row r="978" spans="1:39" ht="15" hidden="1" customHeight="1" outlineLevel="1">
      <c r="A978" s="568">
        <v>7</v>
      </c>
      <c r="B978" s="455" t="s">
        <v>101</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45">Z978</f>
        <v>0</v>
      </c>
      <c r="AA979" s="438">
        <f t="shared" ref="AA979" si="2946">AA978</f>
        <v>0</v>
      </c>
      <c r="AB979" s="438">
        <f t="shared" ref="AB979" si="2947">AB978</f>
        <v>0</v>
      </c>
      <c r="AC979" s="438">
        <f t="shared" ref="AC979" si="2948">AC978</f>
        <v>0</v>
      </c>
      <c r="AD979" s="438">
        <f t="shared" ref="AD979" si="2949">AD978</f>
        <v>0</v>
      </c>
      <c r="AE979" s="438">
        <f t="shared" ref="AE979" si="2950">AE978</f>
        <v>0</v>
      </c>
      <c r="AF979" s="438">
        <f t="shared" ref="AF979" si="2951">AF978</f>
        <v>0</v>
      </c>
      <c r="AG979" s="438">
        <f t="shared" ref="AG979" si="2952">AG978</f>
        <v>0</v>
      </c>
      <c r="AH979" s="438">
        <f t="shared" ref="AH979" si="2953">AH978</f>
        <v>0</v>
      </c>
      <c r="AI979" s="438">
        <f t="shared" ref="AI979" si="2954">AI978</f>
        <v>0</v>
      </c>
      <c r="AJ979" s="438">
        <f t="shared" ref="AJ979" si="2955">AJ978</f>
        <v>0</v>
      </c>
      <c r="AK979" s="438">
        <f t="shared" ref="AK979" si="2956">AK978</f>
        <v>0</v>
      </c>
      <c r="AL979" s="438">
        <f t="shared" ref="AL979" si="2957">AL978</f>
        <v>0</v>
      </c>
      <c r="AM979" s="338"/>
    </row>
    <row r="980" spans="1:39" ht="15" hidden="1" customHeight="1" outlineLevel="1">
      <c r="A980" s="568"/>
      <c r="B980" s="341"/>
      <c r="C980" s="339"/>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443"/>
      <c r="Z980" s="444"/>
      <c r="AA980" s="443"/>
      <c r="AB980" s="443"/>
      <c r="AC980" s="443"/>
      <c r="AD980" s="443"/>
      <c r="AE980" s="443"/>
      <c r="AF980" s="443"/>
      <c r="AG980" s="443"/>
      <c r="AH980" s="443"/>
      <c r="AI980" s="443"/>
      <c r="AJ980" s="443"/>
      <c r="AK980" s="443"/>
      <c r="AL980" s="443"/>
      <c r="AM980" s="340"/>
    </row>
    <row r="981" spans="1:39" ht="15" hidden="1" customHeight="1" outlineLevel="1">
      <c r="A981" s="568">
        <v>8</v>
      </c>
      <c r="B981" s="455" t="s">
        <v>102</v>
      </c>
      <c r="C981" s="318" t="s">
        <v>25</v>
      </c>
      <c r="D981" s="322"/>
      <c r="E981" s="322"/>
      <c r="F981" s="322"/>
      <c r="G981" s="322"/>
      <c r="H981" s="322"/>
      <c r="I981" s="322"/>
      <c r="J981" s="322"/>
      <c r="K981" s="322"/>
      <c r="L981" s="322"/>
      <c r="M981" s="322"/>
      <c r="N981" s="322">
        <v>12</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12</v>
      </c>
      <c r="O982" s="322"/>
      <c r="P982" s="322"/>
      <c r="Q982" s="322"/>
      <c r="R982" s="322"/>
      <c r="S982" s="322"/>
      <c r="T982" s="322"/>
      <c r="U982" s="322"/>
      <c r="V982" s="322"/>
      <c r="W982" s="322"/>
      <c r="X982" s="322"/>
      <c r="Y982" s="438">
        <f>Y981</f>
        <v>0</v>
      </c>
      <c r="Z982" s="438">
        <f t="shared" ref="Z982" si="2958">Z981</f>
        <v>0</v>
      </c>
      <c r="AA982" s="438">
        <f t="shared" ref="AA982" si="2959">AA981</f>
        <v>0</v>
      </c>
      <c r="AB982" s="438">
        <f t="shared" ref="AB982" si="2960">AB981</f>
        <v>0</v>
      </c>
      <c r="AC982" s="438">
        <f t="shared" ref="AC982" si="2961">AC981</f>
        <v>0</v>
      </c>
      <c r="AD982" s="438">
        <f t="shared" ref="AD982" si="2962">AD981</f>
        <v>0</v>
      </c>
      <c r="AE982" s="438">
        <f t="shared" ref="AE982" si="2963">AE981</f>
        <v>0</v>
      </c>
      <c r="AF982" s="438">
        <f t="shared" ref="AF982" si="2964">AF981</f>
        <v>0</v>
      </c>
      <c r="AG982" s="438">
        <f t="shared" ref="AG982" si="2965">AG981</f>
        <v>0</v>
      </c>
      <c r="AH982" s="438">
        <f t="shared" ref="AH982" si="2966">AH981</f>
        <v>0</v>
      </c>
      <c r="AI982" s="438">
        <f t="shared" ref="AI982" si="2967">AI981</f>
        <v>0</v>
      </c>
      <c r="AJ982" s="438">
        <f t="shared" ref="AJ982" si="2968">AJ981</f>
        <v>0</v>
      </c>
      <c r="AK982" s="438">
        <f t="shared" ref="AK982" si="2969">AK981</f>
        <v>0</v>
      </c>
      <c r="AL982" s="438">
        <f t="shared" ref="AL982" si="2970">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v>9</v>
      </c>
      <c r="B984" s="455" t="s">
        <v>103</v>
      </c>
      <c r="C984" s="318" t="s">
        <v>25</v>
      </c>
      <c r="D984" s="322"/>
      <c r="E984" s="322"/>
      <c r="F984" s="322"/>
      <c r="G984" s="322"/>
      <c r="H984" s="322"/>
      <c r="I984" s="322"/>
      <c r="J984" s="322"/>
      <c r="K984" s="322"/>
      <c r="L984" s="322"/>
      <c r="M984" s="322"/>
      <c r="N984" s="322">
        <v>12</v>
      </c>
      <c r="O984" s="322"/>
      <c r="P984" s="322"/>
      <c r="Q984" s="322"/>
      <c r="R984" s="322"/>
      <c r="S984" s="322"/>
      <c r="T984" s="322"/>
      <c r="U984" s="322"/>
      <c r="V984" s="322"/>
      <c r="W984" s="322"/>
      <c r="X984" s="322"/>
      <c r="Y984" s="442"/>
      <c r="Z984" s="442"/>
      <c r="AA984" s="442"/>
      <c r="AB984" s="442"/>
      <c r="AC984" s="442"/>
      <c r="AD984" s="442"/>
      <c r="AE984" s="442"/>
      <c r="AF984" s="442"/>
      <c r="AG984" s="442"/>
      <c r="AH984" s="442"/>
      <c r="AI984" s="442"/>
      <c r="AJ984" s="442"/>
      <c r="AK984" s="442"/>
      <c r="AL984" s="442"/>
      <c r="AM984" s="323">
        <f>SUM(Y984:AL984)</f>
        <v>0</v>
      </c>
    </row>
    <row r="985" spans="1:39" ht="15" hidden="1" customHeight="1" outlineLevel="1">
      <c r="A985" s="568"/>
      <c r="B985" s="321" t="s">
        <v>349</v>
      </c>
      <c r="C985" s="318" t="s">
        <v>164</v>
      </c>
      <c r="D985" s="322"/>
      <c r="E985" s="322"/>
      <c r="F985" s="322"/>
      <c r="G985" s="322"/>
      <c r="H985" s="322"/>
      <c r="I985" s="322"/>
      <c r="J985" s="322"/>
      <c r="K985" s="322"/>
      <c r="L985" s="322"/>
      <c r="M985" s="322"/>
      <c r="N985" s="322">
        <f>N984</f>
        <v>12</v>
      </c>
      <c r="O985" s="322"/>
      <c r="P985" s="322"/>
      <c r="Q985" s="322"/>
      <c r="R985" s="322"/>
      <c r="S985" s="322"/>
      <c r="T985" s="322"/>
      <c r="U985" s="322"/>
      <c r="V985" s="322"/>
      <c r="W985" s="322"/>
      <c r="X985" s="322"/>
      <c r="Y985" s="438">
        <f>Y984</f>
        <v>0</v>
      </c>
      <c r="Z985" s="438">
        <f t="shared" ref="Z985" si="2971">Z984</f>
        <v>0</v>
      </c>
      <c r="AA985" s="438">
        <f t="shared" ref="AA985" si="2972">AA984</f>
        <v>0</v>
      </c>
      <c r="AB985" s="438">
        <f t="shared" ref="AB985" si="2973">AB984</f>
        <v>0</v>
      </c>
      <c r="AC985" s="438">
        <f t="shared" ref="AC985" si="2974">AC984</f>
        <v>0</v>
      </c>
      <c r="AD985" s="438">
        <f t="shared" ref="AD985" si="2975">AD984</f>
        <v>0</v>
      </c>
      <c r="AE985" s="438">
        <f t="shared" ref="AE985" si="2976">AE984</f>
        <v>0</v>
      </c>
      <c r="AF985" s="438">
        <f t="shared" ref="AF985" si="2977">AF984</f>
        <v>0</v>
      </c>
      <c r="AG985" s="438">
        <f t="shared" ref="AG985" si="2978">AG984</f>
        <v>0</v>
      </c>
      <c r="AH985" s="438">
        <f t="shared" ref="AH985" si="2979">AH984</f>
        <v>0</v>
      </c>
      <c r="AI985" s="438">
        <f t="shared" ref="AI985" si="2980">AI984</f>
        <v>0</v>
      </c>
      <c r="AJ985" s="438">
        <f t="shared" ref="AJ985" si="2981">AJ984</f>
        <v>0</v>
      </c>
      <c r="AK985" s="438">
        <f t="shared" ref="AK985" si="2982">AK984</f>
        <v>0</v>
      </c>
      <c r="AL985" s="438">
        <f t="shared" ref="AL985" si="2983">AL984</f>
        <v>0</v>
      </c>
      <c r="AM985" s="338"/>
    </row>
    <row r="986" spans="1:39" ht="15" hidden="1" customHeight="1" outlineLevel="1">
      <c r="A986" s="568"/>
      <c r="B986" s="341"/>
      <c r="C986" s="339"/>
      <c r="D986" s="343"/>
      <c r="E986" s="343"/>
      <c r="F986" s="343"/>
      <c r="G986" s="343"/>
      <c r="H986" s="343"/>
      <c r="I986" s="343"/>
      <c r="J986" s="343"/>
      <c r="K986" s="343"/>
      <c r="L986" s="343"/>
      <c r="M986" s="343"/>
      <c r="N986" s="318"/>
      <c r="O986" s="343"/>
      <c r="P986" s="343"/>
      <c r="Q986" s="343"/>
      <c r="R986" s="343"/>
      <c r="S986" s="343"/>
      <c r="T986" s="343"/>
      <c r="U986" s="343"/>
      <c r="V986" s="343"/>
      <c r="W986" s="343"/>
      <c r="X986" s="343"/>
      <c r="Y986" s="443"/>
      <c r="Z986" s="443"/>
      <c r="AA986" s="443"/>
      <c r="AB986" s="443"/>
      <c r="AC986" s="443"/>
      <c r="AD986" s="443"/>
      <c r="AE986" s="443"/>
      <c r="AF986" s="443"/>
      <c r="AG986" s="443"/>
      <c r="AH986" s="443"/>
      <c r="AI986" s="443"/>
      <c r="AJ986" s="443"/>
      <c r="AK986" s="443"/>
      <c r="AL986" s="443"/>
      <c r="AM986" s="340"/>
    </row>
    <row r="987" spans="1:39" ht="15" hidden="1" customHeight="1" outlineLevel="1">
      <c r="A987" s="568">
        <v>10</v>
      </c>
      <c r="B987" s="455" t="s">
        <v>104</v>
      </c>
      <c r="C987" s="318" t="s">
        <v>25</v>
      </c>
      <c r="D987" s="322"/>
      <c r="E987" s="322"/>
      <c r="F987" s="322"/>
      <c r="G987" s="322"/>
      <c r="H987" s="322"/>
      <c r="I987" s="322"/>
      <c r="J987" s="322"/>
      <c r="K987" s="322"/>
      <c r="L987" s="322"/>
      <c r="M987" s="322"/>
      <c r="N987" s="322">
        <v>3</v>
      </c>
      <c r="O987" s="322"/>
      <c r="P987" s="322"/>
      <c r="Q987" s="322"/>
      <c r="R987" s="322"/>
      <c r="S987" s="322"/>
      <c r="T987" s="322"/>
      <c r="U987" s="322"/>
      <c r="V987" s="322"/>
      <c r="W987" s="322"/>
      <c r="X987" s="322"/>
      <c r="Y987" s="442"/>
      <c r="Z987" s="442"/>
      <c r="AA987" s="442"/>
      <c r="AB987" s="442"/>
      <c r="AC987" s="442"/>
      <c r="AD987" s="442"/>
      <c r="AE987" s="442"/>
      <c r="AF987" s="442"/>
      <c r="AG987" s="442"/>
      <c r="AH987" s="442"/>
      <c r="AI987" s="442"/>
      <c r="AJ987" s="442"/>
      <c r="AK987" s="442"/>
      <c r="AL987" s="442"/>
      <c r="AM987" s="323">
        <f>SUM(Y987:AL987)</f>
        <v>0</v>
      </c>
    </row>
    <row r="988" spans="1:39" ht="15" hidden="1" customHeight="1" outlineLevel="1">
      <c r="A988" s="568"/>
      <c r="B988" s="321" t="s">
        <v>349</v>
      </c>
      <c r="C988" s="318" t="s">
        <v>164</v>
      </c>
      <c r="D988" s="322"/>
      <c r="E988" s="322"/>
      <c r="F988" s="322"/>
      <c r="G988" s="322"/>
      <c r="H988" s="322"/>
      <c r="I988" s="322"/>
      <c r="J988" s="322"/>
      <c r="K988" s="322"/>
      <c r="L988" s="322"/>
      <c r="M988" s="322"/>
      <c r="N988" s="322">
        <f>N987</f>
        <v>3</v>
      </c>
      <c r="O988" s="322"/>
      <c r="P988" s="322"/>
      <c r="Q988" s="322"/>
      <c r="R988" s="322"/>
      <c r="S988" s="322"/>
      <c r="T988" s="322"/>
      <c r="U988" s="322"/>
      <c r="V988" s="322"/>
      <c r="W988" s="322"/>
      <c r="X988" s="322"/>
      <c r="Y988" s="438">
        <f>Y987</f>
        <v>0</v>
      </c>
      <c r="Z988" s="438">
        <f t="shared" ref="Z988" si="2984">Z987</f>
        <v>0</v>
      </c>
      <c r="AA988" s="438">
        <f t="shared" ref="AA988" si="2985">AA987</f>
        <v>0</v>
      </c>
      <c r="AB988" s="438">
        <f t="shared" ref="AB988" si="2986">AB987</f>
        <v>0</v>
      </c>
      <c r="AC988" s="438">
        <f t="shared" ref="AC988" si="2987">AC987</f>
        <v>0</v>
      </c>
      <c r="AD988" s="438">
        <f t="shared" ref="AD988" si="2988">AD987</f>
        <v>0</v>
      </c>
      <c r="AE988" s="438">
        <f t="shared" ref="AE988" si="2989">AE987</f>
        <v>0</v>
      </c>
      <c r="AF988" s="438">
        <f t="shared" ref="AF988" si="2990">AF987</f>
        <v>0</v>
      </c>
      <c r="AG988" s="438">
        <f t="shared" ref="AG988" si="2991">AG987</f>
        <v>0</v>
      </c>
      <c r="AH988" s="438">
        <f t="shared" ref="AH988" si="2992">AH987</f>
        <v>0</v>
      </c>
      <c r="AI988" s="438">
        <f t="shared" ref="AI988" si="2993">AI987</f>
        <v>0</v>
      </c>
      <c r="AJ988" s="438">
        <f t="shared" ref="AJ988" si="2994">AJ987</f>
        <v>0</v>
      </c>
      <c r="AK988" s="438">
        <f t="shared" ref="AK988" si="2995">AK987</f>
        <v>0</v>
      </c>
      <c r="AL988" s="438">
        <f t="shared" ref="AL988" si="2996">AL987</f>
        <v>0</v>
      </c>
      <c r="AM988" s="338"/>
    </row>
    <row r="989" spans="1:39" ht="15" hidden="1" customHeight="1" outlineLevel="1">
      <c r="A989" s="568"/>
      <c r="B989" s="341"/>
      <c r="C989" s="339"/>
      <c r="D989" s="343"/>
      <c r="E989" s="343"/>
      <c r="F989" s="343"/>
      <c r="G989" s="343"/>
      <c r="H989" s="343"/>
      <c r="I989" s="343"/>
      <c r="J989" s="343"/>
      <c r="K989" s="343"/>
      <c r="L989" s="343"/>
      <c r="M989" s="343"/>
      <c r="N989" s="318"/>
      <c r="O989" s="343"/>
      <c r="P989" s="343"/>
      <c r="Q989" s="343"/>
      <c r="R989" s="343"/>
      <c r="S989" s="343"/>
      <c r="T989" s="343"/>
      <c r="U989" s="343"/>
      <c r="V989" s="343"/>
      <c r="W989" s="343"/>
      <c r="X989" s="343"/>
      <c r="Y989" s="443"/>
      <c r="Z989" s="444"/>
      <c r="AA989" s="443"/>
      <c r="AB989" s="443"/>
      <c r="AC989" s="443"/>
      <c r="AD989" s="443"/>
      <c r="AE989" s="443"/>
      <c r="AF989" s="443"/>
      <c r="AG989" s="443"/>
      <c r="AH989" s="443"/>
      <c r="AI989" s="443"/>
      <c r="AJ989" s="443"/>
      <c r="AK989" s="443"/>
      <c r="AL989" s="443"/>
      <c r="AM989" s="340"/>
    </row>
    <row r="990" spans="1:39" ht="15" hidden="1" customHeight="1" outlineLevel="1">
      <c r="A990" s="568"/>
      <c r="B990" s="315" t="s">
        <v>10</v>
      </c>
      <c r="C990" s="316"/>
      <c r="D990" s="316"/>
      <c r="E990" s="316"/>
      <c r="F990" s="316"/>
      <c r="G990" s="316"/>
      <c r="H990" s="316"/>
      <c r="I990" s="316"/>
      <c r="J990" s="316"/>
      <c r="K990" s="316"/>
      <c r="L990" s="316"/>
      <c r="M990" s="316"/>
      <c r="N990" s="317"/>
      <c r="O990" s="316"/>
      <c r="P990" s="316"/>
      <c r="Q990" s="316"/>
      <c r="R990" s="316"/>
      <c r="S990" s="316"/>
      <c r="T990" s="316"/>
      <c r="U990" s="316"/>
      <c r="V990" s="316"/>
      <c r="W990" s="316"/>
      <c r="X990" s="316"/>
      <c r="Y990" s="441"/>
      <c r="Z990" s="441"/>
      <c r="AA990" s="441"/>
      <c r="AB990" s="441"/>
      <c r="AC990" s="441"/>
      <c r="AD990" s="441"/>
      <c r="AE990" s="441"/>
      <c r="AF990" s="441"/>
      <c r="AG990" s="441"/>
      <c r="AH990" s="441"/>
      <c r="AI990" s="441"/>
      <c r="AJ990" s="441"/>
      <c r="AK990" s="441"/>
      <c r="AL990" s="441"/>
      <c r="AM990" s="319"/>
    </row>
    <row r="991" spans="1:39" ht="15" hidden="1" customHeight="1" outlineLevel="1">
      <c r="A991" s="568">
        <v>11</v>
      </c>
      <c r="B991" s="455" t="s">
        <v>105</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53"/>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2997">Z991</f>
        <v>0</v>
      </c>
      <c r="AA992" s="438">
        <f t="shared" ref="AA992" si="2998">AA991</f>
        <v>0</v>
      </c>
      <c r="AB992" s="438">
        <f t="shared" ref="AB992" si="2999">AB991</f>
        <v>0</v>
      </c>
      <c r="AC992" s="438">
        <f t="shared" ref="AC992" si="3000">AC991</f>
        <v>0</v>
      </c>
      <c r="AD992" s="438">
        <f t="shared" ref="AD992" si="3001">AD991</f>
        <v>0</v>
      </c>
      <c r="AE992" s="438">
        <f t="shared" ref="AE992" si="3002">AE991</f>
        <v>0</v>
      </c>
      <c r="AF992" s="438">
        <f t="shared" ref="AF992" si="3003">AF991</f>
        <v>0</v>
      </c>
      <c r="AG992" s="438">
        <f t="shared" ref="AG992" si="3004">AG991</f>
        <v>0</v>
      </c>
      <c r="AH992" s="438">
        <f t="shared" ref="AH992" si="3005">AH991</f>
        <v>0</v>
      </c>
      <c r="AI992" s="438">
        <f t="shared" ref="AI992" si="3006">AI991</f>
        <v>0</v>
      </c>
      <c r="AJ992" s="438">
        <f t="shared" ref="AJ992" si="3007">AJ991</f>
        <v>0</v>
      </c>
      <c r="AK992" s="438">
        <f t="shared" ref="AK992" si="3008">AK991</f>
        <v>0</v>
      </c>
      <c r="AL992" s="438">
        <f t="shared" ref="AL992" si="3009">AL991</f>
        <v>0</v>
      </c>
      <c r="AM992" s="324"/>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48"/>
      <c r="AA993" s="448"/>
      <c r="AB993" s="448"/>
      <c r="AC993" s="448"/>
      <c r="AD993" s="448"/>
      <c r="AE993" s="448"/>
      <c r="AF993" s="448"/>
      <c r="AG993" s="448"/>
      <c r="AH993" s="448"/>
      <c r="AI993" s="448"/>
      <c r="AJ993" s="448"/>
      <c r="AK993" s="448"/>
      <c r="AL993" s="448"/>
      <c r="AM993" s="333"/>
    </row>
    <row r="994" spans="1:39" ht="28.5" hidden="1" customHeight="1" outlineLevel="1">
      <c r="A994" s="568">
        <v>12</v>
      </c>
      <c r="B994" s="455" t="s">
        <v>106</v>
      </c>
      <c r="C994" s="318" t="s">
        <v>25</v>
      </c>
      <c r="D994" s="322"/>
      <c r="E994" s="322"/>
      <c r="F994" s="322"/>
      <c r="G994" s="322"/>
      <c r="H994" s="322"/>
      <c r="I994" s="322"/>
      <c r="J994" s="322"/>
      <c r="K994" s="322"/>
      <c r="L994" s="322"/>
      <c r="M994" s="322"/>
      <c r="N994" s="322">
        <v>12</v>
      </c>
      <c r="O994" s="322"/>
      <c r="P994" s="322"/>
      <c r="Q994" s="322"/>
      <c r="R994" s="322"/>
      <c r="S994" s="322"/>
      <c r="T994" s="322"/>
      <c r="U994" s="322"/>
      <c r="V994" s="322"/>
      <c r="W994" s="322"/>
      <c r="X994" s="322"/>
      <c r="Y994" s="437"/>
      <c r="Z994" s="442"/>
      <c r="AA994" s="442"/>
      <c r="AB994" s="442"/>
      <c r="AC994" s="442"/>
      <c r="AD994" s="442"/>
      <c r="AE994" s="442"/>
      <c r="AF994" s="442"/>
      <c r="AG994" s="442"/>
      <c r="AH994" s="442"/>
      <c r="AI994" s="442"/>
      <c r="AJ994" s="442"/>
      <c r="AK994" s="442"/>
      <c r="AL994" s="442"/>
      <c r="AM994" s="323">
        <f>SUM(Y994:AL994)</f>
        <v>0</v>
      </c>
    </row>
    <row r="995" spans="1:39" ht="15" hidden="1" customHeight="1" outlineLevel="1">
      <c r="A995" s="568"/>
      <c r="B995" s="321" t="s">
        <v>349</v>
      </c>
      <c r="C995" s="318" t="s">
        <v>164</v>
      </c>
      <c r="D995" s="322"/>
      <c r="E995" s="322"/>
      <c r="F995" s="322"/>
      <c r="G995" s="322"/>
      <c r="H995" s="322"/>
      <c r="I995" s="322"/>
      <c r="J995" s="322"/>
      <c r="K995" s="322"/>
      <c r="L995" s="322"/>
      <c r="M995" s="322"/>
      <c r="N995" s="322">
        <f>N994</f>
        <v>12</v>
      </c>
      <c r="O995" s="322"/>
      <c r="P995" s="322"/>
      <c r="Q995" s="322"/>
      <c r="R995" s="322"/>
      <c r="S995" s="322"/>
      <c r="T995" s="322"/>
      <c r="U995" s="322"/>
      <c r="V995" s="322"/>
      <c r="W995" s="322"/>
      <c r="X995" s="322"/>
      <c r="Y995" s="438">
        <f>Y994</f>
        <v>0</v>
      </c>
      <c r="Z995" s="438">
        <f t="shared" ref="Z995" si="3010">Z994</f>
        <v>0</v>
      </c>
      <c r="AA995" s="438">
        <f t="shared" ref="AA995" si="3011">AA994</f>
        <v>0</v>
      </c>
      <c r="AB995" s="438">
        <f t="shared" ref="AB995" si="3012">AB994</f>
        <v>0</v>
      </c>
      <c r="AC995" s="438">
        <f t="shared" ref="AC995" si="3013">AC994</f>
        <v>0</v>
      </c>
      <c r="AD995" s="438">
        <f t="shared" ref="AD995" si="3014">AD994</f>
        <v>0</v>
      </c>
      <c r="AE995" s="438">
        <f t="shared" ref="AE995" si="3015">AE994</f>
        <v>0</v>
      </c>
      <c r="AF995" s="438">
        <f t="shared" ref="AF995" si="3016">AF994</f>
        <v>0</v>
      </c>
      <c r="AG995" s="438">
        <f t="shared" ref="AG995" si="3017">AG994</f>
        <v>0</v>
      </c>
      <c r="AH995" s="438">
        <f t="shared" ref="AH995" si="3018">AH994</f>
        <v>0</v>
      </c>
      <c r="AI995" s="438">
        <f t="shared" ref="AI995" si="3019">AI994</f>
        <v>0</v>
      </c>
      <c r="AJ995" s="438">
        <f t="shared" ref="AJ995" si="3020">AJ994</f>
        <v>0</v>
      </c>
      <c r="AK995" s="438">
        <f t="shared" ref="AK995" si="3021">AK994</f>
        <v>0</v>
      </c>
      <c r="AL995" s="438">
        <f t="shared" ref="AL995" si="3022">AL994</f>
        <v>0</v>
      </c>
      <c r="AM995" s="324"/>
    </row>
    <row r="996" spans="1:39" ht="15" hidden="1" customHeight="1" outlineLevel="1">
      <c r="A996" s="568"/>
      <c r="B996" s="342"/>
      <c r="C996" s="332"/>
      <c r="D996" s="318"/>
      <c r="E996" s="318"/>
      <c r="F996" s="318"/>
      <c r="G996" s="318"/>
      <c r="H996" s="318"/>
      <c r="I996" s="318"/>
      <c r="J996" s="318"/>
      <c r="K996" s="318"/>
      <c r="L996" s="318"/>
      <c r="M996" s="318"/>
      <c r="N996" s="318"/>
      <c r="O996" s="318"/>
      <c r="P996" s="318"/>
      <c r="Q996" s="318"/>
      <c r="R996" s="318"/>
      <c r="S996" s="318"/>
      <c r="T996" s="318"/>
      <c r="U996" s="318"/>
      <c r="V996" s="318"/>
      <c r="W996" s="318"/>
      <c r="X996" s="318"/>
      <c r="Y996" s="449"/>
      <c r="Z996" s="449"/>
      <c r="AA996" s="439"/>
      <c r="AB996" s="439"/>
      <c r="AC996" s="439"/>
      <c r="AD996" s="439"/>
      <c r="AE996" s="439"/>
      <c r="AF996" s="439"/>
      <c r="AG996" s="439"/>
      <c r="AH996" s="439"/>
      <c r="AI996" s="439"/>
      <c r="AJ996" s="439"/>
      <c r="AK996" s="439"/>
      <c r="AL996" s="439"/>
      <c r="AM996" s="333"/>
    </row>
    <row r="997" spans="1:39" ht="15" hidden="1" customHeight="1" outlineLevel="1">
      <c r="A997" s="568">
        <v>13</v>
      </c>
      <c r="B997" s="455" t="s">
        <v>107</v>
      </c>
      <c r="C997" s="318" t="s">
        <v>25</v>
      </c>
      <c r="D997" s="322"/>
      <c r="E997" s="322"/>
      <c r="F997" s="322"/>
      <c r="G997" s="322"/>
      <c r="H997" s="322"/>
      <c r="I997" s="322"/>
      <c r="J997" s="322"/>
      <c r="K997" s="322"/>
      <c r="L997" s="322"/>
      <c r="M997" s="322"/>
      <c r="N997" s="322">
        <v>12</v>
      </c>
      <c r="O997" s="322"/>
      <c r="P997" s="322"/>
      <c r="Q997" s="322"/>
      <c r="R997" s="322"/>
      <c r="S997" s="322"/>
      <c r="T997" s="322"/>
      <c r="U997" s="322"/>
      <c r="V997" s="322"/>
      <c r="W997" s="322"/>
      <c r="X997" s="322"/>
      <c r="Y997" s="437"/>
      <c r="Z997" s="442"/>
      <c r="AA997" s="442"/>
      <c r="AB997" s="442"/>
      <c r="AC997" s="442"/>
      <c r="AD997" s="442"/>
      <c r="AE997" s="442"/>
      <c r="AF997" s="442"/>
      <c r="AG997" s="442"/>
      <c r="AH997" s="442"/>
      <c r="AI997" s="442"/>
      <c r="AJ997" s="442"/>
      <c r="AK997" s="442"/>
      <c r="AL997" s="442"/>
      <c r="AM997" s="323">
        <f>SUM(Y997:AL997)</f>
        <v>0</v>
      </c>
    </row>
    <row r="998" spans="1:39" ht="15" hidden="1" customHeight="1" outlineLevel="1">
      <c r="A998" s="568"/>
      <c r="B998" s="321" t="s">
        <v>349</v>
      </c>
      <c r="C998" s="318" t="s">
        <v>164</v>
      </c>
      <c r="D998" s="322"/>
      <c r="E998" s="322"/>
      <c r="F998" s="322"/>
      <c r="G998" s="322"/>
      <c r="H998" s="322"/>
      <c r="I998" s="322"/>
      <c r="J998" s="322"/>
      <c r="K998" s="322"/>
      <c r="L998" s="322"/>
      <c r="M998" s="322"/>
      <c r="N998" s="322">
        <f>N997</f>
        <v>12</v>
      </c>
      <c r="O998" s="322"/>
      <c r="P998" s="322"/>
      <c r="Q998" s="322"/>
      <c r="R998" s="322"/>
      <c r="S998" s="322"/>
      <c r="T998" s="322"/>
      <c r="U998" s="322"/>
      <c r="V998" s="322"/>
      <c r="W998" s="322"/>
      <c r="X998" s="322"/>
      <c r="Y998" s="438">
        <f>Y997</f>
        <v>0</v>
      </c>
      <c r="Z998" s="438">
        <f t="shared" ref="Z998" si="3023">Z997</f>
        <v>0</v>
      </c>
      <c r="AA998" s="438">
        <f t="shared" ref="AA998" si="3024">AA997</f>
        <v>0</v>
      </c>
      <c r="AB998" s="438">
        <f t="shared" ref="AB998" si="3025">AB997</f>
        <v>0</v>
      </c>
      <c r="AC998" s="438">
        <f t="shared" ref="AC998" si="3026">AC997</f>
        <v>0</v>
      </c>
      <c r="AD998" s="438">
        <f t="shared" ref="AD998" si="3027">AD997</f>
        <v>0</v>
      </c>
      <c r="AE998" s="438">
        <f t="shared" ref="AE998" si="3028">AE997</f>
        <v>0</v>
      </c>
      <c r="AF998" s="438">
        <f t="shared" ref="AF998" si="3029">AF997</f>
        <v>0</v>
      </c>
      <c r="AG998" s="438">
        <f t="shared" ref="AG998" si="3030">AG997</f>
        <v>0</v>
      </c>
      <c r="AH998" s="438">
        <f t="shared" ref="AH998" si="3031">AH997</f>
        <v>0</v>
      </c>
      <c r="AI998" s="438">
        <f t="shared" ref="AI998" si="3032">AI997</f>
        <v>0</v>
      </c>
      <c r="AJ998" s="438">
        <f t="shared" ref="AJ998" si="3033">AJ997</f>
        <v>0</v>
      </c>
      <c r="AK998" s="438">
        <f t="shared" ref="AK998" si="3034">AK997</f>
        <v>0</v>
      </c>
      <c r="AL998" s="438">
        <f t="shared" ref="AL998" si="3035">AL997</f>
        <v>0</v>
      </c>
      <c r="AM998" s="333"/>
    </row>
    <row r="999" spans="1:39" ht="15" hidden="1" customHeight="1" outlineLevel="1">
      <c r="A999" s="568"/>
      <c r="B999" s="342"/>
      <c r="C999" s="332"/>
      <c r="D999" s="318"/>
      <c r="E999" s="318"/>
      <c r="F999" s="318"/>
      <c r="G999" s="318"/>
      <c r="H999" s="318"/>
      <c r="I999" s="318"/>
      <c r="J999" s="318"/>
      <c r="K999" s="318"/>
      <c r="L999" s="318"/>
      <c r="M999" s="318"/>
      <c r="N999" s="318"/>
      <c r="O999" s="318"/>
      <c r="P999" s="318"/>
      <c r="Q999" s="318"/>
      <c r="R999" s="318"/>
      <c r="S999" s="318"/>
      <c r="T999" s="318"/>
      <c r="U999" s="318"/>
      <c r="V999" s="318"/>
      <c r="W999" s="318"/>
      <c r="X999" s="318"/>
      <c r="Y999" s="439"/>
      <c r="Z999" s="439"/>
      <c r="AA999" s="439"/>
      <c r="AB999" s="439"/>
      <c r="AC999" s="439"/>
      <c r="AD999" s="439"/>
      <c r="AE999" s="439"/>
      <c r="AF999" s="439"/>
      <c r="AG999" s="439"/>
      <c r="AH999" s="439"/>
      <c r="AI999" s="439"/>
      <c r="AJ999" s="439"/>
      <c r="AK999" s="439"/>
      <c r="AL999" s="439"/>
      <c r="AM999" s="333"/>
    </row>
    <row r="1000" spans="1:39" ht="15" hidden="1" customHeight="1" outlineLevel="1">
      <c r="A1000" s="568"/>
      <c r="B1000" s="315" t="s">
        <v>108</v>
      </c>
      <c r="C1000" s="316"/>
      <c r="D1000" s="317"/>
      <c r="E1000" s="317"/>
      <c r="F1000" s="317"/>
      <c r="G1000" s="317"/>
      <c r="H1000" s="317"/>
      <c r="I1000" s="317"/>
      <c r="J1000" s="317"/>
      <c r="K1000" s="317"/>
      <c r="L1000" s="317"/>
      <c r="M1000" s="317"/>
      <c r="N1000" s="317"/>
      <c r="O1000" s="317"/>
      <c r="P1000" s="316"/>
      <c r="Q1000" s="316"/>
      <c r="R1000" s="316"/>
      <c r="S1000" s="316"/>
      <c r="T1000" s="316"/>
      <c r="U1000" s="316"/>
      <c r="V1000" s="316"/>
      <c r="W1000" s="316"/>
      <c r="X1000" s="316"/>
      <c r="Y1000" s="441"/>
      <c r="Z1000" s="441"/>
      <c r="AA1000" s="441"/>
      <c r="AB1000" s="441"/>
      <c r="AC1000" s="441"/>
      <c r="AD1000" s="441"/>
      <c r="AE1000" s="441"/>
      <c r="AF1000" s="441"/>
      <c r="AG1000" s="441"/>
      <c r="AH1000" s="441"/>
      <c r="AI1000" s="441"/>
      <c r="AJ1000" s="441"/>
      <c r="AK1000" s="441"/>
      <c r="AL1000" s="441"/>
      <c r="AM1000" s="319"/>
    </row>
    <row r="1001" spans="1:39" ht="15" hidden="1" customHeight="1" outlineLevel="1">
      <c r="A1001" s="568">
        <v>14</v>
      </c>
      <c r="B1001" s="342" t="s">
        <v>109</v>
      </c>
      <c r="C1001" s="318" t="s">
        <v>25</v>
      </c>
      <c r="D1001" s="322"/>
      <c r="E1001" s="322"/>
      <c r="F1001" s="322"/>
      <c r="G1001" s="322"/>
      <c r="H1001" s="322"/>
      <c r="I1001" s="322"/>
      <c r="J1001" s="322"/>
      <c r="K1001" s="322"/>
      <c r="L1001" s="322"/>
      <c r="M1001" s="322"/>
      <c r="N1001" s="322">
        <v>12</v>
      </c>
      <c r="O1001" s="322"/>
      <c r="P1001" s="322"/>
      <c r="Q1001" s="322"/>
      <c r="R1001" s="322"/>
      <c r="S1001" s="322"/>
      <c r="T1001" s="322"/>
      <c r="U1001" s="322"/>
      <c r="V1001" s="322"/>
      <c r="W1001" s="322"/>
      <c r="X1001" s="322"/>
      <c r="Y1001" s="437"/>
      <c r="Z1001" s="437"/>
      <c r="AA1001" s="437"/>
      <c r="AB1001" s="437"/>
      <c r="AC1001" s="437"/>
      <c r="AD1001" s="437"/>
      <c r="AE1001" s="437"/>
      <c r="AF1001" s="437"/>
      <c r="AG1001" s="437"/>
      <c r="AH1001" s="437"/>
      <c r="AI1001" s="437"/>
      <c r="AJ1001" s="437"/>
      <c r="AK1001" s="437"/>
      <c r="AL1001" s="437"/>
      <c r="AM1001" s="323">
        <f>SUM(Y1001:AL1001)</f>
        <v>0</v>
      </c>
    </row>
    <row r="1002" spans="1:39" ht="15" hidden="1" customHeight="1" outlineLevel="1">
      <c r="A1002" s="568"/>
      <c r="B1002" s="321" t="s">
        <v>349</v>
      </c>
      <c r="C1002" s="318" t="s">
        <v>164</v>
      </c>
      <c r="D1002" s="322"/>
      <c r="E1002" s="322"/>
      <c r="F1002" s="322"/>
      <c r="G1002" s="322"/>
      <c r="H1002" s="322"/>
      <c r="I1002" s="322"/>
      <c r="J1002" s="322"/>
      <c r="K1002" s="322"/>
      <c r="L1002" s="322"/>
      <c r="M1002" s="322"/>
      <c r="N1002" s="322">
        <f>N1001</f>
        <v>12</v>
      </c>
      <c r="O1002" s="322"/>
      <c r="P1002" s="322"/>
      <c r="Q1002" s="322"/>
      <c r="R1002" s="322"/>
      <c r="S1002" s="322"/>
      <c r="T1002" s="322"/>
      <c r="U1002" s="322"/>
      <c r="V1002" s="322"/>
      <c r="W1002" s="322"/>
      <c r="X1002" s="322"/>
      <c r="Y1002" s="438">
        <f>Y1001</f>
        <v>0</v>
      </c>
      <c r="Z1002" s="438">
        <f t="shared" ref="Z1002" si="3036">Z1001</f>
        <v>0</v>
      </c>
      <c r="AA1002" s="438">
        <f t="shared" ref="AA1002" si="3037">AA1001</f>
        <v>0</v>
      </c>
      <c r="AB1002" s="438">
        <f t="shared" ref="AB1002" si="3038">AB1001</f>
        <v>0</v>
      </c>
      <c r="AC1002" s="438">
        <f t="shared" ref="AC1002" si="3039">AC1001</f>
        <v>0</v>
      </c>
      <c r="AD1002" s="438">
        <f t="shared" ref="AD1002" si="3040">AD1001</f>
        <v>0</v>
      </c>
      <c r="AE1002" s="438">
        <f t="shared" ref="AE1002" si="3041">AE1001</f>
        <v>0</v>
      </c>
      <c r="AF1002" s="438">
        <f t="shared" ref="AF1002" si="3042">AF1001</f>
        <v>0</v>
      </c>
      <c r="AG1002" s="438">
        <f t="shared" ref="AG1002" si="3043">AG1001</f>
        <v>0</v>
      </c>
      <c r="AH1002" s="438">
        <f t="shared" ref="AH1002" si="3044">AH1001</f>
        <v>0</v>
      </c>
      <c r="AI1002" s="438">
        <f t="shared" ref="AI1002" si="3045">AI1001</f>
        <v>0</v>
      </c>
      <c r="AJ1002" s="438">
        <f t="shared" ref="AJ1002" si="3046">AJ1001</f>
        <v>0</v>
      </c>
      <c r="AK1002" s="438">
        <f t="shared" ref="AK1002" si="3047">AK1001</f>
        <v>0</v>
      </c>
      <c r="AL1002" s="438">
        <f t="shared" ref="AL1002" si="3048">AL1001</f>
        <v>0</v>
      </c>
      <c r="AM1002" s="324"/>
    </row>
    <row r="1003" spans="1:39" ht="15" hidden="1" customHeight="1" outlineLevel="1">
      <c r="A1003" s="568"/>
      <c r="B1003" s="342"/>
      <c r="C1003" s="332"/>
      <c r="D1003" s="318"/>
      <c r="E1003" s="318"/>
      <c r="F1003" s="318"/>
      <c r="G1003" s="318"/>
      <c r="H1003" s="318"/>
      <c r="I1003" s="318"/>
      <c r="J1003" s="318"/>
      <c r="K1003" s="318"/>
      <c r="L1003" s="318"/>
      <c r="M1003" s="318"/>
      <c r="N1003" s="495"/>
      <c r="O1003" s="318"/>
      <c r="P1003" s="318"/>
      <c r="Q1003" s="318"/>
      <c r="R1003" s="318"/>
      <c r="S1003" s="318"/>
      <c r="T1003" s="318"/>
      <c r="U1003" s="318"/>
      <c r="V1003" s="318"/>
      <c r="W1003" s="318"/>
      <c r="X1003" s="318"/>
      <c r="Y1003" s="439"/>
      <c r="Z1003" s="439"/>
      <c r="AA1003" s="439"/>
      <c r="AB1003" s="439"/>
      <c r="AC1003" s="439"/>
      <c r="AD1003" s="439"/>
      <c r="AE1003" s="439"/>
      <c r="AF1003" s="439"/>
      <c r="AG1003" s="439"/>
      <c r="AH1003" s="439"/>
      <c r="AI1003" s="439"/>
      <c r="AJ1003" s="439"/>
      <c r="AK1003" s="439"/>
      <c r="AL1003" s="439"/>
      <c r="AM1003" s="333"/>
    </row>
    <row r="1004" spans="1:39" s="336" customFormat="1" ht="15.75" hidden="1" outlineLevel="1">
      <c r="A1004" s="568"/>
      <c r="B1004" s="315" t="s">
        <v>503</v>
      </c>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553"/>
    </row>
    <row r="1005" spans="1:39" hidden="1" outlineLevel="1">
      <c r="A1005" s="568">
        <v>15</v>
      </c>
      <c r="B1005" s="321" t="s">
        <v>508</v>
      </c>
      <c r="C1005" s="318" t="s">
        <v>25</v>
      </c>
      <c r="D1005" s="322"/>
      <c r="E1005" s="322"/>
      <c r="F1005" s="322"/>
      <c r="G1005" s="322"/>
      <c r="H1005" s="322"/>
      <c r="I1005" s="322"/>
      <c r="J1005" s="322"/>
      <c r="K1005" s="322"/>
      <c r="L1005" s="322"/>
      <c r="M1005" s="322"/>
      <c r="N1005" s="322">
        <v>0</v>
      </c>
      <c r="O1005" s="322"/>
      <c r="P1005" s="322"/>
      <c r="Q1005" s="322"/>
      <c r="R1005" s="322"/>
      <c r="S1005" s="322"/>
      <c r="T1005" s="322"/>
      <c r="U1005" s="322"/>
      <c r="V1005" s="322"/>
      <c r="W1005" s="322"/>
      <c r="X1005" s="322"/>
      <c r="Y1005" s="437"/>
      <c r="Z1005" s="437"/>
      <c r="AA1005" s="437"/>
      <c r="AB1005" s="437"/>
      <c r="AC1005" s="437"/>
      <c r="AD1005" s="437"/>
      <c r="AE1005" s="437"/>
      <c r="AF1005" s="437"/>
      <c r="AG1005" s="437"/>
      <c r="AH1005" s="437"/>
      <c r="AI1005" s="437"/>
      <c r="AJ1005" s="437"/>
      <c r="AK1005" s="437"/>
      <c r="AL1005" s="437"/>
      <c r="AM1005" s="323">
        <f>SUM(Y1005:AL1005)</f>
        <v>0</v>
      </c>
    </row>
    <row r="1006" spans="1:39" hidden="1" outlineLevel="1">
      <c r="A1006" s="568"/>
      <c r="B1006" s="321" t="s">
        <v>345</v>
      </c>
      <c r="C1006" s="318" t="s">
        <v>164</v>
      </c>
      <c r="D1006" s="322"/>
      <c r="E1006" s="322"/>
      <c r="F1006" s="322"/>
      <c r="G1006" s="322"/>
      <c r="H1006" s="322"/>
      <c r="I1006" s="322"/>
      <c r="J1006" s="322"/>
      <c r="K1006" s="322"/>
      <c r="L1006" s="322"/>
      <c r="M1006" s="322"/>
      <c r="N1006" s="322">
        <f>N1005</f>
        <v>0</v>
      </c>
      <c r="O1006" s="322"/>
      <c r="P1006" s="322"/>
      <c r="Q1006" s="322"/>
      <c r="R1006" s="322"/>
      <c r="S1006" s="322"/>
      <c r="T1006" s="322"/>
      <c r="U1006" s="322"/>
      <c r="V1006" s="322"/>
      <c r="W1006" s="322"/>
      <c r="X1006" s="322"/>
      <c r="Y1006" s="438">
        <f>Y1005</f>
        <v>0</v>
      </c>
      <c r="Z1006" s="438">
        <f>Z1005</f>
        <v>0</v>
      </c>
      <c r="AA1006" s="438">
        <f t="shared" ref="AA1006:AL1006" si="3049">AA1005</f>
        <v>0</v>
      </c>
      <c r="AB1006" s="438">
        <f t="shared" si="3049"/>
        <v>0</v>
      </c>
      <c r="AC1006" s="438">
        <f t="shared" si="3049"/>
        <v>0</v>
      </c>
      <c r="AD1006" s="438">
        <f>AD1005</f>
        <v>0</v>
      </c>
      <c r="AE1006" s="438">
        <f t="shared" si="3049"/>
        <v>0</v>
      </c>
      <c r="AF1006" s="438">
        <f t="shared" si="3049"/>
        <v>0</v>
      </c>
      <c r="AG1006" s="438">
        <f t="shared" si="3049"/>
        <v>0</v>
      </c>
      <c r="AH1006" s="438">
        <f t="shared" si="3049"/>
        <v>0</v>
      </c>
      <c r="AI1006" s="438">
        <f t="shared" si="3049"/>
        <v>0</v>
      </c>
      <c r="AJ1006" s="438">
        <f t="shared" si="3049"/>
        <v>0</v>
      </c>
      <c r="AK1006" s="438">
        <f t="shared" si="3049"/>
        <v>0</v>
      </c>
      <c r="AL1006" s="438">
        <f t="shared" si="3049"/>
        <v>0</v>
      </c>
      <c r="AM1006" s="324"/>
    </row>
    <row r="1007" spans="1:39" hidden="1" outlineLevel="1">
      <c r="A1007" s="568"/>
      <c r="B1007" s="342"/>
      <c r="C1007" s="332"/>
      <c r="D1007" s="318"/>
      <c r="E1007" s="318"/>
      <c r="F1007" s="318"/>
      <c r="G1007" s="318"/>
      <c r="H1007" s="318"/>
      <c r="I1007" s="318"/>
      <c r="J1007" s="318"/>
      <c r="K1007" s="318"/>
      <c r="L1007" s="318"/>
      <c r="M1007" s="318"/>
      <c r="N1007" s="318"/>
      <c r="O1007" s="318"/>
      <c r="P1007" s="318"/>
      <c r="Q1007" s="318"/>
      <c r="R1007" s="318"/>
      <c r="S1007" s="318"/>
      <c r="T1007" s="318"/>
      <c r="U1007" s="318"/>
      <c r="V1007" s="318"/>
      <c r="W1007" s="318"/>
      <c r="X1007" s="318"/>
      <c r="Y1007" s="439"/>
      <c r="Z1007" s="439"/>
      <c r="AA1007" s="439"/>
      <c r="AB1007" s="439"/>
      <c r="AC1007" s="439"/>
      <c r="AD1007" s="439"/>
      <c r="AE1007" s="439"/>
      <c r="AF1007" s="439"/>
      <c r="AG1007" s="439"/>
      <c r="AH1007" s="439"/>
      <c r="AI1007" s="439"/>
      <c r="AJ1007" s="439"/>
      <c r="AK1007" s="439"/>
      <c r="AL1007" s="439"/>
      <c r="AM1007" s="333"/>
    </row>
    <row r="1008" spans="1:39" s="310" customFormat="1" hidden="1" outlineLevel="1">
      <c r="A1008" s="568">
        <v>16</v>
      </c>
      <c r="B1008" s="351" t="s">
        <v>504</v>
      </c>
      <c r="C1008" s="318" t="s">
        <v>25</v>
      </c>
      <c r="D1008" s="322"/>
      <c r="E1008" s="322"/>
      <c r="F1008" s="322"/>
      <c r="G1008" s="322"/>
      <c r="H1008" s="322"/>
      <c r="I1008" s="322"/>
      <c r="J1008" s="322"/>
      <c r="K1008" s="322"/>
      <c r="L1008" s="322"/>
      <c r="M1008" s="322"/>
      <c r="N1008" s="322">
        <v>0</v>
      </c>
      <c r="O1008" s="322"/>
      <c r="P1008" s="322"/>
      <c r="Q1008" s="322"/>
      <c r="R1008" s="322"/>
      <c r="S1008" s="322"/>
      <c r="T1008" s="322"/>
      <c r="U1008" s="322"/>
      <c r="V1008" s="322"/>
      <c r="W1008" s="322"/>
      <c r="X1008" s="322"/>
      <c r="Y1008" s="437"/>
      <c r="Z1008" s="437"/>
      <c r="AA1008" s="437"/>
      <c r="AB1008" s="437"/>
      <c r="AC1008" s="437"/>
      <c r="AD1008" s="437"/>
      <c r="AE1008" s="437"/>
      <c r="AF1008" s="437"/>
      <c r="AG1008" s="437"/>
      <c r="AH1008" s="437"/>
      <c r="AI1008" s="437"/>
      <c r="AJ1008" s="437"/>
      <c r="AK1008" s="437"/>
      <c r="AL1008" s="437"/>
      <c r="AM1008" s="323">
        <f>SUM(Y1008:AL1008)</f>
        <v>0</v>
      </c>
    </row>
    <row r="1009" spans="1:39" s="310" customFormat="1" hidden="1" outlineLevel="1">
      <c r="A1009" s="568"/>
      <c r="B1009" s="321" t="s">
        <v>345</v>
      </c>
      <c r="C1009" s="318" t="s">
        <v>164</v>
      </c>
      <c r="D1009" s="322"/>
      <c r="E1009" s="322"/>
      <c r="F1009" s="322"/>
      <c r="G1009" s="322"/>
      <c r="H1009" s="322"/>
      <c r="I1009" s="322"/>
      <c r="J1009" s="322"/>
      <c r="K1009" s="322"/>
      <c r="L1009" s="322"/>
      <c r="M1009" s="322"/>
      <c r="N1009" s="322">
        <f>N1008</f>
        <v>0</v>
      </c>
      <c r="O1009" s="322"/>
      <c r="P1009" s="322"/>
      <c r="Q1009" s="322"/>
      <c r="R1009" s="322"/>
      <c r="S1009" s="322"/>
      <c r="T1009" s="322"/>
      <c r="U1009" s="322"/>
      <c r="V1009" s="322"/>
      <c r="W1009" s="322"/>
      <c r="X1009" s="322"/>
      <c r="Y1009" s="438">
        <f>Y1008</f>
        <v>0</v>
      </c>
      <c r="Z1009" s="438">
        <f t="shared" ref="Z1009:AK1009" si="3050">Z1008</f>
        <v>0</v>
      </c>
      <c r="AA1009" s="438">
        <f t="shared" si="3050"/>
        <v>0</v>
      </c>
      <c r="AB1009" s="438">
        <f t="shared" si="3050"/>
        <v>0</v>
      </c>
      <c r="AC1009" s="438">
        <f t="shared" si="3050"/>
        <v>0</v>
      </c>
      <c r="AD1009" s="438">
        <f t="shared" si="3050"/>
        <v>0</v>
      </c>
      <c r="AE1009" s="438">
        <f t="shared" si="3050"/>
        <v>0</v>
      </c>
      <c r="AF1009" s="438">
        <f t="shared" si="3050"/>
        <v>0</v>
      </c>
      <c r="AG1009" s="438">
        <f t="shared" si="3050"/>
        <v>0</v>
      </c>
      <c r="AH1009" s="438">
        <f t="shared" si="3050"/>
        <v>0</v>
      </c>
      <c r="AI1009" s="438">
        <f t="shared" si="3050"/>
        <v>0</v>
      </c>
      <c r="AJ1009" s="438">
        <f t="shared" si="3050"/>
        <v>0</v>
      </c>
      <c r="AK1009" s="438">
        <f t="shared" si="3050"/>
        <v>0</v>
      </c>
      <c r="AL1009" s="438">
        <f>AL1008</f>
        <v>0</v>
      </c>
      <c r="AM1009" s="324"/>
    </row>
    <row r="1010" spans="1:39" s="310" customFormat="1" hidden="1" outlineLevel="1">
      <c r="A1010" s="568"/>
      <c r="B1010" s="351"/>
      <c r="C1010" s="318"/>
      <c r="D1010" s="318"/>
      <c r="E1010" s="318"/>
      <c r="F1010" s="318"/>
      <c r="G1010" s="318"/>
      <c r="H1010" s="318"/>
      <c r="I1010" s="318"/>
      <c r="J1010" s="318"/>
      <c r="K1010" s="318"/>
      <c r="L1010" s="318"/>
      <c r="M1010" s="318"/>
      <c r="N1010" s="318"/>
      <c r="O1010" s="318"/>
      <c r="P1010" s="318"/>
      <c r="Q1010" s="318"/>
      <c r="R1010" s="318"/>
      <c r="S1010" s="318"/>
      <c r="T1010" s="318"/>
      <c r="U1010" s="318"/>
      <c r="V1010" s="318"/>
      <c r="W1010" s="318"/>
      <c r="X1010" s="318"/>
      <c r="Y1010" s="439"/>
      <c r="Z1010" s="439"/>
      <c r="AA1010" s="439"/>
      <c r="AB1010" s="439"/>
      <c r="AC1010" s="439"/>
      <c r="AD1010" s="439"/>
      <c r="AE1010" s="443"/>
      <c r="AF1010" s="443"/>
      <c r="AG1010" s="443"/>
      <c r="AH1010" s="443"/>
      <c r="AI1010" s="443"/>
      <c r="AJ1010" s="443"/>
      <c r="AK1010" s="443"/>
      <c r="AL1010" s="443"/>
      <c r="AM1010" s="340"/>
    </row>
    <row r="1011" spans="1:39" ht="15.75" hidden="1" outlineLevel="1">
      <c r="A1011" s="568"/>
      <c r="B1011" s="555" t="s">
        <v>509</v>
      </c>
      <c r="C1011" s="347"/>
      <c r="D1011" s="317"/>
      <c r="E1011" s="316"/>
      <c r="F1011" s="316"/>
      <c r="G1011" s="316"/>
      <c r="H1011" s="316"/>
      <c r="I1011" s="316"/>
      <c r="J1011" s="316"/>
      <c r="K1011" s="316"/>
      <c r="L1011" s="316"/>
      <c r="M1011" s="316"/>
      <c r="N1011" s="317"/>
      <c r="O1011" s="316"/>
      <c r="P1011" s="316"/>
      <c r="Q1011" s="316"/>
      <c r="R1011" s="316"/>
      <c r="S1011" s="316"/>
      <c r="T1011" s="316"/>
      <c r="U1011" s="316"/>
      <c r="V1011" s="316"/>
      <c r="W1011" s="316"/>
      <c r="X1011" s="316"/>
      <c r="Y1011" s="441"/>
      <c r="Z1011" s="441"/>
      <c r="AA1011" s="441"/>
      <c r="AB1011" s="441"/>
      <c r="AC1011" s="441"/>
      <c r="AD1011" s="441"/>
      <c r="AE1011" s="441"/>
      <c r="AF1011" s="441"/>
      <c r="AG1011" s="441"/>
      <c r="AH1011" s="441"/>
      <c r="AI1011" s="441"/>
      <c r="AJ1011" s="441"/>
      <c r="AK1011" s="441"/>
      <c r="AL1011" s="441"/>
      <c r="AM1011" s="319"/>
    </row>
    <row r="1012" spans="1:39" hidden="1" outlineLevel="1">
      <c r="A1012" s="568">
        <v>17</v>
      </c>
      <c r="B1012" s="455" t="s">
        <v>113</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51">Z1012</f>
        <v>0</v>
      </c>
      <c r="AA1013" s="438">
        <f t="shared" si="3051"/>
        <v>0</v>
      </c>
      <c r="AB1013" s="438">
        <f t="shared" si="3051"/>
        <v>0</v>
      </c>
      <c r="AC1013" s="438">
        <f t="shared" si="3051"/>
        <v>0</v>
      </c>
      <c r="AD1013" s="438">
        <f t="shared" si="3051"/>
        <v>0</v>
      </c>
      <c r="AE1013" s="438">
        <f t="shared" si="3051"/>
        <v>0</v>
      </c>
      <c r="AF1013" s="438">
        <f t="shared" si="3051"/>
        <v>0</v>
      </c>
      <c r="AG1013" s="438">
        <f t="shared" si="3051"/>
        <v>0</v>
      </c>
      <c r="AH1013" s="438">
        <f t="shared" si="3051"/>
        <v>0</v>
      </c>
      <c r="AI1013" s="438">
        <f t="shared" si="3051"/>
        <v>0</v>
      </c>
      <c r="AJ1013" s="438">
        <f t="shared" si="3051"/>
        <v>0</v>
      </c>
      <c r="AK1013" s="438">
        <f t="shared" si="3051"/>
        <v>0</v>
      </c>
      <c r="AL1013" s="438">
        <f t="shared" si="3051"/>
        <v>0</v>
      </c>
      <c r="AM1013" s="333"/>
    </row>
    <row r="1014" spans="1:39" hidden="1" outlineLevel="1">
      <c r="A1014" s="568"/>
      <c r="B1014" s="321"/>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49"/>
      <c r="Z1014" s="452"/>
      <c r="AA1014" s="452"/>
      <c r="AB1014" s="452"/>
      <c r="AC1014" s="452"/>
      <c r="AD1014" s="452"/>
      <c r="AE1014" s="452"/>
      <c r="AF1014" s="452"/>
      <c r="AG1014" s="452"/>
      <c r="AH1014" s="452"/>
      <c r="AI1014" s="452"/>
      <c r="AJ1014" s="452"/>
      <c r="AK1014" s="452"/>
      <c r="AL1014" s="452"/>
      <c r="AM1014" s="333"/>
    </row>
    <row r="1015" spans="1:39" hidden="1" outlineLevel="1">
      <c r="A1015" s="568">
        <v>18</v>
      </c>
      <c r="B1015" s="455" t="s">
        <v>110</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Y1015</f>
        <v>0</v>
      </c>
      <c r="Z1016" s="438">
        <f t="shared" ref="Z1016:AL1016" si="3052">Z1015</f>
        <v>0</v>
      </c>
      <c r="AA1016" s="438">
        <f t="shared" si="3052"/>
        <v>0</v>
      </c>
      <c r="AB1016" s="438">
        <f t="shared" si="3052"/>
        <v>0</v>
      </c>
      <c r="AC1016" s="438">
        <f t="shared" si="3052"/>
        <v>0</v>
      </c>
      <c r="AD1016" s="438">
        <f t="shared" si="3052"/>
        <v>0</v>
      </c>
      <c r="AE1016" s="438">
        <f t="shared" si="3052"/>
        <v>0</v>
      </c>
      <c r="AF1016" s="438">
        <f t="shared" si="3052"/>
        <v>0</v>
      </c>
      <c r="AG1016" s="438">
        <f t="shared" si="3052"/>
        <v>0</v>
      </c>
      <c r="AH1016" s="438">
        <f t="shared" si="3052"/>
        <v>0</v>
      </c>
      <c r="AI1016" s="438">
        <f t="shared" si="3052"/>
        <v>0</v>
      </c>
      <c r="AJ1016" s="438">
        <f t="shared" si="3052"/>
        <v>0</v>
      </c>
      <c r="AK1016" s="438">
        <f t="shared" si="3052"/>
        <v>0</v>
      </c>
      <c r="AL1016" s="438">
        <f t="shared" si="3052"/>
        <v>0</v>
      </c>
      <c r="AM1016" s="333"/>
    </row>
    <row r="1017" spans="1:39" hidden="1" outlineLevel="1">
      <c r="A1017" s="568"/>
      <c r="B1017" s="349"/>
      <c r="C1017" s="318"/>
      <c r="D1017" s="318"/>
      <c r="E1017" s="318"/>
      <c r="F1017" s="318"/>
      <c r="G1017" s="318"/>
      <c r="H1017" s="318"/>
      <c r="I1017" s="318"/>
      <c r="J1017" s="318"/>
      <c r="K1017" s="318"/>
      <c r="L1017" s="318"/>
      <c r="M1017" s="318"/>
      <c r="N1017" s="318"/>
      <c r="O1017" s="318"/>
      <c r="P1017" s="318"/>
      <c r="Q1017" s="318"/>
      <c r="R1017" s="318"/>
      <c r="S1017" s="318"/>
      <c r="T1017" s="318"/>
      <c r="U1017" s="318"/>
      <c r="V1017" s="318"/>
      <c r="W1017" s="318"/>
      <c r="X1017" s="318"/>
      <c r="Y1017" s="450"/>
      <c r="Z1017" s="451"/>
      <c r="AA1017" s="451"/>
      <c r="AB1017" s="451"/>
      <c r="AC1017" s="451"/>
      <c r="AD1017" s="451"/>
      <c r="AE1017" s="451"/>
      <c r="AF1017" s="451"/>
      <c r="AG1017" s="451"/>
      <c r="AH1017" s="451"/>
      <c r="AI1017" s="451"/>
      <c r="AJ1017" s="451"/>
      <c r="AK1017" s="451"/>
      <c r="AL1017" s="451"/>
      <c r="AM1017" s="324"/>
    </row>
    <row r="1018" spans="1:39" hidden="1" outlineLevel="1">
      <c r="A1018" s="568">
        <v>19</v>
      </c>
      <c r="B1018" s="455" t="s">
        <v>112</v>
      </c>
      <c r="C1018" s="318" t="s">
        <v>25</v>
      </c>
      <c r="D1018" s="322"/>
      <c r="E1018" s="322"/>
      <c r="F1018" s="322"/>
      <c r="G1018" s="322"/>
      <c r="H1018" s="322"/>
      <c r="I1018" s="322"/>
      <c r="J1018" s="322"/>
      <c r="K1018" s="322"/>
      <c r="L1018" s="322"/>
      <c r="M1018" s="322"/>
      <c r="N1018" s="322">
        <v>0</v>
      </c>
      <c r="O1018" s="322"/>
      <c r="P1018" s="322"/>
      <c r="Q1018" s="322"/>
      <c r="R1018" s="322"/>
      <c r="S1018" s="322"/>
      <c r="T1018" s="322"/>
      <c r="U1018" s="322"/>
      <c r="V1018" s="322"/>
      <c r="W1018" s="322"/>
      <c r="X1018" s="322"/>
      <c r="Y1018" s="453"/>
      <c r="Z1018" s="437"/>
      <c r="AA1018" s="437"/>
      <c r="AB1018" s="437"/>
      <c r="AC1018" s="437"/>
      <c r="AD1018" s="437"/>
      <c r="AE1018" s="437"/>
      <c r="AF1018" s="442"/>
      <c r="AG1018" s="442"/>
      <c r="AH1018" s="442"/>
      <c r="AI1018" s="442"/>
      <c r="AJ1018" s="442"/>
      <c r="AK1018" s="442"/>
      <c r="AL1018" s="442"/>
      <c r="AM1018" s="323">
        <f>SUM(Y1018:AL1018)</f>
        <v>0</v>
      </c>
    </row>
    <row r="1019" spans="1:39" hidden="1" outlineLevel="1">
      <c r="A1019" s="568"/>
      <c r="B1019" s="321" t="s">
        <v>345</v>
      </c>
      <c r="C1019" s="318" t="s">
        <v>164</v>
      </c>
      <c r="D1019" s="322"/>
      <c r="E1019" s="322"/>
      <c r="F1019" s="322"/>
      <c r="G1019" s="322"/>
      <c r="H1019" s="322"/>
      <c r="I1019" s="322"/>
      <c r="J1019" s="322"/>
      <c r="K1019" s="322"/>
      <c r="L1019" s="322"/>
      <c r="M1019" s="322"/>
      <c r="N1019" s="322">
        <f>N1018</f>
        <v>0</v>
      </c>
      <c r="O1019" s="322"/>
      <c r="P1019" s="322"/>
      <c r="Q1019" s="322"/>
      <c r="R1019" s="322"/>
      <c r="S1019" s="322"/>
      <c r="T1019" s="322"/>
      <c r="U1019" s="322"/>
      <c r="V1019" s="322"/>
      <c r="W1019" s="322"/>
      <c r="X1019" s="322"/>
      <c r="Y1019" s="438">
        <f>Y1018</f>
        <v>0</v>
      </c>
      <c r="Z1019" s="438">
        <f t="shared" ref="Z1019:AL1019" si="3053">Z1018</f>
        <v>0</v>
      </c>
      <c r="AA1019" s="438">
        <f t="shared" si="3053"/>
        <v>0</v>
      </c>
      <c r="AB1019" s="438">
        <f t="shared" si="3053"/>
        <v>0</v>
      </c>
      <c r="AC1019" s="438">
        <f t="shared" si="3053"/>
        <v>0</v>
      </c>
      <c r="AD1019" s="438">
        <f t="shared" si="3053"/>
        <v>0</v>
      </c>
      <c r="AE1019" s="438">
        <f t="shared" si="3053"/>
        <v>0</v>
      </c>
      <c r="AF1019" s="438">
        <f t="shared" si="3053"/>
        <v>0</v>
      </c>
      <c r="AG1019" s="438">
        <f t="shared" si="3053"/>
        <v>0</v>
      </c>
      <c r="AH1019" s="438">
        <f t="shared" si="3053"/>
        <v>0</v>
      </c>
      <c r="AI1019" s="438">
        <f t="shared" si="3053"/>
        <v>0</v>
      </c>
      <c r="AJ1019" s="438">
        <f t="shared" si="3053"/>
        <v>0</v>
      </c>
      <c r="AK1019" s="438">
        <f t="shared" si="3053"/>
        <v>0</v>
      </c>
      <c r="AL1019" s="438">
        <f t="shared" si="3053"/>
        <v>0</v>
      </c>
      <c r="AM1019" s="324"/>
    </row>
    <row r="1020" spans="1:39" hidden="1" outlineLevel="1">
      <c r="A1020" s="568"/>
      <c r="B1020" s="349"/>
      <c r="C1020" s="318"/>
      <c r="D1020" s="318"/>
      <c r="E1020" s="318"/>
      <c r="F1020" s="318"/>
      <c r="G1020" s="318"/>
      <c r="H1020" s="318"/>
      <c r="I1020" s="318"/>
      <c r="J1020" s="318"/>
      <c r="K1020" s="318"/>
      <c r="L1020" s="318"/>
      <c r="M1020" s="318"/>
      <c r="N1020" s="318"/>
      <c r="O1020" s="318"/>
      <c r="P1020" s="318"/>
      <c r="Q1020" s="318"/>
      <c r="R1020" s="318"/>
      <c r="S1020" s="318"/>
      <c r="T1020" s="318"/>
      <c r="U1020" s="318"/>
      <c r="V1020" s="318"/>
      <c r="W1020" s="318"/>
      <c r="X1020" s="318"/>
      <c r="Y1020" s="439"/>
      <c r="Z1020" s="439"/>
      <c r="AA1020" s="439"/>
      <c r="AB1020" s="439"/>
      <c r="AC1020" s="439"/>
      <c r="AD1020" s="439"/>
      <c r="AE1020" s="439"/>
      <c r="AF1020" s="439"/>
      <c r="AG1020" s="439"/>
      <c r="AH1020" s="439"/>
      <c r="AI1020" s="439"/>
      <c r="AJ1020" s="439"/>
      <c r="AK1020" s="439"/>
      <c r="AL1020" s="439"/>
      <c r="AM1020" s="333"/>
    </row>
    <row r="1021" spans="1:39" hidden="1" outlineLevel="1">
      <c r="A1021" s="568">
        <v>20</v>
      </c>
      <c r="B1021" s="455" t="s">
        <v>111</v>
      </c>
      <c r="C1021" s="318" t="s">
        <v>25</v>
      </c>
      <c r="D1021" s="322"/>
      <c r="E1021" s="322"/>
      <c r="F1021" s="322"/>
      <c r="G1021" s="322"/>
      <c r="H1021" s="322"/>
      <c r="I1021" s="322"/>
      <c r="J1021" s="322"/>
      <c r="K1021" s="322"/>
      <c r="L1021" s="322"/>
      <c r="M1021" s="322"/>
      <c r="N1021" s="322">
        <v>0</v>
      </c>
      <c r="O1021" s="322"/>
      <c r="P1021" s="322"/>
      <c r="Q1021" s="322"/>
      <c r="R1021" s="322"/>
      <c r="S1021" s="322"/>
      <c r="T1021" s="322"/>
      <c r="U1021" s="322"/>
      <c r="V1021" s="322"/>
      <c r="W1021" s="322"/>
      <c r="X1021" s="322"/>
      <c r="Y1021" s="453"/>
      <c r="Z1021" s="437"/>
      <c r="AA1021" s="437"/>
      <c r="AB1021" s="437"/>
      <c r="AC1021" s="437"/>
      <c r="AD1021" s="437"/>
      <c r="AE1021" s="437"/>
      <c r="AF1021" s="442"/>
      <c r="AG1021" s="442"/>
      <c r="AH1021" s="442"/>
      <c r="AI1021" s="442"/>
      <c r="AJ1021" s="442"/>
      <c r="AK1021" s="442"/>
      <c r="AL1021" s="442"/>
      <c r="AM1021" s="323">
        <f>SUM(Y1021:AL1021)</f>
        <v>0</v>
      </c>
    </row>
    <row r="1022" spans="1:39" hidden="1" outlineLevel="1">
      <c r="A1022" s="568"/>
      <c r="B1022" s="321" t="s">
        <v>345</v>
      </c>
      <c r="C1022" s="318" t="s">
        <v>164</v>
      </c>
      <c r="D1022" s="322"/>
      <c r="E1022" s="322"/>
      <c r="F1022" s="322"/>
      <c r="G1022" s="322"/>
      <c r="H1022" s="322"/>
      <c r="I1022" s="322"/>
      <c r="J1022" s="322"/>
      <c r="K1022" s="322"/>
      <c r="L1022" s="322"/>
      <c r="M1022" s="322"/>
      <c r="N1022" s="322">
        <f>N1021</f>
        <v>0</v>
      </c>
      <c r="O1022" s="322"/>
      <c r="P1022" s="322"/>
      <c r="Q1022" s="322"/>
      <c r="R1022" s="322"/>
      <c r="S1022" s="322"/>
      <c r="T1022" s="322"/>
      <c r="U1022" s="322"/>
      <c r="V1022" s="322"/>
      <c r="W1022" s="322"/>
      <c r="X1022" s="322"/>
      <c r="Y1022" s="438">
        <f t="shared" ref="Y1022:AL1022" si="3054">Y1021</f>
        <v>0</v>
      </c>
      <c r="Z1022" s="438">
        <f t="shared" si="3054"/>
        <v>0</v>
      </c>
      <c r="AA1022" s="438">
        <f t="shared" si="3054"/>
        <v>0</v>
      </c>
      <c r="AB1022" s="438">
        <f t="shared" si="3054"/>
        <v>0</v>
      </c>
      <c r="AC1022" s="438">
        <f t="shared" si="3054"/>
        <v>0</v>
      </c>
      <c r="AD1022" s="438">
        <f t="shared" si="3054"/>
        <v>0</v>
      </c>
      <c r="AE1022" s="438">
        <f t="shared" si="3054"/>
        <v>0</v>
      </c>
      <c r="AF1022" s="438">
        <f t="shared" si="3054"/>
        <v>0</v>
      </c>
      <c r="AG1022" s="438">
        <f t="shared" si="3054"/>
        <v>0</v>
      </c>
      <c r="AH1022" s="438">
        <f t="shared" si="3054"/>
        <v>0</v>
      </c>
      <c r="AI1022" s="438">
        <f t="shared" si="3054"/>
        <v>0</v>
      </c>
      <c r="AJ1022" s="438">
        <f t="shared" si="3054"/>
        <v>0</v>
      </c>
      <c r="AK1022" s="438">
        <f t="shared" si="3054"/>
        <v>0</v>
      </c>
      <c r="AL1022" s="438">
        <f t="shared" si="3054"/>
        <v>0</v>
      </c>
      <c r="AM1022" s="333"/>
    </row>
    <row r="1023" spans="1:39" ht="15.75" hidden="1" outlineLevel="1">
      <c r="A1023" s="568"/>
      <c r="B1023" s="350"/>
      <c r="C1023" s="327"/>
      <c r="D1023" s="318"/>
      <c r="E1023" s="318"/>
      <c r="F1023" s="318"/>
      <c r="G1023" s="318"/>
      <c r="H1023" s="318"/>
      <c r="I1023" s="318"/>
      <c r="J1023" s="318"/>
      <c r="K1023" s="318"/>
      <c r="L1023" s="318"/>
      <c r="M1023" s="318"/>
      <c r="N1023" s="327"/>
      <c r="O1023" s="318"/>
      <c r="P1023" s="318"/>
      <c r="Q1023" s="318"/>
      <c r="R1023" s="318"/>
      <c r="S1023" s="318"/>
      <c r="T1023" s="318"/>
      <c r="U1023" s="318"/>
      <c r="V1023" s="318"/>
      <c r="W1023" s="318"/>
      <c r="X1023" s="318"/>
      <c r="Y1023" s="439"/>
      <c r="Z1023" s="439"/>
      <c r="AA1023" s="439"/>
      <c r="AB1023" s="439"/>
      <c r="AC1023" s="439"/>
      <c r="AD1023" s="439"/>
      <c r="AE1023" s="439"/>
      <c r="AF1023" s="439"/>
      <c r="AG1023" s="439"/>
      <c r="AH1023" s="439"/>
      <c r="AI1023" s="439"/>
      <c r="AJ1023" s="439"/>
      <c r="AK1023" s="439"/>
      <c r="AL1023" s="439"/>
      <c r="AM1023" s="333"/>
    </row>
    <row r="1024" spans="1:39" ht="15.75" hidden="1" outlineLevel="1">
      <c r="A1024" s="568"/>
      <c r="B1024" s="554" t="s">
        <v>516</v>
      </c>
      <c r="C1024" s="318"/>
      <c r="D1024" s="318"/>
      <c r="E1024" s="318"/>
      <c r="F1024" s="318"/>
      <c r="G1024" s="318"/>
      <c r="H1024" s="318"/>
      <c r="I1024" s="318"/>
      <c r="J1024" s="318"/>
      <c r="K1024" s="318"/>
      <c r="L1024" s="318"/>
      <c r="M1024" s="318"/>
      <c r="N1024" s="318"/>
      <c r="O1024" s="318"/>
      <c r="P1024" s="318"/>
      <c r="Q1024" s="318"/>
      <c r="R1024" s="318"/>
      <c r="S1024" s="318"/>
      <c r="T1024" s="318"/>
      <c r="U1024" s="318"/>
      <c r="V1024" s="318"/>
      <c r="W1024" s="318"/>
      <c r="X1024" s="318"/>
      <c r="Y1024" s="449"/>
      <c r="Z1024" s="452"/>
      <c r="AA1024" s="452"/>
      <c r="AB1024" s="452"/>
      <c r="AC1024" s="452"/>
      <c r="AD1024" s="452"/>
      <c r="AE1024" s="452"/>
      <c r="AF1024" s="452"/>
      <c r="AG1024" s="452"/>
      <c r="AH1024" s="452"/>
      <c r="AI1024" s="452"/>
      <c r="AJ1024" s="452"/>
      <c r="AK1024" s="452"/>
      <c r="AL1024" s="452"/>
      <c r="AM1024" s="333"/>
    </row>
    <row r="1025" spans="1:39" ht="15.75" hidden="1" outlineLevel="1">
      <c r="A1025" s="568"/>
      <c r="B1025" s="540" t="s">
        <v>512</v>
      </c>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21</v>
      </c>
      <c r="B1026" s="455" t="s">
        <v>114</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55">Z1026</f>
        <v>0</v>
      </c>
      <c r="AA1027" s="438">
        <f t="shared" ref="AA1027" si="3056">AA1026</f>
        <v>0</v>
      </c>
      <c r="AB1027" s="438">
        <f t="shared" ref="AB1027" si="3057">AB1026</f>
        <v>0</v>
      </c>
      <c r="AC1027" s="438">
        <f t="shared" ref="AC1027" si="3058">AC1026</f>
        <v>0</v>
      </c>
      <c r="AD1027" s="438">
        <f t="shared" ref="AD1027" si="3059">AD1026</f>
        <v>0</v>
      </c>
      <c r="AE1027" s="438">
        <f t="shared" ref="AE1027" si="3060">AE1026</f>
        <v>0</v>
      </c>
      <c r="AF1027" s="438">
        <f t="shared" ref="AF1027" si="3061">AF1026</f>
        <v>0</v>
      </c>
      <c r="AG1027" s="438">
        <f t="shared" ref="AG1027" si="3062">AG1026</f>
        <v>0</v>
      </c>
      <c r="AH1027" s="438">
        <f t="shared" ref="AH1027" si="3063">AH1026</f>
        <v>0</v>
      </c>
      <c r="AI1027" s="438">
        <f t="shared" ref="AI1027" si="3064">AI1026</f>
        <v>0</v>
      </c>
      <c r="AJ1027" s="438">
        <f t="shared" ref="AJ1027" si="3065">AJ1026</f>
        <v>0</v>
      </c>
      <c r="AK1027" s="438">
        <f t="shared" ref="AK1027" si="3066">AK1026</f>
        <v>0</v>
      </c>
      <c r="AL1027" s="438">
        <f t="shared" ref="AL1027" si="3067">AL1026</f>
        <v>0</v>
      </c>
      <c r="AM1027" s="333"/>
    </row>
    <row r="1028" spans="1:39" ht="15" hidden="1" customHeight="1" outlineLevel="1">
      <c r="A1028" s="568"/>
      <c r="B1028" s="321"/>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22</v>
      </c>
      <c r="B1029" s="455" t="s">
        <v>115</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68">Z1029</f>
        <v>0</v>
      </c>
      <c r="AA1030" s="438">
        <f t="shared" ref="AA1030" si="3069">AA1029</f>
        <v>0</v>
      </c>
      <c r="AB1030" s="438">
        <f t="shared" ref="AB1030" si="3070">AB1029</f>
        <v>0</v>
      </c>
      <c r="AC1030" s="438">
        <f t="shared" ref="AC1030" si="3071">AC1029</f>
        <v>0</v>
      </c>
      <c r="AD1030" s="438">
        <f t="shared" ref="AD1030" si="3072">AD1029</f>
        <v>0</v>
      </c>
      <c r="AE1030" s="438">
        <f t="shared" ref="AE1030" si="3073">AE1029</f>
        <v>0</v>
      </c>
      <c r="AF1030" s="438">
        <f t="shared" ref="AF1030" si="3074">AF1029</f>
        <v>0</v>
      </c>
      <c r="AG1030" s="438">
        <f t="shared" ref="AG1030" si="3075">AG1029</f>
        <v>0</v>
      </c>
      <c r="AH1030" s="438">
        <f t="shared" ref="AH1030" si="3076">AH1029</f>
        <v>0</v>
      </c>
      <c r="AI1030" s="438">
        <f t="shared" ref="AI1030" si="3077">AI1029</f>
        <v>0</v>
      </c>
      <c r="AJ1030" s="438">
        <f t="shared" ref="AJ1030" si="3078">AJ1029</f>
        <v>0</v>
      </c>
      <c r="AK1030" s="438">
        <f t="shared" ref="AK1030" si="3079">AK1029</f>
        <v>0</v>
      </c>
      <c r="AL1030" s="438">
        <f t="shared" ref="AL1030" si="3080">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4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v>23</v>
      </c>
      <c r="B1032" s="455" t="s">
        <v>116</v>
      </c>
      <c r="C1032" s="318" t="s">
        <v>25</v>
      </c>
      <c r="D1032" s="322"/>
      <c r="E1032" s="322"/>
      <c r="F1032" s="322"/>
      <c r="G1032" s="322"/>
      <c r="H1032" s="322"/>
      <c r="I1032" s="322"/>
      <c r="J1032" s="322"/>
      <c r="K1032" s="322"/>
      <c r="L1032" s="322"/>
      <c r="M1032" s="322"/>
      <c r="N1032" s="318"/>
      <c r="O1032" s="322"/>
      <c r="P1032" s="322"/>
      <c r="Q1032" s="322"/>
      <c r="R1032" s="322"/>
      <c r="S1032" s="322"/>
      <c r="T1032" s="322"/>
      <c r="U1032" s="322"/>
      <c r="V1032" s="322"/>
      <c r="W1032" s="322"/>
      <c r="X1032" s="322"/>
      <c r="Y1032" s="437"/>
      <c r="Z1032" s="437"/>
      <c r="AA1032" s="437"/>
      <c r="AB1032" s="437"/>
      <c r="AC1032" s="437"/>
      <c r="AD1032" s="437"/>
      <c r="AE1032" s="437"/>
      <c r="AF1032" s="437"/>
      <c r="AG1032" s="437"/>
      <c r="AH1032" s="437"/>
      <c r="AI1032" s="437"/>
      <c r="AJ1032" s="437"/>
      <c r="AK1032" s="437"/>
      <c r="AL1032" s="437"/>
      <c r="AM1032" s="323">
        <f>SUM(Y1032:AL1032)</f>
        <v>0</v>
      </c>
    </row>
    <row r="1033" spans="1:39" ht="15" hidden="1" customHeight="1" outlineLevel="1">
      <c r="A1033" s="568"/>
      <c r="B1033" s="321" t="s">
        <v>349</v>
      </c>
      <c r="C1033" s="318" t="s">
        <v>164</v>
      </c>
      <c r="D1033" s="322"/>
      <c r="E1033" s="322"/>
      <c r="F1033" s="322"/>
      <c r="G1033" s="322"/>
      <c r="H1033" s="322"/>
      <c r="I1033" s="322"/>
      <c r="J1033" s="322"/>
      <c r="K1033" s="322"/>
      <c r="L1033" s="322"/>
      <c r="M1033" s="322"/>
      <c r="N1033" s="318"/>
      <c r="O1033" s="322"/>
      <c r="P1033" s="322"/>
      <c r="Q1033" s="322"/>
      <c r="R1033" s="322"/>
      <c r="S1033" s="322"/>
      <c r="T1033" s="322"/>
      <c r="U1033" s="322"/>
      <c r="V1033" s="322"/>
      <c r="W1033" s="322"/>
      <c r="X1033" s="322"/>
      <c r="Y1033" s="438">
        <f>Y1032</f>
        <v>0</v>
      </c>
      <c r="Z1033" s="438">
        <f t="shared" ref="Z1033" si="3081">Z1032</f>
        <v>0</v>
      </c>
      <c r="AA1033" s="438">
        <f t="shared" ref="AA1033" si="3082">AA1032</f>
        <v>0</v>
      </c>
      <c r="AB1033" s="438">
        <f t="shared" ref="AB1033" si="3083">AB1032</f>
        <v>0</v>
      </c>
      <c r="AC1033" s="438">
        <f t="shared" ref="AC1033" si="3084">AC1032</f>
        <v>0</v>
      </c>
      <c r="AD1033" s="438">
        <f t="shared" ref="AD1033" si="3085">AD1032</f>
        <v>0</v>
      </c>
      <c r="AE1033" s="438">
        <f t="shared" ref="AE1033" si="3086">AE1032</f>
        <v>0</v>
      </c>
      <c r="AF1033" s="438">
        <f t="shared" ref="AF1033" si="3087">AF1032</f>
        <v>0</v>
      </c>
      <c r="AG1033" s="438">
        <f t="shared" ref="AG1033" si="3088">AG1032</f>
        <v>0</v>
      </c>
      <c r="AH1033" s="438">
        <f t="shared" ref="AH1033" si="3089">AH1032</f>
        <v>0</v>
      </c>
      <c r="AI1033" s="438">
        <f t="shared" ref="AI1033" si="3090">AI1032</f>
        <v>0</v>
      </c>
      <c r="AJ1033" s="438">
        <f t="shared" ref="AJ1033" si="3091">AJ1032</f>
        <v>0</v>
      </c>
      <c r="AK1033" s="438">
        <f t="shared" ref="AK1033" si="3092">AK1032</f>
        <v>0</v>
      </c>
      <c r="AL1033" s="438">
        <f t="shared" ref="AL1033" si="3093">AL1032</f>
        <v>0</v>
      </c>
      <c r="AM1033" s="333"/>
    </row>
    <row r="1034" spans="1:39" ht="15" hidden="1" customHeight="1" outlineLevel="1">
      <c r="A1034" s="568"/>
      <c r="B1034" s="457"/>
      <c r="C1034" s="318"/>
      <c r="D1034" s="318"/>
      <c r="E1034" s="318"/>
      <c r="F1034" s="318"/>
      <c r="G1034" s="318"/>
      <c r="H1034" s="318"/>
      <c r="I1034" s="318"/>
      <c r="J1034" s="318"/>
      <c r="K1034" s="318"/>
      <c r="L1034" s="318"/>
      <c r="M1034" s="318"/>
      <c r="N1034" s="318"/>
      <c r="O1034" s="318"/>
      <c r="P1034" s="318"/>
      <c r="Q1034" s="318"/>
      <c r="R1034" s="318"/>
      <c r="S1034" s="318"/>
      <c r="T1034" s="318"/>
      <c r="U1034" s="318"/>
      <c r="V1034" s="318"/>
      <c r="W1034" s="318"/>
      <c r="X1034" s="318"/>
      <c r="Y1034" s="449"/>
      <c r="Z1034" s="452"/>
      <c r="AA1034" s="452"/>
      <c r="AB1034" s="452"/>
      <c r="AC1034" s="452"/>
      <c r="AD1034" s="452"/>
      <c r="AE1034" s="452"/>
      <c r="AF1034" s="452"/>
      <c r="AG1034" s="452"/>
      <c r="AH1034" s="452"/>
      <c r="AI1034" s="452"/>
      <c r="AJ1034" s="452"/>
      <c r="AK1034" s="452"/>
      <c r="AL1034" s="452"/>
      <c r="AM1034" s="333"/>
    </row>
    <row r="1035" spans="1:39" ht="15" hidden="1" customHeight="1" outlineLevel="1">
      <c r="A1035" s="568">
        <v>24</v>
      </c>
      <c r="B1035" s="455" t="s">
        <v>117</v>
      </c>
      <c r="C1035" s="318" t="s">
        <v>25</v>
      </c>
      <c r="D1035" s="322"/>
      <c r="E1035" s="322"/>
      <c r="F1035" s="322"/>
      <c r="G1035" s="322"/>
      <c r="H1035" s="322"/>
      <c r="I1035" s="322"/>
      <c r="J1035" s="322"/>
      <c r="K1035" s="322"/>
      <c r="L1035" s="322"/>
      <c r="M1035" s="322"/>
      <c r="N1035" s="318"/>
      <c r="O1035" s="322"/>
      <c r="P1035" s="322"/>
      <c r="Q1035" s="322"/>
      <c r="R1035" s="322"/>
      <c r="S1035" s="322"/>
      <c r="T1035" s="322"/>
      <c r="U1035" s="322"/>
      <c r="V1035" s="322"/>
      <c r="W1035" s="322"/>
      <c r="X1035" s="322"/>
      <c r="Y1035" s="437"/>
      <c r="Z1035" s="437"/>
      <c r="AA1035" s="437"/>
      <c r="AB1035" s="437"/>
      <c r="AC1035" s="437"/>
      <c r="AD1035" s="437"/>
      <c r="AE1035" s="437"/>
      <c r="AF1035" s="437"/>
      <c r="AG1035" s="437"/>
      <c r="AH1035" s="437"/>
      <c r="AI1035" s="437"/>
      <c r="AJ1035" s="437"/>
      <c r="AK1035" s="437"/>
      <c r="AL1035" s="437"/>
      <c r="AM1035" s="323">
        <f>SUM(Y1035:AL1035)</f>
        <v>0</v>
      </c>
    </row>
    <row r="1036" spans="1:39" ht="15" hidden="1" customHeight="1" outlineLevel="1">
      <c r="A1036" s="568"/>
      <c r="B1036" s="321" t="s">
        <v>349</v>
      </c>
      <c r="C1036" s="318" t="s">
        <v>164</v>
      </c>
      <c r="D1036" s="322"/>
      <c r="E1036" s="322"/>
      <c r="F1036" s="322"/>
      <c r="G1036" s="322"/>
      <c r="H1036" s="322"/>
      <c r="I1036" s="322"/>
      <c r="J1036" s="322"/>
      <c r="K1036" s="322"/>
      <c r="L1036" s="322"/>
      <c r="M1036" s="322"/>
      <c r="N1036" s="318"/>
      <c r="O1036" s="322"/>
      <c r="P1036" s="322"/>
      <c r="Q1036" s="322"/>
      <c r="R1036" s="322"/>
      <c r="S1036" s="322"/>
      <c r="T1036" s="322"/>
      <c r="U1036" s="322"/>
      <c r="V1036" s="322"/>
      <c r="W1036" s="322"/>
      <c r="X1036" s="322"/>
      <c r="Y1036" s="438">
        <f>Y1035</f>
        <v>0</v>
      </c>
      <c r="Z1036" s="438">
        <f t="shared" ref="Z1036" si="3094">Z1035</f>
        <v>0</v>
      </c>
      <c r="AA1036" s="438">
        <f t="shared" ref="AA1036" si="3095">AA1035</f>
        <v>0</v>
      </c>
      <c r="AB1036" s="438">
        <f t="shared" ref="AB1036" si="3096">AB1035</f>
        <v>0</v>
      </c>
      <c r="AC1036" s="438">
        <f t="shared" ref="AC1036" si="3097">AC1035</f>
        <v>0</v>
      </c>
      <c r="AD1036" s="438">
        <f t="shared" ref="AD1036" si="3098">AD1035</f>
        <v>0</v>
      </c>
      <c r="AE1036" s="438">
        <f t="shared" ref="AE1036" si="3099">AE1035</f>
        <v>0</v>
      </c>
      <c r="AF1036" s="438">
        <f t="shared" ref="AF1036" si="3100">AF1035</f>
        <v>0</v>
      </c>
      <c r="AG1036" s="438">
        <f t="shared" ref="AG1036" si="3101">AG1035</f>
        <v>0</v>
      </c>
      <c r="AH1036" s="438">
        <f t="shared" ref="AH1036" si="3102">AH1035</f>
        <v>0</v>
      </c>
      <c r="AI1036" s="438">
        <f t="shared" ref="AI1036" si="3103">AI1035</f>
        <v>0</v>
      </c>
      <c r="AJ1036" s="438">
        <f t="shared" ref="AJ1036" si="3104">AJ1035</f>
        <v>0</v>
      </c>
      <c r="AK1036" s="438">
        <f t="shared" ref="AK1036" si="3105">AK1035</f>
        <v>0</v>
      </c>
      <c r="AL1036" s="438">
        <f t="shared" ref="AL1036" si="3106">AL1035</f>
        <v>0</v>
      </c>
      <c r="AM1036" s="333"/>
    </row>
    <row r="1037" spans="1:39" ht="15" hidden="1" customHeight="1" outlineLevel="1">
      <c r="A1037" s="568"/>
      <c r="B1037" s="321"/>
      <c r="C1037" s="318"/>
      <c r="D1037" s="318"/>
      <c r="E1037" s="318"/>
      <c r="F1037" s="318"/>
      <c r="G1037" s="318"/>
      <c r="H1037" s="318"/>
      <c r="I1037" s="318"/>
      <c r="J1037" s="318"/>
      <c r="K1037" s="318"/>
      <c r="L1037" s="318"/>
      <c r="M1037" s="318"/>
      <c r="N1037" s="318"/>
      <c r="O1037" s="318"/>
      <c r="P1037" s="318"/>
      <c r="Q1037" s="318"/>
      <c r="R1037" s="318"/>
      <c r="S1037" s="318"/>
      <c r="T1037" s="318"/>
      <c r="U1037" s="318"/>
      <c r="V1037" s="318"/>
      <c r="W1037" s="318"/>
      <c r="X1037" s="318"/>
      <c r="Y1037" s="439"/>
      <c r="Z1037" s="452"/>
      <c r="AA1037" s="452"/>
      <c r="AB1037" s="452"/>
      <c r="AC1037" s="452"/>
      <c r="AD1037" s="452"/>
      <c r="AE1037" s="452"/>
      <c r="AF1037" s="452"/>
      <c r="AG1037" s="452"/>
      <c r="AH1037" s="452"/>
      <c r="AI1037" s="452"/>
      <c r="AJ1037" s="452"/>
      <c r="AK1037" s="452"/>
      <c r="AL1037" s="452"/>
      <c r="AM1037" s="333"/>
    </row>
    <row r="1038" spans="1:39" ht="15" hidden="1" customHeight="1" outlineLevel="1">
      <c r="A1038" s="568"/>
      <c r="B1038" s="315" t="s">
        <v>513</v>
      </c>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25</v>
      </c>
      <c r="B1039" s="455" t="s">
        <v>118</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07">Z1039</f>
        <v>0</v>
      </c>
      <c r="AA1040" s="438">
        <f t="shared" ref="AA1040" si="3108">AA1039</f>
        <v>0</v>
      </c>
      <c r="AB1040" s="438">
        <f t="shared" ref="AB1040" si="3109">AB1039</f>
        <v>0</v>
      </c>
      <c r="AC1040" s="438">
        <f t="shared" ref="AC1040" si="3110">AC1039</f>
        <v>0</v>
      </c>
      <c r="AD1040" s="438">
        <f t="shared" ref="AD1040" si="3111">AD1039</f>
        <v>0</v>
      </c>
      <c r="AE1040" s="438">
        <f t="shared" ref="AE1040" si="3112">AE1039</f>
        <v>0</v>
      </c>
      <c r="AF1040" s="438">
        <f t="shared" ref="AF1040" si="3113">AF1039</f>
        <v>0</v>
      </c>
      <c r="AG1040" s="438">
        <f t="shared" ref="AG1040" si="3114">AG1039</f>
        <v>0</v>
      </c>
      <c r="AH1040" s="438">
        <f t="shared" ref="AH1040" si="3115">AH1039</f>
        <v>0</v>
      </c>
      <c r="AI1040" s="438">
        <f t="shared" ref="AI1040" si="3116">AI1039</f>
        <v>0</v>
      </c>
      <c r="AJ1040" s="438">
        <f t="shared" ref="AJ1040" si="3117">AJ1039</f>
        <v>0</v>
      </c>
      <c r="AK1040" s="438">
        <f t="shared" ref="AK1040" si="3118">AK1039</f>
        <v>0</v>
      </c>
      <c r="AL1040" s="438">
        <f t="shared" ref="AL1040" si="3119">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26</v>
      </c>
      <c r="B1042" s="455" t="s">
        <v>119</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 t="shared" ref="Z1043" si="3120">Z1042</f>
        <v>0</v>
      </c>
      <c r="AA1043" s="438">
        <f t="shared" ref="AA1043" si="3121">AA1042</f>
        <v>0</v>
      </c>
      <c r="AB1043" s="438">
        <f t="shared" ref="AB1043" si="3122">AB1042</f>
        <v>0</v>
      </c>
      <c r="AC1043" s="438">
        <f t="shared" ref="AC1043" si="3123">AC1042</f>
        <v>0</v>
      </c>
      <c r="AD1043" s="438">
        <f t="shared" ref="AD1043" si="3124">AD1042</f>
        <v>0</v>
      </c>
      <c r="AE1043" s="438">
        <f t="shared" ref="AE1043" si="3125">AE1042</f>
        <v>0</v>
      </c>
      <c r="AF1043" s="438">
        <f t="shared" ref="AF1043" si="3126">AF1042</f>
        <v>0</v>
      </c>
      <c r="AG1043" s="438">
        <f t="shared" ref="AG1043" si="3127">AG1042</f>
        <v>0</v>
      </c>
      <c r="AH1043" s="438">
        <f t="shared" ref="AH1043" si="3128">AH1042</f>
        <v>0</v>
      </c>
      <c r="AI1043" s="438">
        <f t="shared" ref="AI1043" si="3129">AI1042</f>
        <v>0</v>
      </c>
      <c r="AJ1043" s="438">
        <f t="shared" ref="AJ1043" si="3130">AJ1042</f>
        <v>0</v>
      </c>
      <c r="AK1043" s="438">
        <f t="shared" ref="AK1043" si="3131">AK1042</f>
        <v>0</v>
      </c>
      <c r="AL1043" s="438">
        <f t="shared" ref="AL1043" si="3132">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27</v>
      </c>
      <c r="B1045" s="455" t="s">
        <v>120</v>
      </c>
      <c r="C1045" s="318" t="s">
        <v>25</v>
      </c>
      <c r="D1045" s="322"/>
      <c r="E1045" s="322"/>
      <c r="F1045" s="322"/>
      <c r="G1045" s="322"/>
      <c r="H1045" s="322"/>
      <c r="I1045" s="322"/>
      <c r="J1045" s="322"/>
      <c r="K1045" s="322"/>
      <c r="L1045" s="322"/>
      <c r="M1045" s="322"/>
      <c r="N1045" s="322">
        <v>12</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12</v>
      </c>
      <c r="O1046" s="322"/>
      <c r="P1046" s="322"/>
      <c r="Q1046" s="322"/>
      <c r="R1046" s="322"/>
      <c r="S1046" s="322"/>
      <c r="T1046" s="322"/>
      <c r="U1046" s="322"/>
      <c r="V1046" s="322"/>
      <c r="W1046" s="322"/>
      <c r="X1046" s="322"/>
      <c r="Y1046" s="438">
        <f>Y1045</f>
        <v>0</v>
      </c>
      <c r="Z1046" s="438">
        <f t="shared" ref="Z1046" si="3133">Z1045</f>
        <v>0</v>
      </c>
      <c r="AA1046" s="438">
        <f t="shared" ref="AA1046" si="3134">AA1045</f>
        <v>0</v>
      </c>
      <c r="AB1046" s="438">
        <f t="shared" ref="AB1046" si="3135">AB1045</f>
        <v>0</v>
      </c>
      <c r="AC1046" s="438">
        <f t="shared" ref="AC1046" si="3136">AC1045</f>
        <v>0</v>
      </c>
      <c r="AD1046" s="438">
        <f t="shared" ref="AD1046" si="3137">AD1045</f>
        <v>0</v>
      </c>
      <c r="AE1046" s="438">
        <f t="shared" ref="AE1046" si="3138">AE1045</f>
        <v>0</v>
      </c>
      <c r="AF1046" s="438">
        <f t="shared" ref="AF1046" si="3139">AF1045</f>
        <v>0</v>
      </c>
      <c r="AG1046" s="438">
        <f t="shared" ref="AG1046" si="3140">AG1045</f>
        <v>0</v>
      </c>
      <c r="AH1046" s="438">
        <f t="shared" ref="AH1046" si="3141">AH1045</f>
        <v>0</v>
      </c>
      <c r="AI1046" s="438">
        <f t="shared" ref="AI1046" si="3142">AI1045</f>
        <v>0</v>
      </c>
      <c r="AJ1046" s="438">
        <f t="shared" ref="AJ1046" si="3143">AJ1045</f>
        <v>0</v>
      </c>
      <c r="AK1046" s="438">
        <f t="shared" ref="AK1046" si="3144">AK1045</f>
        <v>0</v>
      </c>
      <c r="AL1046" s="438">
        <f t="shared" ref="AL1046" si="3145">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28</v>
      </c>
      <c r="B1048" s="455" t="s">
        <v>121</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Z1048</f>
        <v>0</v>
      </c>
      <c r="AA1049" s="438">
        <f t="shared" ref="AA1049" si="3146">AA1048</f>
        <v>0</v>
      </c>
      <c r="AB1049" s="438">
        <f t="shared" ref="AB1049" si="3147">AB1048</f>
        <v>0</v>
      </c>
      <c r="AC1049" s="438">
        <f t="shared" ref="AC1049" si="3148">AC1048</f>
        <v>0</v>
      </c>
      <c r="AD1049" s="438">
        <f t="shared" ref="AD1049" si="3149">AD1048</f>
        <v>0</v>
      </c>
      <c r="AE1049" s="438">
        <f>AE1048</f>
        <v>0</v>
      </c>
      <c r="AF1049" s="438">
        <f t="shared" ref="AF1049" si="3150">AF1048</f>
        <v>0</v>
      </c>
      <c r="AG1049" s="438">
        <f t="shared" ref="AG1049" si="3151">AG1048</f>
        <v>0</v>
      </c>
      <c r="AH1049" s="438">
        <f t="shared" ref="AH1049" si="3152">AH1048</f>
        <v>0</v>
      </c>
      <c r="AI1049" s="438">
        <f t="shared" ref="AI1049" si="3153">AI1048</f>
        <v>0</v>
      </c>
      <c r="AJ1049" s="438">
        <f t="shared" ref="AJ1049" si="3154">AJ1048</f>
        <v>0</v>
      </c>
      <c r="AK1049" s="438">
        <f t="shared" ref="AK1049" si="3155">AK1048</f>
        <v>0</v>
      </c>
      <c r="AL1049" s="438">
        <f t="shared" ref="AL1049" si="3156">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29</v>
      </c>
      <c r="B1051" s="455" t="s">
        <v>122</v>
      </c>
      <c r="C1051" s="318" t="s">
        <v>25</v>
      </c>
      <c r="D1051" s="322"/>
      <c r="E1051" s="322"/>
      <c r="F1051" s="322"/>
      <c r="G1051" s="322"/>
      <c r="H1051" s="322"/>
      <c r="I1051" s="322"/>
      <c r="J1051" s="322"/>
      <c r="K1051" s="322"/>
      <c r="L1051" s="322"/>
      <c r="M1051" s="322"/>
      <c r="N1051" s="322">
        <v>3</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3</v>
      </c>
      <c r="O1052" s="322"/>
      <c r="P1052" s="322"/>
      <c r="Q1052" s="322"/>
      <c r="R1052" s="322"/>
      <c r="S1052" s="322"/>
      <c r="T1052" s="322"/>
      <c r="U1052" s="322"/>
      <c r="V1052" s="322"/>
      <c r="W1052" s="322"/>
      <c r="X1052" s="322"/>
      <c r="Y1052" s="438">
        <f>Y1051</f>
        <v>0</v>
      </c>
      <c r="Z1052" s="438">
        <f t="shared" ref="Z1052" si="3157">Z1051</f>
        <v>0</v>
      </c>
      <c r="AA1052" s="438">
        <f t="shared" ref="AA1052" si="3158">AA1051</f>
        <v>0</v>
      </c>
      <c r="AB1052" s="438">
        <f t="shared" ref="AB1052" si="3159">AB1051</f>
        <v>0</v>
      </c>
      <c r="AC1052" s="438">
        <f t="shared" ref="AC1052" si="3160">AC1051</f>
        <v>0</v>
      </c>
      <c r="AD1052" s="438">
        <f t="shared" ref="AD1052" si="3161">AD1051</f>
        <v>0</v>
      </c>
      <c r="AE1052" s="438">
        <f t="shared" ref="AE1052" si="3162">AE1051</f>
        <v>0</v>
      </c>
      <c r="AF1052" s="438">
        <f t="shared" ref="AF1052" si="3163">AF1051</f>
        <v>0</v>
      </c>
      <c r="AG1052" s="438">
        <f t="shared" ref="AG1052" si="3164">AG1051</f>
        <v>0</v>
      </c>
      <c r="AH1052" s="438">
        <f t="shared" ref="AH1052" si="3165">AH1051</f>
        <v>0</v>
      </c>
      <c r="AI1052" s="438">
        <f t="shared" ref="AI1052" si="3166">AI1051</f>
        <v>0</v>
      </c>
      <c r="AJ1052" s="438">
        <f t="shared" ref="AJ1052" si="3167">AJ1051</f>
        <v>0</v>
      </c>
      <c r="AK1052" s="438">
        <f t="shared" ref="AK1052" si="3168">AK1051</f>
        <v>0</v>
      </c>
      <c r="AL1052" s="438">
        <f t="shared" ref="AL1052" si="3169">AL1051</f>
        <v>0</v>
      </c>
      <c r="AM1052" s="333"/>
    </row>
    <row r="1053" spans="1:39" ht="15" hidden="1" customHeight="1" outlineLevel="1">
      <c r="A1053" s="568"/>
      <c r="B1053" s="321"/>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30</v>
      </c>
      <c r="B1054" s="455" t="s">
        <v>123</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70">Z1054</f>
        <v>0</v>
      </c>
      <c r="AA1055" s="438">
        <f t="shared" ref="AA1055" si="3171">AA1054</f>
        <v>0</v>
      </c>
      <c r="AB1055" s="438">
        <f t="shared" ref="AB1055" si="3172">AB1054</f>
        <v>0</v>
      </c>
      <c r="AC1055" s="438">
        <f t="shared" ref="AC1055" si="3173">AC1054</f>
        <v>0</v>
      </c>
      <c r="AD1055" s="438">
        <f t="shared" ref="AD1055" si="3174">AD1054</f>
        <v>0</v>
      </c>
      <c r="AE1055" s="438">
        <f t="shared" ref="AE1055" si="3175">AE1054</f>
        <v>0</v>
      </c>
      <c r="AF1055" s="438">
        <f t="shared" ref="AF1055" si="3176">AF1054</f>
        <v>0</v>
      </c>
      <c r="AG1055" s="438">
        <f t="shared" ref="AG1055" si="3177">AG1054</f>
        <v>0</v>
      </c>
      <c r="AH1055" s="438">
        <f t="shared" ref="AH1055" si="3178">AH1054</f>
        <v>0</v>
      </c>
      <c r="AI1055" s="438">
        <f t="shared" ref="AI1055" si="3179">AI1054</f>
        <v>0</v>
      </c>
      <c r="AJ1055" s="438">
        <f t="shared" ref="AJ1055" si="3180">AJ1054</f>
        <v>0</v>
      </c>
      <c r="AK1055" s="438">
        <f t="shared" ref="AK1055" si="3181">AK1054</f>
        <v>0</v>
      </c>
      <c r="AL1055" s="438">
        <f t="shared" ref="AL1055" si="3182">AL1054</f>
        <v>0</v>
      </c>
      <c r="AM1055" s="333"/>
    </row>
    <row r="1056" spans="1:39" ht="15" hidden="1" customHeight="1" outlineLevel="1">
      <c r="A1056" s="568"/>
      <c r="B1056" s="321"/>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v>31</v>
      </c>
      <c r="B1057" s="455" t="s">
        <v>124</v>
      </c>
      <c r="C1057" s="318" t="s">
        <v>25</v>
      </c>
      <c r="D1057" s="322"/>
      <c r="E1057" s="322"/>
      <c r="F1057" s="322"/>
      <c r="G1057" s="322"/>
      <c r="H1057" s="322"/>
      <c r="I1057" s="322"/>
      <c r="J1057" s="322"/>
      <c r="K1057" s="322"/>
      <c r="L1057" s="322"/>
      <c r="M1057" s="322"/>
      <c r="N1057" s="322">
        <v>12</v>
      </c>
      <c r="O1057" s="322"/>
      <c r="P1057" s="322"/>
      <c r="Q1057" s="322"/>
      <c r="R1057" s="322"/>
      <c r="S1057" s="322"/>
      <c r="T1057" s="322"/>
      <c r="U1057" s="322"/>
      <c r="V1057" s="322"/>
      <c r="W1057" s="322"/>
      <c r="X1057" s="322"/>
      <c r="Y1057" s="453"/>
      <c r="Z1057" s="442"/>
      <c r="AA1057" s="442"/>
      <c r="AB1057" s="442"/>
      <c r="AC1057" s="442"/>
      <c r="AD1057" s="442"/>
      <c r="AE1057" s="442"/>
      <c r="AF1057" s="442"/>
      <c r="AG1057" s="442"/>
      <c r="AH1057" s="442"/>
      <c r="AI1057" s="442"/>
      <c r="AJ1057" s="442"/>
      <c r="AK1057" s="442"/>
      <c r="AL1057" s="442"/>
      <c r="AM1057" s="323">
        <f>SUM(Y1057:AL1057)</f>
        <v>0</v>
      </c>
    </row>
    <row r="1058" spans="1:39" ht="15" hidden="1" customHeight="1" outlineLevel="1">
      <c r="A1058" s="568"/>
      <c r="B1058" s="321" t="s">
        <v>349</v>
      </c>
      <c r="C1058" s="318" t="s">
        <v>164</v>
      </c>
      <c r="D1058" s="322"/>
      <c r="E1058" s="322"/>
      <c r="F1058" s="322"/>
      <c r="G1058" s="322"/>
      <c r="H1058" s="322"/>
      <c r="I1058" s="322"/>
      <c r="J1058" s="322"/>
      <c r="K1058" s="322"/>
      <c r="L1058" s="322"/>
      <c r="M1058" s="322"/>
      <c r="N1058" s="322">
        <f>N1057</f>
        <v>12</v>
      </c>
      <c r="O1058" s="322"/>
      <c r="P1058" s="322"/>
      <c r="Q1058" s="322"/>
      <c r="R1058" s="322"/>
      <c r="S1058" s="322"/>
      <c r="T1058" s="322"/>
      <c r="U1058" s="322"/>
      <c r="V1058" s="322"/>
      <c r="W1058" s="322"/>
      <c r="X1058" s="322"/>
      <c r="Y1058" s="438">
        <f>Y1057</f>
        <v>0</v>
      </c>
      <c r="Z1058" s="438">
        <f t="shared" ref="Z1058" si="3183">Z1057</f>
        <v>0</v>
      </c>
      <c r="AA1058" s="438">
        <f t="shared" ref="AA1058" si="3184">AA1057</f>
        <v>0</v>
      </c>
      <c r="AB1058" s="438">
        <f t="shared" ref="AB1058" si="3185">AB1057</f>
        <v>0</v>
      </c>
      <c r="AC1058" s="438">
        <f t="shared" ref="AC1058" si="3186">AC1057</f>
        <v>0</v>
      </c>
      <c r="AD1058" s="438">
        <f t="shared" ref="AD1058" si="3187">AD1057</f>
        <v>0</v>
      </c>
      <c r="AE1058" s="438">
        <f t="shared" ref="AE1058" si="3188">AE1057</f>
        <v>0</v>
      </c>
      <c r="AF1058" s="438">
        <f t="shared" ref="AF1058" si="3189">AF1057</f>
        <v>0</v>
      </c>
      <c r="AG1058" s="438">
        <f t="shared" ref="AG1058" si="3190">AG1057</f>
        <v>0</v>
      </c>
      <c r="AH1058" s="438">
        <f t="shared" ref="AH1058" si="3191">AH1057</f>
        <v>0</v>
      </c>
      <c r="AI1058" s="438">
        <f t="shared" ref="AI1058" si="3192">AI1057</f>
        <v>0</v>
      </c>
      <c r="AJ1058" s="438">
        <f t="shared" ref="AJ1058" si="3193">AJ1057</f>
        <v>0</v>
      </c>
      <c r="AK1058" s="438">
        <f t="shared" ref="AK1058" si="3194">AK1057</f>
        <v>0</v>
      </c>
      <c r="AL1058" s="438">
        <f t="shared" ref="AL1058" si="3195">AL1057</f>
        <v>0</v>
      </c>
      <c r="AM1058" s="333"/>
    </row>
    <row r="1059" spans="1:39" ht="15" hidden="1" customHeight="1" outlineLevel="1">
      <c r="A1059" s="568"/>
      <c r="B1059" s="455"/>
      <c r="C1059" s="318"/>
      <c r="D1059" s="31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439"/>
      <c r="Z1059" s="452"/>
      <c r="AA1059" s="452"/>
      <c r="AB1059" s="452"/>
      <c r="AC1059" s="452"/>
      <c r="AD1059" s="452"/>
      <c r="AE1059" s="452"/>
      <c r="AF1059" s="452"/>
      <c r="AG1059" s="452"/>
      <c r="AH1059" s="452"/>
      <c r="AI1059" s="452"/>
      <c r="AJ1059" s="452"/>
      <c r="AK1059" s="452"/>
      <c r="AL1059" s="452"/>
      <c r="AM1059" s="333"/>
    </row>
    <row r="1060" spans="1:39" ht="15" hidden="1" customHeight="1" outlineLevel="1">
      <c r="A1060" s="568">
        <v>32</v>
      </c>
      <c r="B1060" s="455" t="s">
        <v>125</v>
      </c>
      <c r="C1060" s="318" t="s">
        <v>25</v>
      </c>
      <c r="D1060" s="322"/>
      <c r="E1060" s="322"/>
      <c r="F1060" s="322"/>
      <c r="G1060" s="322"/>
      <c r="H1060" s="322"/>
      <c r="I1060" s="322"/>
      <c r="J1060" s="322"/>
      <c r="K1060" s="322"/>
      <c r="L1060" s="322"/>
      <c r="M1060" s="322"/>
      <c r="N1060" s="322">
        <v>12</v>
      </c>
      <c r="O1060" s="322"/>
      <c r="P1060" s="322"/>
      <c r="Q1060" s="322"/>
      <c r="R1060" s="322"/>
      <c r="S1060" s="322"/>
      <c r="T1060" s="322"/>
      <c r="U1060" s="322"/>
      <c r="V1060" s="322"/>
      <c r="W1060" s="322"/>
      <c r="X1060" s="322"/>
      <c r="Y1060" s="453"/>
      <c r="Z1060" s="442"/>
      <c r="AA1060" s="442"/>
      <c r="AB1060" s="442"/>
      <c r="AC1060" s="442"/>
      <c r="AD1060" s="442"/>
      <c r="AE1060" s="442"/>
      <c r="AF1060" s="442"/>
      <c r="AG1060" s="442"/>
      <c r="AH1060" s="442"/>
      <c r="AI1060" s="442"/>
      <c r="AJ1060" s="442"/>
      <c r="AK1060" s="442"/>
      <c r="AL1060" s="442"/>
      <c r="AM1060" s="323">
        <f>SUM(Y1060:AL1060)</f>
        <v>0</v>
      </c>
    </row>
    <row r="1061" spans="1:39" ht="15" hidden="1" customHeight="1" outlineLevel="1">
      <c r="A1061" s="568"/>
      <c r="B1061" s="321" t="s">
        <v>349</v>
      </c>
      <c r="C1061" s="318" t="s">
        <v>164</v>
      </c>
      <c r="D1061" s="322"/>
      <c r="E1061" s="322"/>
      <c r="F1061" s="322"/>
      <c r="G1061" s="322"/>
      <c r="H1061" s="322"/>
      <c r="I1061" s="322"/>
      <c r="J1061" s="322"/>
      <c r="K1061" s="322"/>
      <c r="L1061" s="322"/>
      <c r="M1061" s="322"/>
      <c r="N1061" s="322">
        <f>N1060</f>
        <v>12</v>
      </c>
      <c r="O1061" s="322"/>
      <c r="P1061" s="322"/>
      <c r="Q1061" s="322"/>
      <c r="R1061" s="322"/>
      <c r="S1061" s="322"/>
      <c r="T1061" s="322"/>
      <c r="U1061" s="322"/>
      <c r="V1061" s="322"/>
      <c r="W1061" s="322"/>
      <c r="X1061" s="322"/>
      <c r="Y1061" s="438">
        <f>Y1060</f>
        <v>0</v>
      </c>
      <c r="Z1061" s="438">
        <f t="shared" ref="Z1061" si="3196">Z1060</f>
        <v>0</v>
      </c>
      <c r="AA1061" s="438">
        <f t="shared" ref="AA1061" si="3197">AA1060</f>
        <v>0</v>
      </c>
      <c r="AB1061" s="438">
        <f t="shared" ref="AB1061" si="3198">AB1060</f>
        <v>0</v>
      </c>
      <c r="AC1061" s="438">
        <f t="shared" ref="AC1061" si="3199">AC1060</f>
        <v>0</v>
      </c>
      <c r="AD1061" s="438">
        <f t="shared" ref="AD1061" si="3200">AD1060</f>
        <v>0</v>
      </c>
      <c r="AE1061" s="438">
        <f t="shared" ref="AE1061" si="3201">AE1060</f>
        <v>0</v>
      </c>
      <c r="AF1061" s="438">
        <f t="shared" ref="AF1061" si="3202">AF1060</f>
        <v>0</v>
      </c>
      <c r="AG1061" s="438">
        <f t="shared" ref="AG1061" si="3203">AG1060</f>
        <v>0</v>
      </c>
      <c r="AH1061" s="438">
        <f t="shared" ref="AH1061" si="3204">AH1060</f>
        <v>0</v>
      </c>
      <c r="AI1061" s="438">
        <f t="shared" ref="AI1061" si="3205">AI1060</f>
        <v>0</v>
      </c>
      <c r="AJ1061" s="438">
        <f t="shared" ref="AJ1061" si="3206">AJ1060</f>
        <v>0</v>
      </c>
      <c r="AK1061" s="438">
        <f t="shared" ref="AK1061" si="3207">AK1060</f>
        <v>0</v>
      </c>
      <c r="AL1061" s="438">
        <f t="shared" ref="AL1061" si="3208">AL1060</f>
        <v>0</v>
      </c>
      <c r="AM1061" s="333"/>
    </row>
    <row r="1062" spans="1:39" ht="15" hidden="1" customHeight="1" outlineLevel="1">
      <c r="A1062" s="568"/>
      <c r="B1062" s="455"/>
      <c r="C1062" s="318"/>
      <c r="D1062" s="318"/>
      <c r="E1062" s="318"/>
      <c r="F1062" s="318"/>
      <c r="G1062" s="318"/>
      <c r="H1062" s="318"/>
      <c r="I1062" s="318"/>
      <c r="J1062" s="318"/>
      <c r="K1062" s="318"/>
      <c r="L1062" s="318"/>
      <c r="M1062" s="318"/>
      <c r="N1062" s="318"/>
      <c r="O1062" s="318"/>
      <c r="P1062" s="318"/>
      <c r="Q1062" s="318"/>
      <c r="R1062" s="318"/>
      <c r="S1062" s="318"/>
      <c r="T1062" s="318"/>
      <c r="U1062" s="318"/>
      <c r="V1062" s="318"/>
      <c r="W1062" s="318"/>
      <c r="X1062" s="318"/>
      <c r="Y1062" s="439"/>
      <c r="Z1062" s="452"/>
      <c r="AA1062" s="452"/>
      <c r="AB1062" s="452"/>
      <c r="AC1062" s="452"/>
      <c r="AD1062" s="452"/>
      <c r="AE1062" s="452"/>
      <c r="AF1062" s="452"/>
      <c r="AG1062" s="452"/>
      <c r="AH1062" s="452"/>
      <c r="AI1062" s="452"/>
      <c r="AJ1062" s="452"/>
      <c r="AK1062" s="452"/>
      <c r="AL1062" s="452"/>
      <c r="AM1062" s="333"/>
    </row>
    <row r="1063" spans="1:39" ht="15" hidden="1" customHeight="1" outlineLevel="1">
      <c r="A1063" s="568"/>
      <c r="B1063" s="315" t="s">
        <v>514</v>
      </c>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33</v>
      </c>
      <c r="B1064" s="455" t="s">
        <v>126</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09">Z1064</f>
        <v>0</v>
      </c>
      <c r="AA1065" s="438">
        <f t="shared" ref="AA1065" si="3210">AA1064</f>
        <v>0</v>
      </c>
      <c r="AB1065" s="438">
        <f t="shared" ref="AB1065" si="3211">AB1064</f>
        <v>0</v>
      </c>
      <c r="AC1065" s="438">
        <f t="shared" ref="AC1065" si="3212">AC1064</f>
        <v>0</v>
      </c>
      <c r="AD1065" s="438">
        <f t="shared" ref="AD1065" si="3213">AD1064</f>
        <v>0</v>
      </c>
      <c r="AE1065" s="438">
        <f t="shared" ref="AE1065" si="3214">AE1064</f>
        <v>0</v>
      </c>
      <c r="AF1065" s="438">
        <f t="shared" ref="AF1065" si="3215">AF1064</f>
        <v>0</v>
      </c>
      <c r="AG1065" s="438">
        <f t="shared" ref="AG1065" si="3216">AG1064</f>
        <v>0</v>
      </c>
      <c r="AH1065" s="438">
        <f t="shared" ref="AH1065" si="3217">AH1064</f>
        <v>0</v>
      </c>
      <c r="AI1065" s="438">
        <f t="shared" ref="AI1065" si="3218">AI1064</f>
        <v>0</v>
      </c>
      <c r="AJ1065" s="438">
        <f t="shared" ref="AJ1065" si="3219">AJ1064</f>
        <v>0</v>
      </c>
      <c r="AK1065" s="438">
        <f t="shared" ref="AK1065" si="3220">AK1064</f>
        <v>0</v>
      </c>
      <c r="AL1065" s="438">
        <f t="shared" ref="AL1065" si="3221">AL1064</f>
        <v>0</v>
      </c>
      <c r="AM1065" s="333"/>
    </row>
    <row r="1066" spans="1:39" ht="15" hidden="1" customHeight="1" outlineLevel="1">
      <c r="A1066" s="568"/>
      <c r="B1066" s="455"/>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v>34</v>
      </c>
      <c r="B1067" s="455" t="s">
        <v>127</v>
      </c>
      <c r="C1067" s="318" t="s">
        <v>25</v>
      </c>
      <c r="D1067" s="322"/>
      <c r="E1067" s="322"/>
      <c r="F1067" s="322"/>
      <c r="G1067" s="322"/>
      <c r="H1067" s="322"/>
      <c r="I1067" s="322"/>
      <c r="J1067" s="322"/>
      <c r="K1067" s="322"/>
      <c r="L1067" s="322"/>
      <c r="M1067" s="322"/>
      <c r="N1067" s="322">
        <v>0</v>
      </c>
      <c r="O1067" s="322"/>
      <c r="P1067" s="322"/>
      <c r="Q1067" s="322"/>
      <c r="R1067" s="322"/>
      <c r="S1067" s="322"/>
      <c r="T1067" s="322"/>
      <c r="U1067" s="322"/>
      <c r="V1067" s="322"/>
      <c r="W1067" s="322"/>
      <c r="X1067" s="322"/>
      <c r="Y1067" s="453"/>
      <c r="Z1067" s="442"/>
      <c r="AA1067" s="442"/>
      <c r="AB1067" s="442"/>
      <c r="AC1067" s="442"/>
      <c r="AD1067" s="442"/>
      <c r="AE1067" s="442"/>
      <c r="AF1067" s="442"/>
      <c r="AG1067" s="442"/>
      <c r="AH1067" s="442"/>
      <c r="AI1067" s="442"/>
      <c r="AJ1067" s="442"/>
      <c r="AK1067" s="442"/>
      <c r="AL1067" s="442"/>
      <c r="AM1067" s="323">
        <f>SUM(Y1067:AL1067)</f>
        <v>0</v>
      </c>
    </row>
    <row r="1068" spans="1:39" ht="15" hidden="1" customHeight="1" outlineLevel="1">
      <c r="A1068" s="568"/>
      <c r="B1068" s="321" t="s">
        <v>349</v>
      </c>
      <c r="C1068" s="318" t="s">
        <v>164</v>
      </c>
      <c r="D1068" s="322"/>
      <c r="E1068" s="322"/>
      <c r="F1068" s="322"/>
      <c r="G1068" s="322"/>
      <c r="H1068" s="322"/>
      <c r="I1068" s="322"/>
      <c r="J1068" s="322"/>
      <c r="K1068" s="322"/>
      <c r="L1068" s="322"/>
      <c r="M1068" s="322"/>
      <c r="N1068" s="322">
        <f>N1067</f>
        <v>0</v>
      </c>
      <c r="O1068" s="322"/>
      <c r="P1068" s="322"/>
      <c r="Q1068" s="322"/>
      <c r="R1068" s="322"/>
      <c r="S1068" s="322"/>
      <c r="T1068" s="322"/>
      <c r="U1068" s="322"/>
      <c r="V1068" s="322"/>
      <c r="W1068" s="322"/>
      <c r="X1068" s="322"/>
      <c r="Y1068" s="438">
        <f>Y1067</f>
        <v>0</v>
      </c>
      <c r="Z1068" s="438">
        <f t="shared" ref="Z1068" si="3222">Z1067</f>
        <v>0</v>
      </c>
      <c r="AA1068" s="438">
        <f t="shared" ref="AA1068" si="3223">AA1067</f>
        <v>0</v>
      </c>
      <c r="AB1068" s="438">
        <f t="shared" ref="AB1068" si="3224">AB1067</f>
        <v>0</v>
      </c>
      <c r="AC1068" s="438">
        <f t="shared" ref="AC1068" si="3225">AC1067</f>
        <v>0</v>
      </c>
      <c r="AD1068" s="438">
        <f t="shared" ref="AD1068" si="3226">AD1067</f>
        <v>0</v>
      </c>
      <c r="AE1068" s="438">
        <f t="shared" ref="AE1068" si="3227">AE1067</f>
        <v>0</v>
      </c>
      <c r="AF1068" s="438">
        <f t="shared" ref="AF1068" si="3228">AF1067</f>
        <v>0</v>
      </c>
      <c r="AG1068" s="438">
        <f t="shared" ref="AG1068" si="3229">AG1067</f>
        <v>0</v>
      </c>
      <c r="AH1068" s="438">
        <f t="shared" ref="AH1068" si="3230">AH1067</f>
        <v>0</v>
      </c>
      <c r="AI1068" s="438">
        <f t="shared" ref="AI1068" si="3231">AI1067</f>
        <v>0</v>
      </c>
      <c r="AJ1068" s="438">
        <f t="shared" ref="AJ1068" si="3232">AJ1067</f>
        <v>0</v>
      </c>
      <c r="AK1068" s="438">
        <f t="shared" ref="AK1068" si="3233">AK1067</f>
        <v>0</v>
      </c>
      <c r="AL1068" s="438">
        <f t="shared" ref="AL1068" si="3234">AL1067</f>
        <v>0</v>
      </c>
      <c r="AM1068" s="333"/>
    </row>
    <row r="1069" spans="1:39" ht="15" hidden="1" customHeight="1" outlineLevel="1">
      <c r="A1069" s="568"/>
      <c r="B1069" s="455"/>
      <c r="C1069" s="318"/>
      <c r="D1069" s="318"/>
      <c r="E1069" s="318"/>
      <c r="F1069" s="318"/>
      <c r="G1069" s="318"/>
      <c r="H1069" s="318"/>
      <c r="I1069" s="318"/>
      <c r="J1069" s="318"/>
      <c r="K1069" s="318"/>
      <c r="L1069" s="318"/>
      <c r="M1069" s="318"/>
      <c r="N1069" s="318"/>
      <c r="O1069" s="318"/>
      <c r="P1069" s="318"/>
      <c r="Q1069" s="318"/>
      <c r="R1069" s="318"/>
      <c r="S1069" s="318"/>
      <c r="T1069" s="318"/>
      <c r="U1069" s="318"/>
      <c r="V1069" s="318"/>
      <c r="W1069" s="318"/>
      <c r="X1069" s="318"/>
      <c r="Y1069" s="439"/>
      <c r="Z1069" s="452"/>
      <c r="AA1069" s="452"/>
      <c r="AB1069" s="452"/>
      <c r="AC1069" s="452"/>
      <c r="AD1069" s="452"/>
      <c r="AE1069" s="452"/>
      <c r="AF1069" s="452"/>
      <c r="AG1069" s="452"/>
      <c r="AH1069" s="452"/>
      <c r="AI1069" s="452"/>
      <c r="AJ1069" s="452"/>
      <c r="AK1069" s="452"/>
      <c r="AL1069" s="452"/>
      <c r="AM1069" s="333"/>
    </row>
    <row r="1070" spans="1:39" ht="15" hidden="1" customHeight="1" outlineLevel="1">
      <c r="A1070" s="568">
        <v>35</v>
      </c>
      <c r="B1070" s="455" t="s">
        <v>128</v>
      </c>
      <c r="C1070" s="318" t="s">
        <v>25</v>
      </c>
      <c r="D1070" s="322"/>
      <c r="E1070" s="322"/>
      <c r="F1070" s="322"/>
      <c r="G1070" s="322"/>
      <c r="H1070" s="322"/>
      <c r="I1070" s="322"/>
      <c r="J1070" s="322"/>
      <c r="K1070" s="322"/>
      <c r="L1070" s="322"/>
      <c r="M1070" s="322"/>
      <c r="N1070" s="322">
        <v>0</v>
      </c>
      <c r="O1070" s="322"/>
      <c r="P1070" s="322"/>
      <c r="Q1070" s="322"/>
      <c r="R1070" s="322"/>
      <c r="S1070" s="322"/>
      <c r="T1070" s="322"/>
      <c r="U1070" s="322"/>
      <c r="V1070" s="322"/>
      <c r="W1070" s="322"/>
      <c r="X1070" s="322"/>
      <c r="Y1070" s="453"/>
      <c r="Z1070" s="442"/>
      <c r="AA1070" s="442"/>
      <c r="AB1070" s="442"/>
      <c r="AC1070" s="442"/>
      <c r="AD1070" s="442"/>
      <c r="AE1070" s="442"/>
      <c r="AF1070" s="442"/>
      <c r="AG1070" s="442"/>
      <c r="AH1070" s="442"/>
      <c r="AI1070" s="442"/>
      <c r="AJ1070" s="442"/>
      <c r="AK1070" s="442"/>
      <c r="AL1070" s="442"/>
      <c r="AM1070" s="323">
        <f>SUM(Y1070:AL1070)</f>
        <v>0</v>
      </c>
    </row>
    <row r="1071" spans="1:39" ht="15" hidden="1" customHeight="1" outlineLevel="1">
      <c r="A1071" s="568"/>
      <c r="B1071" s="321" t="s">
        <v>349</v>
      </c>
      <c r="C1071" s="318" t="s">
        <v>164</v>
      </c>
      <c r="D1071" s="322"/>
      <c r="E1071" s="322"/>
      <c r="F1071" s="322"/>
      <c r="G1071" s="322"/>
      <c r="H1071" s="322"/>
      <c r="I1071" s="322"/>
      <c r="J1071" s="322"/>
      <c r="K1071" s="322"/>
      <c r="L1071" s="322"/>
      <c r="M1071" s="322"/>
      <c r="N1071" s="322">
        <f>N1070</f>
        <v>0</v>
      </c>
      <c r="O1071" s="322"/>
      <c r="P1071" s="322"/>
      <c r="Q1071" s="322"/>
      <c r="R1071" s="322"/>
      <c r="S1071" s="322"/>
      <c r="T1071" s="322"/>
      <c r="U1071" s="322"/>
      <c r="V1071" s="322"/>
      <c r="W1071" s="322"/>
      <c r="X1071" s="322"/>
      <c r="Y1071" s="438">
        <f>Y1070</f>
        <v>0</v>
      </c>
      <c r="Z1071" s="438">
        <f t="shared" ref="Z1071" si="3235">Z1070</f>
        <v>0</v>
      </c>
      <c r="AA1071" s="438">
        <f t="shared" ref="AA1071" si="3236">AA1070</f>
        <v>0</v>
      </c>
      <c r="AB1071" s="438">
        <f t="shared" ref="AB1071" si="3237">AB1070</f>
        <v>0</v>
      </c>
      <c r="AC1071" s="438">
        <f t="shared" ref="AC1071" si="3238">AC1070</f>
        <v>0</v>
      </c>
      <c r="AD1071" s="438">
        <f t="shared" ref="AD1071" si="3239">AD1070</f>
        <v>0</v>
      </c>
      <c r="AE1071" s="438">
        <f t="shared" ref="AE1071" si="3240">AE1070</f>
        <v>0</v>
      </c>
      <c r="AF1071" s="438">
        <f t="shared" ref="AF1071" si="3241">AF1070</f>
        <v>0</v>
      </c>
      <c r="AG1071" s="438">
        <f t="shared" ref="AG1071" si="3242">AG1070</f>
        <v>0</v>
      </c>
      <c r="AH1071" s="438">
        <f t="shared" ref="AH1071" si="3243">AH1070</f>
        <v>0</v>
      </c>
      <c r="AI1071" s="438">
        <f t="shared" ref="AI1071" si="3244">AI1070</f>
        <v>0</v>
      </c>
      <c r="AJ1071" s="438">
        <f t="shared" ref="AJ1071" si="3245">AJ1070</f>
        <v>0</v>
      </c>
      <c r="AK1071" s="438">
        <f t="shared" ref="AK1071" si="3246">AK1070</f>
        <v>0</v>
      </c>
      <c r="AL1071" s="438">
        <f t="shared" ref="AL1071" si="3247">AL1070</f>
        <v>0</v>
      </c>
      <c r="AM1071" s="333"/>
    </row>
    <row r="1072" spans="1:39" ht="15" hidden="1" customHeight="1" outlineLevel="1">
      <c r="A1072" s="568"/>
      <c r="B1072" s="458"/>
      <c r="C1072" s="318"/>
      <c r="D1072" s="318"/>
      <c r="E1072" s="318"/>
      <c r="F1072" s="318"/>
      <c r="G1072" s="318"/>
      <c r="H1072" s="318"/>
      <c r="I1072" s="318"/>
      <c r="J1072" s="318"/>
      <c r="K1072" s="318"/>
      <c r="L1072" s="318"/>
      <c r="M1072" s="318"/>
      <c r="N1072" s="318"/>
      <c r="O1072" s="318"/>
      <c r="P1072" s="318"/>
      <c r="Q1072" s="318"/>
      <c r="R1072" s="318"/>
      <c r="S1072" s="318"/>
      <c r="T1072" s="318"/>
      <c r="U1072" s="318"/>
      <c r="V1072" s="318"/>
      <c r="W1072" s="318"/>
      <c r="X1072" s="318"/>
      <c r="Y1072" s="439"/>
      <c r="Z1072" s="452"/>
      <c r="AA1072" s="452"/>
      <c r="AB1072" s="452"/>
      <c r="AC1072" s="452"/>
      <c r="AD1072" s="452"/>
      <c r="AE1072" s="452"/>
      <c r="AF1072" s="452"/>
      <c r="AG1072" s="452"/>
      <c r="AH1072" s="452"/>
      <c r="AI1072" s="452"/>
      <c r="AJ1072" s="452"/>
      <c r="AK1072" s="452"/>
      <c r="AL1072" s="452"/>
      <c r="AM1072" s="333"/>
    </row>
    <row r="1073" spans="1:39" ht="15" hidden="1" customHeight="1" outlineLevel="1">
      <c r="A1073" s="568"/>
      <c r="B1073" s="315" t="s">
        <v>515</v>
      </c>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28.5" hidden="1" customHeight="1" outlineLevel="1">
      <c r="A1074" s="568">
        <v>36</v>
      </c>
      <c r="B1074" s="455" t="s">
        <v>129</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48">Z1074</f>
        <v>0</v>
      </c>
      <c r="AA1075" s="438">
        <f t="shared" ref="AA1075" si="3249">AA1074</f>
        <v>0</v>
      </c>
      <c r="AB1075" s="438">
        <f t="shared" ref="AB1075" si="3250">AB1074</f>
        <v>0</v>
      </c>
      <c r="AC1075" s="438">
        <f t="shared" ref="AC1075" si="3251">AC1074</f>
        <v>0</v>
      </c>
      <c r="AD1075" s="438">
        <f t="shared" ref="AD1075" si="3252">AD1074</f>
        <v>0</v>
      </c>
      <c r="AE1075" s="438">
        <f t="shared" ref="AE1075" si="3253">AE1074</f>
        <v>0</v>
      </c>
      <c r="AF1075" s="438">
        <f t="shared" ref="AF1075" si="3254">AF1074</f>
        <v>0</v>
      </c>
      <c r="AG1075" s="438">
        <f t="shared" ref="AG1075" si="3255">AG1074</f>
        <v>0</v>
      </c>
      <c r="AH1075" s="438">
        <f t="shared" ref="AH1075" si="3256">AH1074</f>
        <v>0</v>
      </c>
      <c r="AI1075" s="438">
        <f t="shared" ref="AI1075" si="3257">AI1074</f>
        <v>0</v>
      </c>
      <c r="AJ1075" s="438">
        <f t="shared" ref="AJ1075" si="3258">AJ1074</f>
        <v>0</v>
      </c>
      <c r="AK1075" s="438">
        <f t="shared" ref="AK1075" si="3259">AK1074</f>
        <v>0</v>
      </c>
      <c r="AL1075" s="438">
        <f t="shared" ref="AL1075" si="3260">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37</v>
      </c>
      <c r="B1077" s="455" t="s">
        <v>130</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61">Z1077</f>
        <v>0</v>
      </c>
      <c r="AA1078" s="438">
        <f t="shared" ref="AA1078" si="3262">AA1077</f>
        <v>0</v>
      </c>
      <c r="AB1078" s="438">
        <f t="shared" ref="AB1078" si="3263">AB1077</f>
        <v>0</v>
      </c>
      <c r="AC1078" s="438">
        <f t="shared" ref="AC1078" si="3264">AC1077</f>
        <v>0</v>
      </c>
      <c r="AD1078" s="438">
        <f t="shared" ref="AD1078" si="3265">AD1077</f>
        <v>0</v>
      </c>
      <c r="AE1078" s="438">
        <f t="shared" ref="AE1078" si="3266">AE1077</f>
        <v>0</v>
      </c>
      <c r="AF1078" s="438">
        <f t="shared" ref="AF1078" si="3267">AF1077</f>
        <v>0</v>
      </c>
      <c r="AG1078" s="438">
        <f t="shared" ref="AG1078" si="3268">AG1077</f>
        <v>0</v>
      </c>
      <c r="AH1078" s="438">
        <f t="shared" ref="AH1078" si="3269">AH1077</f>
        <v>0</v>
      </c>
      <c r="AI1078" s="438">
        <f t="shared" ref="AI1078" si="3270">AI1077</f>
        <v>0</v>
      </c>
      <c r="AJ1078" s="438">
        <f t="shared" ref="AJ1078" si="3271">AJ1077</f>
        <v>0</v>
      </c>
      <c r="AK1078" s="438">
        <f t="shared" ref="AK1078" si="3272">AK1077</f>
        <v>0</v>
      </c>
      <c r="AL1078" s="438">
        <f t="shared" ref="AL1078" si="3273">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38</v>
      </c>
      <c r="B1080" s="455" t="s">
        <v>131</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74">Z1080</f>
        <v>0</v>
      </c>
      <c r="AA1081" s="438">
        <f t="shared" ref="AA1081" si="3275">AA1080</f>
        <v>0</v>
      </c>
      <c r="AB1081" s="438">
        <f t="shared" ref="AB1081" si="3276">AB1080</f>
        <v>0</v>
      </c>
      <c r="AC1081" s="438">
        <f t="shared" ref="AC1081" si="3277">AC1080</f>
        <v>0</v>
      </c>
      <c r="AD1081" s="438">
        <f t="shared" ref="AD1081" si="3278">AD1080</f>
        <v>0</v>
      </c>
      <c r="AE1081" s="438">
        <f t="shared" ref="AE1081" si="3279">AE1080</f>
        <v>0</v>
      </c>
      <c r="AF1081" s="438">
        <f t="shared" ref="AF1081" si="3280">AF1080</f>
        <v>0</v>
      </c>
      <c r="AG1081" s="438">
        <f t="shared" ref="AG1081" si="3281">AG1080</f>
        <v>0</v>
      </c>
      <c r="AH1081" s="438">
        <f t="shared" ref="AH1081" si="3282">AH1080</f>
        <v>0</v>
      </c>
      <c r="AI1081" s="438">
        <f t="shared" ref="AI1081" si="3283">AI1080</f>
        <v>0</v>
      </c>
      <c r="AJ1081" s="438">
        <f t="shared" ref="AJ1081" si="3284">AJ1080</f>
        <v>0</v>
      </c>
      <c r="AK1081" s="438">
        <f t="shared" ref="AK1081" si="3285">AK1080</f>
        <v>0</v>
      </c>
      <c r="AL1081" s="438">
        <f t="shared" ref="AL1081" si="3286">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15" hidden="1" customHeight="1" outlineLevel="1">
      <c r="A1083" s="568">
        <v>39</v>
      </c>
      <c r="B1083" s="455" t="s">
        <v>132</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287">Z1083</f>
        <v>0</v>
      </c>
      <c r="AA1084" s="438">
        <f t="shared" ref="AA1084" si="3288">AA1083</f>
        <v>0</v>
      </c>
      <c r="AB1084" s="438">
        <f t="shared" ref="AB1084" si="3289">AB1083</f>
        <v>0</v>
      </c>
      <c r="AC1084" s="438">
        <f t="shared" ref="AC1084" si="3290">AC1083</f>
        <v>0</v>
      </c>
      <c r="AD1084" s="438">
        <f t="shared" ref="AD1084" si="3291">AD1083</f>
        <v>0</v>
      </c>
      <c r="AE1084" s="438">
        <f t="shared" ref="AE1084" si="3292">AE1083</f>
        <v>0</v>
      </c>
      <c r="AF1084" s="438">
        <f t="shared" ref="AF1084" si="3293">AF1083</f>
        <v>0</v>
      </c>
      <c r="AG1084" s="438">
        <f t="shared" ref="AG1084" si="3294">AG1083</f>
        <v>0</v>
      </c>
      <c r="AH1084" s="438">
        <f t="shared" ref="AH1084" si="3295">AH1083</f>
        <v>0</v>
      </c>
      <c r="AI1084" s="438">
        <f t="shared" ref="AI1084" si="3296">AI1083</f>
        <v>0</v>
      </c>
      <c r="AJ1084" s="438">
        <f t="shared" ref="AJ1084" si="3297">AJ1083</f>
        <v>0</v>
      </c>
      <c r="AK1084" s="438">
        <f t="shared" ref="AK1084" si="3298">AK1083</f>
        <v>0</v>
      </c>
      <c r="AL1084" s="438">
        <f t="shared" ref="AL1084" si="3299">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15" hidden="1" customHeight="1" outlineLevel="1">
      <c r="A1086" s="568">
        <v>40</v>
      </c>
      <c r="B1086" s="455" t="s">
        <v>133</v>
      </c>
      <c r="C1086" s="318" t="s">
        <v>25</v>
      </c>
      <c r="D1086" s="322"/>
      <c r="E1086" s="322"/>
      <c r="F1086" s="322"/>
      <c r="G1086" s="322"/>
      <c r="H1086" s="322"/>
      <c r="I1086" s="322"/>
      <c r="J1086" s="322"/>
      <c r="K1086" s="322"/>
      <c r="L1086" s="322"/>
      <c r="M1086" s="322"/>
      <c r="N1086" s="322">
        <v>0</v>
      </c>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322">
        <f>N1086</f>
        <v>0</v>
      </c>
      <c r="O1087" s="322"/>
      <c r="P1087" s="322"/>
      <c r="Q1087" s="322"/>
      <c r="R1087" s="322"/>
      <c r="S1087" s="322"/>
      <c r="T1087" s="322"/>
      <c r="U1087" s="322"/>
      <c r="V1087" s="322"/>
      <c r="W1087" s="322"/>
      <c r="X1087" s="322"/>
      <c r="Y1087" s="438">
        <f>Y1086</f>
        <v>0</v>
      </c>
      <c r="Z1087" s="438">
        <f t="shared" ref="Z1087" si="3300">Z1086</f>
        <v>0</v>
      </c>
      <c r="AA1087" s="438">
        <f t="shared" ref="AA1087" si="3301">AA1086</f>
        <v>0</v>
      </c>
      <c r="AB1087" s="438">
        <f t="shared" ref="AB1087" si="3302">AB1086</f>
        <v>0</v>
      </c>
      <c r="AC1087" s="438">
        <f t="shared" ref="AC1087" si="3303">AC1086</f>
        <v>0</v>
      </c>
      <c r="AD1087" s="438">
        <f t="shared" ref="AD1087" si="3304">AD1086</f>
        <v>0</v>
      </c>
      <c r="AE1087" s="438">
        <f t="shared" ref="AE1087" si="3305">AE1086</f>
        <v>0</v>
      </c>
      <c r="AF1087" s="438">
        <f t="shared" ref="AF1087" si="3306">AF1086</f>
        <v>0</v>
      </c>
      <c r="AG1087" s="438">
        <f t="shared" ref="AG1087" si="3307">AG1086</f>
        <v>0</v>
      </c>
      <c r="AH1087" s="438">
        <f t="shared" ref="AH1087" si="3308">AH1086</f>
        <v>0</v>
      </c>
      <c r="AI1087" s="438">
        <f t="shared" ref="AI1087" si="3309">AI1086</f>
        <v>0</v>
      </c>
      <c r="AJ1087" s="438">
        <f t="shared" ref="AJ1087" si="3310">AJ1086</f>
        <v>0</v>
      </c>
      <c r="AK1087" s="438">
        <f t="shared" ref="AK1087" si="3311">AK1086</f>
        <v>0</v>
      </c>
      <c r="AL1087" s="438">
        <f t="shared" ref="AL1087" si="3312">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28.5" hidden="1" customHeight="1" outlineLevel="1">
      <c r="A1089" s="568">
        <v>41</v>
      </c>
      <c r="B1089" s="455" t="s">
        <v>134</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13">Z1089</f>
        <v>0</v>
      </c>
      <c r="AA1090" s="438">
        <f t="shared" ref="AA1090" si="3314">AA1089</f>
        <v>0</v>
      </c>
      <c r="AB1090" s="438">
        <f t="shared" ref="AB1090" si="3315">AB1089</f>
        <v>0</v>
      </c>
      <c r="AC1090" s="438">
        <f t="shared" ref="AC1090" si="3316">AC1089</f>
        <v>0</v>
      </c>
      <c r="AD1090" s="438">
        <f t="shared" ref="AD1090" si="3317">AD1089</f>
        <v>0</v>
      </c>
      <c r="AE1090" s="438">
        <f t="shared" ref="AE1090" si="3318">AE1089</f>
        <v>0</v>
      </c>
      <c r="AF1090" s="438">
        <f t="shared" ref="AF1090" si="3319">AF1089</f>
        <v>0</v>
      </c>
      <c r="AG1090" s="438">
        <f t="shared" ref="AG1090" si="3320">AG1089</f>
        <v>0</v>
      </c>
      <c r="AH1090" s="438">
        <f t="shared" ref="AH1090" si="3321">AH1089</f>
        <v>0</v>
      </c>
      <c r="AI1090" s="438">
        <f t="shared" ref="AI1090" si="3322">AI1089</f>
        <v>0</v>
      </c>
      <c r="AJ1090" s="438">
        <f t="shared" ref="AJ1090" si="3323">AJ1089</f>
        <v>0</v>
      </c>
      <c r="AK1090" s="438">
        <f t="shared" ref="AK1090" si="3324">AK1089</f>
        <v>0</v>
      </c>
      <c r="AL1090" s="438">
        <f t="shared" ref="AL1090" si="3325">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42</v>
      </c>
      <c r="B1092" s="455" t="s">
        <v>135</v>
      </c>
      <c r="C1092" s="318" t="s">
        <v>25</v>
      </c>
      <c r="D1092" s="322"/>
      <c r="E1092" s="322"/>
      <c r="F1092" s="322"/>
      <c r="G1092" s="322"/>
      <c r="H1092" s="322"/>
      <c r="I1092" s="322"/>
      <c r="J1092" s="322"/>
      <c r="K1092" s="322"/>
      <c r="L1092" s="322"/>
      <c r="M1092" s="322"/>
      <c r="N1092" s="318"/>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495"/>
      <c r="O1093" s="322"/>
      <c r="P1093" s="322"/>
      <c r="Q1093" s="322"/>
      <c r="R1093" s="322"/>
      <c r="S1093" s="322"/>
      <c r="T1093" s="322"/>
      <c r="U1093" s="322"/>
      <c r="V1093" s="322"/>
      <c r="W1093" s="322"/>
      <c r="X1093" s="322"/>
      <c r="Y1093" s="438">
        <f>Y1092</f>
        <v>0</v>
      </c>
      <c r="Z1093" s="438">
        <f t="shared" ref="Z1093" si="3326">Z1092</f>
        <v>0</v>
      </c>
      <c r="AA1093" s="438">
        <f t="shared" ref="AA1093" si="3327">AA1092</f>
        <v>0</v>
      </c>
      <c r="AB1093" s="438">
        <f t="shared" ref="AB1093" si="3328">AB1092</f>
        <v>0</v>
      </c>
      <c r="AC1093" s="438">
        <f t="shared" ref="AC1093" si="3329">AC1092</f>
        <v>0</v>
      </c>
      <c r="AD1093" s="438">
        <f t="shared" ref="AD1093" si="3330">AD1092</f>
        <v>0</v>
      </c>
      <c r="AE1093" s="438">
        <f t="shared" ref="AE1093" si="3331">AE1092</f>
        <v>0</v>
      </c>
      <c r="AF1093" s="438">
        <f t="shared" ref="AF1093" si="3332">AF1092</f>
        <v>0</v>
      </c>
      <c r="AG1093" s="438">
        <f t="shared" ref="AG1093" si="3333">AG1092</f>
        <v>0</v>
      </c>
      <c r="AH1093" s="438">
        <f t="shared" ref="AH1093" si="3334">AH1092</f>
        <v>0</v>
      </c>
      <c r="AI1093" s="438">
        <f t="shared" ref="AI1093" si="3335">AI1092</f>
        <v>0</v>
      </c>
      <c r="AJ1093" s="438">
        <f t="shared" ref="AJ1093" si="3336">AJ1092</f>
        <v>0</v>
      </c>
      <c r="AK1093" s="438">
        <f t="shared" ref="AK1093" si="3337">AK1092</f>
        <v>0</v>
      </c>
      <c r="AL1093" s="438">
        <f t="shared" ref="AL1093" si="3338">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43</v>
      </c>
      <c r="B1095" s="455" t="s">
        <v>136</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39">Z1095</f>
        <v>0</v>
      </c>
      <c r="AA1096" s="438">
        <f t="shared" ref="AA1096" si="3340">AA1095</f>
        <v>0</v>
      </c>
      <c r="AB1096" s="438">
        <f t="shared" ref="AB1096" si="3341">AB1095</f>
        <v>0</v>
      </c>
      <c r="AC1096" s="438">
        <f t="shared" ref="AC1096" si="3342">AC1095</f>
        <v>0</v>
      </c>
      <c r="AD1096" s="438">
        <f t="shared" ref="AD1096" si="3343">AD1095</f>
        <v>0</v>
      </c>
      <c r="AE1096" s="438">
        <f t="shared" ref="AE1096" si="3344">AE1095</f>
        <v>0</v>
      </c>
      <c r="AF1096" s="438">
        <f t="shared" ref="AF1096" si="3345">AF1095</f>
        <v>0</v>
      </c>
      <c r="AG1096" s="438">
        <f t="shared" ref="AG1096" si="3346">AG1095</f>
        <v>0</v>
      </c>
      <c r="AH1096" s="438">
        <f t="shared" ref="AH1096" si="3347">AH1095</f>
        <v>0</v>
      </c>
      <c r="AI1096" s="438">
        <f t="shared" ref="AI1096" si="3348">AI1095</f>
        <v>0</v>
      </c>
      <c r="AJ1096" s="438">
        <f t="shared" ref="AJ1096" si="3349">AJ1095</f>
        <v>0</v>
      </c>
      <c r="AK1096" s="438">
        <f t="shared" ref="AK1096" si="3350">AK1095</f>
        <v>0</v>
      </c>
      <c r="AL1096" s="438">
        <f t="shared" ref="AL1096" si="3351">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28.5" hidden="1" customHeight="1" outlineLevel="1">
      <c r="A1098" s="568">
        <v>44</v>
      </c>
      <c r="B1098" s="455" t="s">
        <v>137</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c r="AJ1098" s="442"/>
      <c r="AK1098" s="442"/>
      <c r="AL1098" s="442"/>
      <c r="AM1098" s="323">
        <f>SUM(Y1098:AL1098)</f>
        <v>0</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52">Z1098</f>
        <v>0</v>
      </c>
      <c r="AA1099" s="438">
        <f t="shared" ref="AA1099" si="3353">AA1098</f>
        <v>0</v>
      </c>
      <c r="AB1099" s="438">
        <f t="shared" ref="AB1099" si="3354">AB1098</f>
        <v>0</v>
      </c>
      <c r="AC1099" s="438">
        <f t="shared" ref="AC1099" si="3355">AC1098</f>
        <v>0</v>
      </c>
      <c r="AD1099" s="438">
        <f t="shared" ref="AD1099" si="3356">AD1098</f>
        <v>0</v>
      </c>
      <c r="AE1099" s="438">
        <f t="shared" ref="AE1099" si="3357">AE1098</f>
        <v>0</v>
      </c>
      <c r="AF1099" s="438">
        <f t="shared" ref="AF1099" si="3358">AF1098</f>
        <v>0</v>
      </c>
      <c r="AG1099" s="438">
        <f t="shared" ref="AG1099" si="3359">AG1098</f>
        <v>0</v>
      </c>
      <c r="AH1099" s="438">
        <f t="shared" ref="AH1099" si="3360">AH1098</f>
        <v>0</v>
      </c>
      <c r="AI1099" s="438">
        <f t="shared" ref="AI1099" si="3361">AI1098</f>
        <v>0</v>
      </c>
      <c r="AJ1099" s="438">
        <f t="shared" ref="AJ1099" si="3362">AJ1098</f>
        <v>0</v>
      </c>
      <c r="AK1099" s="438">
        <f t="shared" ref="AK1099" si="3363">AK1098</f>
        <v>0</v>
      </c>
      <c r="AL1099" s="438">
        <f t="shared" ref="AL1099" si="3364">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15" hidden="1" customHeight="1" outlineLevel="1">
      <c r="A1101" s="568">
        <v>45</v>
      </c>
      <c r="B1101" s="455" t="s">
        <v>138</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65">Z1101</f>
        <v>0</v>
      </c>
      <c r="AA1102" s="438">
        <f t="shared" ref="AA1102" si="3366">AA1101</f>
        <v>0</v>
      </c>
      <c r="AB1102" s="438">
        <f t="shared" ref="AB1102" si="3367">AB1101</f>
        <v>0</v>
      </c>
      <c r="AC1102" s="438">
        <f t="shared" ref="AC1102" si="3368">AC1101</f>
        <v>0</v>
      </c>
      <c r="AD1102" s="438">
        <f t="shared" ref="AD1102" si="3369">AD1101</f>
        <v>0</v>
      </c>
      <c r="AE1102" s="438">
        <f t="shared" ref="AE1102" si="3370">AE1101</f>
        <v>0</v>
      </c>
      <c r="AF1102" s="438">
        <f t="shared" ref="AF1102" si="3371">AF1101</f>
        <v>0</v>
      </c>
      <c r="AG1102" s="438">
        <f t="shared" ref="AG1102" si="3372">AG1101</f>
        <v>0</v>
      </c>
      <c r="AH1102" s="438">
        <f t="shared" ref="AH1102" si="3373">AH1101</f>
        <v>0</v>
      </c>
      <c r="AI1102" s="438">
        <f t="shared" ref="AI1102" si="3374">AI1101</f>
        <v>0</v>
      </c>
      <c r="AJ1102" s="438">
        <f t="shared" ref="AJ1102" si="3375">AJ1101</f>
        <v>0</v>
      </c>
      <c r="AK1102" s="438">
        <f t="shared" ref="AK1102" si="3376">AK1101</f>
        <v>0</v>
      </c>
      <c r="AL1102" s="438">
        <f t="shared" ref="AL1102" si="3377">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15" hidden="1" customHeight="1" outlineLevel="1">
      <c r="A1104" s="568">
        <v>46</v>
      </c>
      <c r="B1104" s="455" t="s">
        <v>139</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v>0.1</v>
      </c>
      <c r="AJ1104" s="442"/>
      <c r="AK1104" s="442"/>
      <c r="AL1104" s="442"/>
      <c r="AM1104" s="323">
        <f>SUM(Y1104:AL1104)</f>
        <v>0.1</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378">Z1104</f>
        <v>0</v>
      </c>
      <c r="AA1105" s="438">
        <f t="shared" ref="AA1105" si="3379">AA1104</f>
        <v>0</v>
      </c>
      <c r="AB1105" s="438">
        <f t="shared" ref="AB1105" si="3380">AB1104</f>
        <v>0</v>
      </c>
      <c r="AC1105" s="438">
        <f t="shared" ref="AC1105" si="3381">AC1104</f>
        <v>0</v>
      </c>
      <c r="AD1105" s="438">
        <f t="shared" ref="AD1105" si="3382">AD1104</f>
        <v>0</v>
      </c>
      <c r="AE1105" s="438">
        <f t="shared" ref="AE1105" si="3383">AE1104</f>
        <v>0</v>
      </c>
      <c r="AF1105" s="438">
        <f t="shared" ref="AF1105" si="3384">AF1104</f>
        <v>0</v>
      </c>
      <c r="AG1105" s="438">
        <f t="shared" ref="AG1105" si="3385">AG1104</f>
        <v>0</v>
      </c>
      <c r="AH1105" s="438">
        <f t="shared" ref="AH1105" si="3386">AH1104</f>
        <v>0</v>
      </c>
      <c r="AI1105" s="438">
        <f t="shared" ref="AI1105" si="3387">AI1104</f>
        <v>0.1</v>
      </c>
      <c r="AJ1105" s="438">
        <f t="shared" ref="AJ1105" si="3388">AJ1104</f>
        <v>0</v>
      </c>
      <c r="AK1105" s="438">
        <f t="shared" ref="AK1105" si="3389">AK1104</f>
        <v>0</v>
      </c>
      <c r="AL1105" s="438">
        <f t="shared" ref="AL1105" si="3390">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28.5" hidden="1" customHeight="1" outlineLevel="1">
      <c r="A1107" s="568">
        <v>47</v>
      </c>
      <c r="B1107" s="455" t="s">
        <v>140</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391">Z1107</f>
        <v>0</v>
      </c>
      <c r="AA1108" s="438">
        <f t="shared" ref="AA1108" si="3392">AA1107</f>
        <v>0</v>
      </c>
      <c r="AB1108" s="438">
        <f t="shared" ref="AB1108" si="3393">AB1107</f>
        <v>0</v>
      </c>
      <c r="AC1108" s="438">
        <f t="shared" ref="AC1108" si="3394">AC1107</f>
        <v>0</v>
      </c>
      <c r="AD1108" s="438">
        <f t="shared" ref="AD1108" si="3395">AD1107</f>
        <v>0</v>
      </c>
      <c r="AE1108" s="438">
        <f t="shared" ref="AE1108" si="3396">AE1107</f>
        <v>0</v>
      </c>
      <c r="AF1108" s="438">
        <f t="shared" ref="AF1108" si="3397">AF1107</f>
        <v>0</v>
      </c>
      <c r="AG1108" s="438">
        <f t="shared" ref="AG1108" si="3398">AG1107</f>
        <v>0</v>
      </c>
      <c r="AH1108" s="438">
        <f t="shared" ref="AH1108" si="3399">AH1107</f>
        <v>0</v>
      </c>
      <c r="AI1108" s="438">
        <f t="shared" ref="AI1108" si="3400">AI1107</f>
        <v>0</v>
      </c>
      <c r="AJ1108" s="438">
        <f t="shared" ref="AJ1108" si="3401">AJ1107</f>
        <v>0</v>
      </c>
      <c r="AK1108" s="438">
        <f t="shared" ref="AK1108" si="3402">AK1107</f>
        <v>0</v>
      </c>
      <c r="AL1108" s="438">
        <f t="shared" ref="AL1108" si="3403">AL1107</f>
        <v>0</v>
      </c>
      <c r="AM1108" s="333"/>
    </row>
    <row r="1109" spans="1:39" ht="15" hidden="1" customHeight="1" outlineLevel="1">
      <c r="A1109" s="568"/>
      <c r="B1109" s="455"/>
      <c r="C1109" s="318"/>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439"/>
      <c r="Z1109" s="452"/>
      <c r="AA1109" s="452"/>
      <c r="AB1109" s="452"/>
      <c r="AC1109" s="452"/>
      <c r="AD1109" s="452"/>
      <c r="AE1109" s="452"/>
      <c r="AF1109" s="452"/>
      <c r="AG1109" s="452"/>
      <c r="AH1109" s="452"/>
      <c r="AI1109" s="452"/>
      <c r="AJ1109" s="452"/>
      <c r="AK1109" s="452"/>
      <c r="AL1109" s="452"/>
      <c r="AM1109" s="333"/>
    </row>
    <row r="1110" spans="1:39" ht="28.5" hidden="1" customHeight="1" outlineLevel="1">
      <c r="A1110" s="568">
        <v>48</v>
      </c>
      <c r="B1110" s="455" t="s">
        <v>141</v>
      </c>
      <c r="C1110" s="318" t="s">
        <v>25</v>
      </c>
      <c r="D1110" s="322"/>
      <c r="E1110" s="322"/>
      <c r="F1110" s="322"/>
      <c r="G1110" s="322"/>
      <c r="H1110" s="322"/>
      <c r="I1110" s="322"/>
      <c r="J1110" s="322"/>
      <c r="K1110" s="322"/>
      <c r="L1110" s="322"/>
      <c r="M1110" s="322"/>
      <c r="N1110" s="322">
        <v>0</v>
      </c>
      <c r="O1110" s="322"/>
      <c r="P1110" s="322"/>
      <c r="Q1110" s="322"/>
      <c r="R1110" s="322"/>
      <c r="S1110" s="322"/>
      <c r="T1110" s="322"/>
      <c r="U1110" s="322"/>
      <c r="V1110" s="322"/>
      <c r="W1110" s="322"/>
      <c r="X1110" s="322"/>
      <c r="Y1110" s="453"/>
      <c r="Z1110" s="442"/>
      <c r="AA1110" s="442"/>
      <c r="AB1110" s="442"/>
      <c r="AC1110" s="442"/>
      <c r="AD1110" s="442"/>
      <c r="AE1110" s="442"/>
      <c r="AF1110" s="442"/>
      <c r="AG1110" s="442"/>
      <c r="AH1110" s="442"/>
      <c r="AI1110" s="442"/>
      <c r="AJ1110" s="442"/>
      <c r="AK1110" s="442"/>
      <c r="AL1110" s="442"/>
      <c r="AM1110" s="323">
        <f>SUM(Y1110:AL1110)</f>
        <v>0</v>
      </c>
    </row>
    <row r="1111" spans="1:39" ht="15" hidden="1" customHeight="1" outlineLevel="1">
      <c r="A1111" s="568"/>
      <c r="B1111" s="321" t="s">
        <v>349</v>
      </c>
      <c r="C1111" s="318" t="s">
        <v>164</v>
      </c>
      <c r="D1111" s="322"/>
      <c r="E1111" s="322"/>
      <c r="F1111" s="322"/>
      <c r="G1111" s="322"/>
      <c r="H1111" s="322"/>
      <c r="I1111" s="322"/>
      <c r="J1111" s="322"/>
      <c r="K1111" s="322"/>
      <c r="L1111" s="322"/>
      <c r="M1111" s="322"/>
      <c r="N1111" s="322">
        <f>N1110</f>
        <v>0</v>
      </c>
      <c r="O1111" s="322"/>
      <c r="P1111" s="322"/>
      <c r="Q1111" s="322"/>
      <c r="R1111" s="322"/>
      <c r="S1111" s="322"/>
      <c r="T1111" s="322"/>
      <c r="U1111" s="322"/>
      <c r="V1111" s="322"/>
      <c r="W1111" s="322"/>
      <c r="X1111" s="322"/>
      <c r="Y1111" s="438">
        <f>Y1110</f>
        <v>0</v>
      </c>
      <c r="Z1111" s="438">
        <f t="shared" ref="Z1111" si="3404">Z1110</f>
        <v>0</v>
      </c>
      <c r="AA1111" s="438">
        <f t="shared" ref="AA1111" si="3405">AA1110</f>
        <v>0</v>
      </c>
      <c r="AB1111" s="438">
        <f t="shared" ref="AB1111" si="3406">AB1110</f>
        <v>0</v>
      </c>
      <c r="AC1111" s="438">
        <f t="shared" ref="AC1111" si="3407">AC1110</f>
        <v>0</v>
      </c>
      <c r="AD1111" s="438">
        <f t="shared" ref="AD1111" si="3408">AD1110</f>
        <v>0</v>
      </c>
      <c r="AE1111" s="438">
        <f t="shared" ref="AE1111" si="3409">AE1110</f>
        <v>0</v>
      </c>
      <c r="AF1111" s="438">
        <f t="shared" ref="AF1111" si="3410">AF1110</f>
        <v>0</v>
      </c>
      <c r="AG1111" s="438">
        <f t="shared" ref="AG1111" si="3411">AG1110</f>
        <v>0</v>
      </c>
      <c r="AH1111" s="438">
        <f t="shared" ref="AH1111" si="3412">AH1110</f>
        <v>0</v>
      </c>
      <c r="AI1111" s="438">
        <f t="shared" ref="AI1111" si="3413">AI1110</f>
        <v>0</v>
      </c>
      <c r="AJ1111" s="438">
        <f t="shared" ref="AJ1111" si="3414">AJ1110</f>
        <v>0</v>
      </c>
      <c r="AK1111" s="438">
        <f t="shared" ref="AK1111" si="3415">AK1110</f>
        <v>0</v>
      </c>
      <c r="AL1111" s="438">
        <f t="shared" ref="AL1111" si="3416">AL1110</f>
        <v>0</v>
      </c>
      <c r="AM1111" s="333"/>
    </row>
    <row r="1112" spans="1:39" ht="15" hidden="1" customHeight="1" outlineLevel="1">
      <c r="A1112" s="568"/>
      <c r="B1112" s="455"/>
      <c r="C1112" s="318"/>
      <c r="D1112" s="318"/>
      <c r="E1112" s="318"/>
      <c r="F1112" s="318"/>
      <c r="G1112" s="318"/>
      <c r="H1112" s="318"/>
      <c r="I1112" s="318"/>
      <c r="J1112" s="318"/>
      <c r="K1112" s="318"/>
      <c r="L1112" s="318"/>
      <c r="M1112" s="318"/>
      <c r="N1112" s="318"/>
      <c r="O1112" s="318"/>
      <c r="P1112" s="318"/>
      <c r="Q1112" s="318"/>
      <c r="R1112" s="318"/>
      <c r="S1112" s="318"/>
      <c r="T1112" s="318"/>
      <c r="U1112" s="318"/>
      <c r="V1112" s="318"/>
      <c r="W1112" s="318"/>
      <c r="X1112" s="318"/>
      <c r="Y1112" s="439"/>
      <c r="Z1112" s="452"/>
      <c r="AA1112" s="452"/>
      <c r="AB1112" s="452"/>
      <c r="AC1112" s="452"/>
      <c r="AD1112" s="452"/>
      <c r="AE1112" s="452"/>
      <c r="AF1112" s="452"/>
      <c r="AG1112" s="452"/>
      <c r="AH1112" s="452"/>
      <c r="AI1112" s="452"/>
      <c r="AJ1112" s="452"/>
      <c r="AK1112" s="452"/>
      <c r="AL1112" s="452"/>
      <c r="AM1112" s="333"/>
    </row>
    <row r="1113" spans="1:39" ht="15" hidden="1" customHeight="1" outlineLevel="1">
      <c r="A1113" s="568">
        <v>49</v>
      </c>
      <c r="B1113" s="455" t="s">
        <v>142</v>
      </c>
      <c r="C1113" s="318" t="s">
        <v>25</v>
      </c>
      <c r="D1113" s="322"/>
      <c r="E1113" s="322"/>
      <c r="F1113" s="322"/>
      <c r="G1113" s="322"/>
      <c r="H1113" s="322"/>
      <c r="I1113" s="322"/>
      <c r="J1113" s="322"/>
      <c r="K1113" s="322"/>
      <c r="L1113" s="322"/>
      <c r="M1113" s="322"/>
      <c r="N1113" s="322">
        <v>0</v>
      </c>
      <c r="O1113" s="322"/>
      <c r="P1113" s="322"/>
      <c r="Q1113" s="322"/>
      <c r="R1113" s="322"/>
      <c r="S1113" s="322"/>
      <c r="T1113" s="322"/>
      <c r="U1113" s="322"/>
      <c r="V1113" s="322"/>
      <c r="W1113" s="322"/>
      <c r="X1113" s="322"/>
      <c r="Y1113" s="453"/>
      <c r="Z1113" s="442"/>
      <c r="AA1113" s="442"/>
      <c r="AB1113" s="442"/>
      <c r="AC1113" s="442"/>
      <c r="AD1113" s="442"/>
      <c r="AE1113" s="442"/>
      <c r="AF1113" s="442"/>
      <c r="AG1113" s="442"/>
      <c r="AH1113" s="442"/>
      <c r="AI1113" s="442"/>
      <c r="AJ1113" s="442"/>
      <c r="AK1113" s="442"/>
      <c r="AL1113" s="442"/>
      <c r="AM1113" s="323">
        <f>SUM(Y1113:AL1113)</f>
        <v>0</v>
      </c>
    </row>
    <row r="1114" spans="1:39" ht="15" hidden="1" customHeight="1" outlineLevel="1">
      <c r="A1114" s="568"/>
      <c r="B1114" s="321" t="s">
        <v>349</v>
      </c>
      <c r="C1114" s="318" t="s">
        <v>164</v>
      </c>
      <c r="D1114" s="322"/>
      <c r="E1114" s="322"/>
      <c r="F1114" s="322"/>
      <c r="G1114" s="322"/>
      <c r="H1114" s="322"/>
      <c r="I1114" s="322"/>
      <c r="J1114" s="322"/>
      <c r="K1114" s="322"/>
      <c r="L1114" s="322"/>
      <c r="M1114" s="322"/>
      <c r="N1114" s="322">
        <f>N1113</f>
        <v>0</v>
      </c>
      <c r="O1114" s="322"/>
      <c r="P1114" s="322"/>
      <c r="Q1114" s="322"/>
      <c r="R1114" s="322"/>
      <c r="S1114" s="322"/>
      <c r="T1114" s="322"/>
      <c r="U1114" s="322"/>
      <c r="V1114" s="322"/>
      <c r="W1114" s="322"/>
      <c r="X1114" s="322"/>
      <c r="Y1114" s="438">
        <f>Y1113</f>
        <v>0</v>
      </c>
      <c r="Z1114" s="438">
        <f t="shared" ref="Z1114" si="3417">Z1113</f>
        <v>0</v>
      </c>
      <c r="AA1114" s="438">
        <f t="shared" ref="AA1114" si="3418">AA1113</f>
        <v>0</v>
      </c>
      <c r="AB1114" s="438">
        <f t="shared" ref="AB1114" si="3419">AB1113</f>
        <v>0</v>
      </c>
      <c r="AC1114" s="438">
        <f t="shared" ref="AC1114" si="3420">AC1113</f>
        <v>0</v>
      </c>
      <c r="AD1114" s="438">
        <f t="shared" ref="AD1114" si="3421">AD1113</f>
        <v>0</v>
      </c>
      <c r="AE1114" s="438">
        <f t="shared" ref="AE1114" si="3422">AE1113</f>
        <v>0</v>
      </c>
      <c r="AF1114" s="438">
        <f t="shared" ref="AF1114" si="3423">AF1113</f>
        <v>0</v>
      </c>
      <c r="AG1114" s="438">
        <f t="shared" ref="AG1114" si="3424">AG1113</f>
        <v>0</v>
      </c>
      <c r="AH1114" s="438">
        <f t="shared" ref="AH1114" si="3425">AH1113</f>
        <v>0</v>
      </c>
      <c r="AI1114" s="438">
        <f t="shared" ref="AI1114" si="3426">AI1113</f>
        <v>0</v>
      </c>
      <c r="AJ1114" s="438">
        <f t="shared" ref="AJ1114" si="3427">AJ1113</f>
        <v>0</v>
      </c>
      <c r="AK1114" s="438">
        <f t="shared" ref="AK1114" si="3428">AK1113</f>
        <v>0</v>
      </c>
      <c r="AL1114" s="438">
        <f t="shared" ref="AL1114" si="3429">AL1113</f>
        <v>0</v>
      </c>
      <c r="AM1114" s="333"/>
    </row>
    <row r="1115" spans="1:39" ht="15" hidden="1" customHeight="1" outlineLevel="1">
      <c r="A1115" s="568"/>
      <c r="B1115" s="321"/>
      <c r="C1115" s="332"/>
      <c r="D1115" s="318"/>
      <c r="E1115" s="318"/>
      <c r="F1115" s="318"/>
      <c r="G1115" s="318"/>
      <c r="H1115" s="318"/>
      <c r="I1115" s="318"/>
      <c r="J1115" s="318"/>
      <c r="K1115" s="318"/>
      <c r="L1115" s="318"/>
      <c r="M1115" s="318"/>
      <c r="N1115" s="318"/>
      <c r="O1115" s="318"/>
      <c r="P1115" s="318"/>
      <c r="Q1115" s="318"/>
      <c r="R1115" s="318"/>
      <c r="S1115" s="318"/>
      <c r="T1115" s="318"/>
      <c r="U1115" s="318"/>
      <c r="V1115" s="318"/>
      <c r="W1115" s="318"/>
      <c r="X1115" s="318"/>
      <c r="Y1115" s="328"/>
      <c r="Z1115" s="328"/>
      <c r="AA1115" s="328"/>
      <c r="AB1115" s="328"/>
      <c r="AC1115" s="328"/>
      <c r="AD1115" s="328"/>
      <c r="AE1115" s="328"/>
      <c r="AF1115" s="328"/>
      <c r="AG1115" s="328"/>
      <c r="AH1115" s="328"/>
      <c r="AI1115" s="328"/>
      <c r="AJ1115" s="328"/>
      <c r="AK1115" s="328"/>
      <c r="AL1115" s="328"/>
      <c r="AM1115" s="333"/>
    </row>
    <row r="1116" spans="1:39" ht="15.75" collapsed="1">
      <c r="B1116" s="354" t="s">
        <v>350</v>
      </c>
      <c r="C1116" s="356"/>
      <c r="D1116" s="356">
        <f>SUM(D959:D1114)</f>
        <v>0</v>
      </c>
      <c r="E1116" s="356"/>
      <c r="F1116" s="356"/>
      <c r="G1116" s="356"/>
      <c r="H1116" s="356"/>
      <c r="I1116" s="356"/>
      <c r="J1116" s="356"/>
      <c r="K1116" s="356"/>
      <c r="L1116" s="356"/>
      <c r="M1116" s="356"/>
      <c r="N1116" s="356"/>
      <c r="O1116" s="356">
        <f>SUM(O959:X1114)</f>
        <v>0</v>
      </c>
      <c r="P1116" s="356"/>
      <c r="Q1116" s="356"/>
      <c r="R1116" s="356"/>
      <c r="S1116" s="356"/>
      <c r="T1116" s="356"/>
      <c r="U1116" s="356"/>
      <c r="V1116" s="356"/>
      <c r="W1116" s="356"/>
      <c r="X1116" s="356"/>
      <c r="Y1116" s="356">
        <f>IF(Y957="kWh",SUMPRODUCT(D959:D1114,Y959:Y1114))</f>
        <v>0</v>
      </c>
      <c r="Z1116" s="356">
        <f>IF(Z957="kWh",SUMPRODUCT(D959:D1114,Z959:Z1114))</f>
        <v>0</v>
      </c>
      <c r="AA1116" s="356">
        <f>IF(AA957="kw",SUMPRODUCT(N959:N1114,O959:O1114,AA959:AA1114),SUMPRODUCT(D959:D1114,AA959:AA1114))</f>
        <v>0</v>
      </c>
      <c r="AB1116" s="356">
        <f>IF(AB957="kw",SUMPRODUCT(N959:N1114,O959:O1114,AB959:AB1114),SUMPRODUCT(D959:D1114,AB959:AB1114))</f>
        <v>0</v>
      </c>
      <c r="AC1116" s="356">
        <f>IF(AC957="kw",SUMPRODUCT(N959:N1114,O959:O1114,AC959:AC1114),SUMPRODUCT(D959:D1114,AC959:AC1114))</f>
        <v>0</v>
      </c>
      <c r="AD1116" s="356">
        <f>IF(AD957="kw",SUMPRODUCT(N959:N1114,O959:O1114,AD959:AD1114),SUMPRODUCT(D959:D1114,AD959:AD1114))</f>
        <v>0</v>
      </c>
      <c r="AE1116" s="356">
        <f>IF(AE957="kw",SUMPRODUCT(N959:N1114,O959:O1114,AE959:AE1114),SUMPRODUCT(D959:D1114,AE959:AE1114))</f>
        <v>0</v>
      </c>
      <c r="AF1116" s="356">
        <f>IF(AF957="kw",SUMPRODUCT(N959:N1114,O959:O1114,AF959:AF1114),SUMPRODUCT(D959:D1114,AF959:AF1114))</f>
        <v>0</v>
      </c>
      <c r="AG1116" s="356">
        <f>IF(AG957="kw",SUMPRODUCT(N959:N1114,O959:O1114,AG959:AG1114),SUMPRODUCT(D959:D1114,AG959:AG1114))</f>
        <v>0</v>
      </c>
      <c r="AH1116" s="356">
        <f>IF(AH957="kw",SUMPRODUCT(N959:N1114,O959:O1114,AH959:AH1114),SUMPRODUCT(D959:D1114,AH959:AH1114))</f>
        <v>0</v>
      </c>
      <c r="AI1116" s="356">
        <f>IF(AI957="kw",SUMPRODUCT(N959:N1114,O959:O1114,AI959:AI1114),SUMPRODUCT(D959:D1114,AI959:AI1114))</f>
        <v>0</v>
      </c>
      <c r="AJ1116" s="356">
        <f>IF(AJ957="kw",SUMPRODUCT(N959:N1114,O959:O1114,AJ959:AJ1114),SUMPRODUCT(D959:D1114,AJ959:AJ1114))</f>
        <v>0</v>
      </c>
      <c r="AK1116" s="356">
        <f>IF(AK957="kw",SUMPRODUCT(N959:N1114,O959:O1114,AK959:AK1114),SUMPRODUCT(D959:D1114,AK959:AK1114))</f>
        <v>0</v>
      </c>
      <c r="AL1116" s="356">
        <f>IF(AL957="kw",SUMPRODUCT(N959:N1114,O959:O1114,AL959:AL1114),SUMPRODUCT(D959:D1114,AL959:AL1114))</f>
        <v>0</v>
      </c>
      <c r="AM1116" s="357"/>
    </row>
    <row r="1117" spans="1:39" ht="15.75">
      <c r="B1117" s="418" t="s">
        <v>351</v>
      </c>
      <c r="C1117" s="419"/>
      <c r="D1117" s="419"/>
      <c r="E1117" s="419"/>
      <c r="F1117" s="419"/>
      <c r="G1117" s="419"/>
      <c r="H1117" s="419"/>
      <c r="I1117" s="419"/>
      <c r="J1117" s="419"/>
      <c r="K1117" s="419"/>
      <c r="L1117" s="419"/>
      <c r="M1117" s="419"/>
      <c r="N1117" s="419"/>
      <c r="O1117" s="419"/>
      <c r="P1117" s="419"/>
      <c r="Q1117" s="419"/>
      <c r="R1117" s="419"/>
      <c r="S1117" s="419"/>
      <c r="T1117" s="419"/>
      <c r="U1117" s="419"/>
      <c r="V1117" s="419"/>
      <c r="W1117" s="419"/>
      <c r="X1117" s="419"/>
      <c r="Y1117" s="419">
        <f>HLOOKUP(Y773,'2. LRAMVA Threshold'!$B$70:$Q$81,12,FALSE)</f>
        <v>0</v>
      </c>
      <c r="Z1117" s="419">
        <f>HLOOKUP(Z773,'2. LRAMVA Threshold'!$B$70:$Q$81,12,FALSE)</f>
        <v>0</v>
      </c>
      <c r="AA1117" s="419">
        <f>HLOOKUP(AA773,'2. LRAMVA Threshold'!$B$70:$Q$81,12,FALSE)</f>
        <v>0</v>
      </c>
      <c r="AB1117" s="419">
        <f>HLOOKUP(AB773,'2. LRAMVA Threshold'!$B$70:$Q$81,12,FALSE)</f>
        <v>0</v>
      </c>
      <c r="AC1117" s="419">
        <f>HLOOKUP(AC773,'2. LRAMVA Threshold'!$B$70:$Q$81,12,FALSE)</f>
        <v>0</v>
      </c>
      <c r="AD1117" s="419">
        <f>HLOOKUP(AD773,'2. LRAMVA Threshold'!$B$70:$Q$81,12,FALSE)</f>
        <v>0</v>
      </c>
      <c r="AE1117" s="419">
        <f>HLOOKUP(AE773,'2. LRAMVA Threshold'!$B$70:$Q$81,12,FALSE)</f>
        <v>0</v>
      </c>
      <c r="AF1117" s="419">
        <f>HLOOKUP(AF773,'2. LRAMVA Threshold'!$B$70:$Q$81,12,FALSE)</f>
        <v>0</v>
      </c>
      <c r="AG1117" s="419">
        <f>HLOOKUP(AG773,'2. LRAMVA Threshold'!$B$70:$Q$81,12,FALSE)</f>
        <v>0</v>
      </c>
      <c r="AH1117" s="419">
        <f>HLOOKUP(AH773,'2. LRAMVA Threshold'!$B$70:$Q$81,12,FALSE)</f>
        <v>0</v>
      </c>
      <c r="AI1117" s="419">
        <f>HLOOKUP(AI773,'2. LRAMVA Threshold'!$B$70:$Q$81,12,FALSE)</f>
        <v>0</v>
      </c>
      <c r="AJ1117" s="419">
        <f>HLOOKUP(AJ773,'2. LRAMVA Threshold'!$B$70:$Q$81,12,FALSE)</f>
        <v>0</v>
      </c>
      <c r="AK1117" s="419">
        <f>HLOOKUP(AK773,'2. LRAMVA Threshold'!$B$70:$Q$81,12,FALSE)</f>
        <v>0</v>
      </c>
      <c r="AL1117" s="419">
        <f>HLOOKUP(AL773,'2. LRAMVA Threshold'!$B$70:$Q$81,12,FALSE)</f>
        <v>0</v>
      </c>
      <c r="AM1117" s="469"/>
    </row>
    <row r="1118" spans="1:39">
      <c r="B1118" s="421"/>
      <c r="C1118" s="459"/>
      <c r="D1118" s="460"/>
      <c r="E1118" s="460"/>
      <c r="F1118" s="460"/>
      <c r="G1118" s="460"/>
      <c r="H1118" s="460"/>
      <c r="I1118" s="460"/>
      <c r="J1118" s="460"/>
      <c r="K1118" s="460"/>
      <c r="L1118" s="460"/>
      <c r="M1118" s="460"/>
      <c r="N1118" s="460"/>
      <c r="O1118" s="461"/>
      <c r="P1118" s="460"/>
      <c r="Q1118" s="460"/>
      <c r="R1118" s="460"/>
      <c r="S1118" s="462"/>
      <c r="T1118" s="462"/>
      <c r="U1118" s="462"/>
      <c r="V1118" s="462"/>
      <c r="W1118" s="460"/>
      <c r="X1118" s="460"/>
      <c r="Y1118" s="463"/>
      <c r="Z1118" s="463"/>
      <c r="AA1118" s="463"/>
      <c r="AB1118" s="463"/>
      <c r="AC1118" s="463"/>
      <c r="AD1118" s="463"/>
      <c r="AE1118" s="463"/>
      <c r="AF1118" s="426"/>
      <c r="AG1118" s="426"/>
      <c r="AH1118" s="426"/>
      <c r="AI1118" s="426"/>
      <c r="AJ1118" s="426"/>
      <c r="AK1118" s="426"/>
      <c r="AL1118" s="426"/>
      <c r="AM1118" s="427"/>
    </row>
    <row r="1119" spans="1:39">
      <c r="B1119" s="351" t="s">
        <v>352</v>
      </c>
      <c r="C1119" s="365"/>
      <c r="D1119" s="365"/>
      <c r="E1119" s="403"/>
      <c r="F1119" s="403"/>
      <c r="G1119" s="403"/>
      <c r="H1119" s="403"/>
      <c r="I1119" s="403"/>
      <c r="J1119" s="403"/>
      <c r="K1119" s="403"/>
      <c r="L1119" s="403"/>
      <c r="M1119" s="403"/>
      <c r="N1119" s="403"/>
      <c r="O1119" s="318"/>
      <c r="P1119" s="367"/>
      <c r="Q1119" s="367"/>
      <c r="R1119" s="367"/>
      <c r="S1119" s="366"/>
      <c r="T1119" s="366"/>
      <c r="U1119" s="366"/>
      <c r="V1119" s="366"/>
      <c r="W1119" s="367"/>
      <c r="X1119" s="367"/>
      <c r="Y1119" s="368">
        <f>HLOOKUP(Y$35,'3.  Distribution Rates'!$C$122:$P$133,12,FALSE)</f>
        <v>0</v>
      </c>
      <c r="Z1119" s="368">
        <f>HLOOKUP(Z$35,'3.  Distribution Rates'!$C$122:$P$133,12,FALSE)</f>
        <v>0</v>
      </c>
      <c r="AA1119" s="368">
        <f>HLOOKUP(AA$35,'3.  Distribution Rates'!$C$122:$P$133,12,FALSE)</f>
        <v>0</v>
      </c>
      <c r="AB1119" s="368">
        <f>HLOOKUP(AB$35,'3.  Distribution Rates'!$C$122:$P$133,12,FALSE)</f>
        <v>0</v>
      </c>
      <c r="AC1119" s="368">
        <f>HLOOKUP(AC$35,'3.  Distribution Rates'!$C$122:$P$133,12,FALSE)</f>
        <v>0</v>
      </c>
      <c r="AD1119" s="368">
        <f>HLOOKUP(AD$35,'3.  Distribution Rates'!$C$122:$P$133,12,FALSE)</f>
        <v>0</v>
      </c>
      <c r="AE1119" s="368">
        <f>HLOOKUP(AE$35,'3.  Distribution Rates'!$C$122:$P$133,12,FALSE)</f>
        <v>0</v>
      </c>
      <c r="AF1119" s="368">
        <f>HLOOKUP(AF$35,'3.  Distribution Rates'!$C$122:$P$133,12,FALSE)</f>
        <v>0</v>
      </c>
      <c r="AG1119" s="368">
        <f>HLOOKUP(AG$35,'3.  Distribution Rates'!$C$122:$P$133,12,FALSE)</f>
        <v>0</v>
      </c>
      <c r="AH1119" s="368">
        <f>HLOOKUP(AH$35,'3.  Distribution Rates'!$C$122:$P$133,12,FALSE)</f>
        <v>0</v>
      </c>
      <c r="AI1119" s="368">
        <f>HLOOKUP(AI$35,'3.  Distribution Rates'!$C$122:$P$133,12,FALSE)</f>
        <v>0</v>
      </c>
      <c r="AJ1119" s="368">
        <f>HLOOKUP(AJ$35,'3.  Distribution Rates'!$C$122:$P$133,12,FALSE)</f>
        <v>0</v>
      </c>
      <c r="AK1119" s="368">
        <f>HLOOKUP(AK$35,'3.  Distribution Rates'!$C$122:$P$133,12,FALSE)</f>
        <v>0</v>
      </c>
      <c r="AL1119" s="368">
        <f>HLOOKUP(AL$35,'3.  Distribution Rates'!$C$122:$P$133,12,FALSE)</f>
        <v>0</v>
      </c>
      <c r="AM1119" s="471"/>
    </row>
    <row r="1120" spans="1:39">
      <c r="B1120" s="351" t="s">
        <v>356</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'4.  2011-2014 LRAM'!Y143*Y1119</f>
        <v>0</v>
      </c>
      <c r="Z1120" s="405">
        <f>'4.  2011-2014 LRAM'!Z143*Z1119</f>
        <v>0</v>
      </c>
      <c r="AA1120" s="405">
        <f>'4.  2011-2014 LRAM'!AA143*AA1119</f>
        <v>0</v>
      </c>
      <c r="AB1120" s="405">
        <f>'4.  2011-2014 LRAM'!AB143*AB1119</f>
        <v>0</v>
      </c>
      <c r="AC1120" s="405">
        <f>'4.  2011-2014 LRAM'!AC143*AC1119</f>
        <v>0</v>
      </c>
      <c r="AD1120" s="405">
        <f>'4.  2011-2014 LRAM'!AD143*AD1119</f>
        <v>0</v>
      </c>
      <c r="AE1120" s="405">
        <f>'4.  2011-2014 LRAM'!AE143*AE1119</f>
        <v>0</v>
      </c>
      <c r="AF1120" s="405">
        <f>'4.  2011-2014 LRAM'!AF143*AF1119</f>
        <v>0</v>
      </c>
      <c r="AG1120" s="405">
        <f>'4.  2011-2014 LRAM'!AG143*AG1119</f>
        <v>0</v>
      </c>
      <c r="AH1120" s="405">
        <f>'4.  2011-2014 LRAM'!AH143*AH1119</f>
        <v>0</v>
      </c>
      <c r="AI1120" s="405">
        <f>'4.  2011-2014 LRAM'!AI143*AI1119</f>
        <v>0</v>
      </c>
      <c r="AJ1120" s="405">
        <f>'4.  2011-2014 LRAM'!AJ143*AJ1119</f>
        <v>0</v>
      </c>
      <c r="AK1120" s="405">
        <f>'4.  2011-2014 LRAM'!AK143*AK1119</f>
        <v>0</v>
      </c>
      <c r="AL1120" s="405">
        <f>'4.  2011-2014 LRAM'!AL143*AL1119</f>
        <v>0</v>
      </c>
      <c r="AM1120" s="404">
        <f t="shared" ref="AM1120:AM1129" si="3430">SUM(Y1120:AL1120)</f>
        <v>0</v>
      </c>
    </row>
    <row r="1121" spans="2:39">
      <c r="B1121" s="351" t="s">
        <v>357</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'4.  2011-2014 LRAM'!Y272*Y1119</f>
        <v>0</v>
      </c>
      <c r="Z1121" s="405">
        <f>'4.  2011-2014 LRAM'!Z272*Z1119</f>
        <v>0</v>
      </c>
      <c r="AA1121" s="405">
        <f>'4.  2011-2014 LRAM'!AA272*AA1119</f>
        <v>0</v>
      </c>
      <c r="AB1121" s="405">
        <f>'4.  2011-2014 LRAM'!AB272*AB1119</f>
        <v>0</v>
      </c>
      <c r="AC1121" s="405">
        <f>'4.  2011-2014 LRAM'!AC272*AC1119</f>
        <v>0</v>
      </c>
      <c r="AD1121" s="405">
        <f>'4.  2011-2014 LRAM'!AD272*AD1119</f>
        <v>0</v>
      </c>
      <c r="AE1121" s="405">
        <f>'4.  2011-2014 LRAM'!AE272*AE1119</f>
        <v>0</v>
      </c>
      <c r="AF1121" s="405">
        <f>'4.  2011-2014 LRAM'!AF272*AF1119</f>
        <v>0</v>
      </c>
      <c r="AG1121" s="405">
        <f>'4.  2011-2014 LRAM'!AG272*AG1119</f>
        <v>0</v>
      </c>
      <c r="AH1121" s="405">
        <f>'4.  2011-2014 LRAM'!AH272*AH1119</f>
        <v>0</v>
      </c>
      <c r="AI1121" s="405">
        <f>'4.  2011-2014 LRAM'!AI272*AI1119</f>
        <v>0</v>
      </c>
      <c r="AJ1121" s="405">
        <f>'4.  2011-2014 LRAM'!AJ272*AJ1119</f>
        <v>0</v>
      </c>
      <c r="AK1121" s="405">
        <f>'4.  2011-2014 LRAM'!AK272*AK1119</f>
        <v>0</v>
      </c>
      <c r="AL1121" s="405">
        <f>'4.  2011-2014 LRAM'!AL272*AL1119</f>
        <v>0</v>
      </c>
      <c r="AM1121" s="404">
        <f t="shared" si="3430"/>
        <v>0</v>
      </c>
    </row>
    <row r="1122" spans="2:39">
      <c r="B1122" s="351" t="s">
        <v>358</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'4.  2011-2014 LRAM'!Y401*Y1119</f>
        <v>0</v>
      </c>
      <c r="Z1122" s="405">
        <f>'4.  2011-2014 LRAM'!Z401*Z1119</f>
        <v>0</v>
      </c>
      <c r="AA1122" s="405">
        <f>'4.  2011-2014 LRAM'!AA401*AA1119</f>
        <v>0</v>
      </c>
      <c r="AB1122" s="405">
        <f>'4.  2011-2014 LRAM'!AB401*AB1119</f>
        <v>0</v>
      </c>
      <c r="AC1122" s="405">
        <f>'4.  2011-2014 LRAM'!AC401*AC1119</f>
        <v>0</v>
      </c>
      <c r="AD1122" s="405">
        <f>'4.  2011-2014 LRAM'!AD401*AD1119</f>
        <v>0</v>
      </c>
      <c r="AE1122" s="405">
        <f>'4.  2011-2014 LRAM'!AE401*AE1119</f>
        <v>0</v>
      </c>
      <c r="AF1122" s="405">
        <f>'4.  2011-2014 LRAM'!AF401*AF1119</f>
        <v>0</v>
      </c>
      <c r="AG1122" s="405">
        <f>'4.  2011-2014 LRAM'!AG401*AG1119</f>
        <v>0</v>
      </c>
      <c r="AH1122" s="405">
        <f>'4.  2011-2014 LRAM'!AH401*AH1119</f>
        <v>0</v>
      </c>
      <c r="AI1122" s="405">
        <f>'4.  2011-2014 LRAM'!AI401*AI1119</f>
        <v>0</v>
      </c>
      <c r="AJ1122" s="405">
        <f>'4.  2011-2014 LRAM'!AJ401*AJ1119</f>
        <v>0</v>
      </c>
      <c r="AK1122" s="405">
        <f>'4.  2011-2014 LRAM'!AK401*AK1119</f>
        <v>0</v>
      </c>
      <c r="AL1122" s="405">
        <f>'4.  2011-2014 LRAM'!AL401*AL1119</f>
        <v>0</v>
      </c>
      <c r="AM1122" s="404">
        <f t="shared" si="3430"/>
        <v>0</v>
      </c>
    </row>
    <row r="1123" spans="2:39">
      <c r="B1123" s="351" t="s">
        <v>359</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'4.  2011-2014 LRAM'!Y531*Y1119</f>
        <v>0</v>
      </c>
      <c r="Z1123" s="405">
        <f>'4.  2011-2014 LRAM'!Z531*Z1119</f>
        <v>0</v>
      </c>
      <c r="AA1123" s="405">
        <f>'4.  2011-2014 LRAM'!AA531*AA1119</f>
        <v>0</v>
      </c>
      <c r="AB1123" s="405">
        <f>'4.  2011-2014 LRAM'!AB531*AB1119</f>
        <v>0</v>
      </c>
      <c r="AC1123" s="405">
        <f>'4.  2011-2014 LRAM'!AC531*AC1119</f>
        <v>0</v>
      </c>
      <c r="AD1123" s="405">
        <f>'4.  2011-2014 LRAM'!AD531*AD1119</f>
        <v>0</v>
      </c>
      <c r="AE1123" s="405">
        <f>'4.  2011-2014 LRAM'!AE531*AE1119</f>
        <v>0</v>
      </c>
      <c r="AF1123" s="405">
        <f>'4.  2011-2014 LRAM'!AF531*AF1119</f>
        <v>0</v>
      </c>
      <c r="AG1123" s="405">
        <f>'4.  2011-2014 LRAM'!AG531*AG1119</f>
        <v>0</v>
      </c>
      <c r="AH1123" s="405">
        <f>'4.  2011-2014 LRAM'!AH531*AH1119</f>
        <v>0</v>
      </c>
      <c r="AI1123" s="405">
        <f>'4.  2011-2014 LRAM'!AI531*AI1119</f>
        <v>0</v>
      </c>
      <c r="AJ1123" s="405">
        <f>'4.  2011-2014 LRAM'!AJ531*AJ1119</f>
        <v>0</v>
      </c>
      <c r="AK1123" s="405">
        <f>'4.  2011-2014 LRAM'!AK531*AK1119</f>
        <v>0</v>
      </c>
      <c r="AL1123" s="405">
        <f>'4.  2011-2014 LRAM'!AL531*AL1119</f>
        <v>0</v>
      </c>
      <c r="AM1123" s="404">
        <f t="shared" si="3430"/>
        <v>0</v>
      </c>
    </row>
    <row r="1124" spans="2:39">
      <c r="B1124" s="351" t="s">
        <v>360</v>
      </c>
      <c r="C1124" s="372"/>
      <c r="D1124" s="336"/>
      <c r="E1124" s="306"/>
      <c r="F1124" s="306"/>
      <c r="G1124" s="306"/>
      <c r="H1124" s="306"/>
      <c r="I1124" s="306"/>
      <c r="J1124" s="306"/>
      <c r="K1124" s="306"/>
      <c r="L1124" s="306"/>
      <c r="M1124" s="306"/>
      <c r="N1124" s="306"/>
      <c r="O1124" s="318"/>
      <c r="P1124" s="306"/>
      <c r="Q1124" s="306"/>
      <c r="R1124" s="306"/>
      <c r="S1124" s="336"/>
      <c r="T1124" s="336"/>
      <c r="U1124" s="336"/>
      <c r="V1124" s="336"/>
      <c r="W1124" s="306"/>
      <c r="X1124" s="306"/>
      <c r="Y1124" s="405">
        <f t="shared" ref="Y1124:AL1124" si="3431">Y212*Y1119</f>
        <v>0</v>
      </c>
      <c r="Z1124" s="405">
        <f t="shared" si="3431"/>
        <v>0</v>
      </c>
      <c r="AA1124" s="405">
        <f t="shared" si="3431"/>
        <v>0</v>
      </c>
      <c r="AB1124" s="405">
        <f t="shared" si="3431"/>
        <v>0</v>
      </c>
      <c r="AC1124" s="405">
        <f t="shared" si="3431"/>
        <v>0</v>
      </c>
      <c r="AD1124" s="405">
        <f t="shared" si="3431"/>
        <v>0</v>
      </c>
      <c r="AE1124" s="405">
        <f t="shared" si="3431"/>
        <v>0</v>
      </c>
      <c r="AF1124" s="405">
        <f t="shared" si="3431"/>
        <v>0</v>
      </c>
      <c r="AG1124" s="405">
        <f t="shared" si="3431"/>
        <v>0</v>
      </c>
      <c r="AH1124" s="405">
        <f t="shared" si="3431"/>
        <v>0</v>
      </c>
      <c r="AI1124" s="405">
        <f t="shared" si="3431"/>
        <v>0</v>
      </c>
      <c r="AJ1124" s="405">
        <f t="shared" si="3431"/>
        <v>0</v>
      </c>
      <c r="AK1124" s="405">
        <f t="shared" si="3431"/>
        <v>0</v>
      </c>
      <c r="AL1124" s="405">
        <f t="shared" si="3431"/>
        <v>0</v>
      </c>
      <c r="AM1124" s="404">
        <f t="shared" si="3430"/>
        <v>0</v>
      </c>
    </row>
    <row r="1125" spans="2:39">
      <c r="B1125" s="351" t="s">
        <v>361</v>
      </c>
      <c r="C1125" s="372"/>
      <c r="D1125" s="336"/>
      <c r="E1125" s="306"/>
      <c r="F1125" s="306"/>
      <c r="G1125" s="306"/>
      <c r="H1125" s="306"/>
      <c r="I1125" s="306"/>
      <c r="J1125" s="306"/>
      <c r="K1125" s="306"/>
      <c r="L1125" s="306"/>
      <c r="M1125" s="306"/>
      <c r="N1125" s="306"/>
      <c r="O1125" s="318"/>
      <c r="P1125" s="306"/>
      <c r="Q1125" s="306"/>
      <c r="R1125" s="306"/>
      <c r="S1125" s="336"/>
      <c r="T1125" s="336"/>
      <c r="U1125" s="336"/>
      <c r="V1125" s="336"/>
      <c r="W1125" s="306"/>
      <c r="X1125" s="306"/>
      <c r="Y1125" s="405">
        <f t="shared" ref="Y1125:AL1125" si="3432">Y401*Y1119</f>
        <v>0</v>
      </c>
      <c r="Z1125" s="405">
        <f t="shared" si="3432"/>
        <v>0</v>
      </c>
      <c r="AA1125" s="405">
        <f t="shared" si="3432"/>
        <v>0</v>
      </c>
      <c r="AB1125" s="405">
        <f t="shared" si="3432"/>
        <v>0</v>
      </c>
      <c r="AC1125" s="405">
        <f t="shared" si="3432"/>
        <v>0</v>
      </c>
      <c r="AD1125" s="405">
        <f t="shared" si="3432"/>
        <v>0</v>
      </c>
      <c r="AE1125" s="405">
        <f t="shared" si="3432"/>
        <v>0</v>
      </c>
      <c r="AF1125" s="405">
        <f t="shared" si="3432"/>
        <v>0</v>
      </c>
      <c r="AG1125" s="405">
        <f t="shared" si="3432"/>
        <v>0</v>
      </c>
      <c r="AH1125" s="405">
        <f t="shared" si="3432"/>
        <v>0</v>
      </c>
      <c r="AI1125" s="405">
        <f t="shared" si="3432"/>
        <v>0</v>
      </c>
      <c r="AJ1125" s="405">
        <f t="shared" si="3432"/>
        <v>0</v>
      </c>
      <c r="AK1125" s="405">
        <f t="shared" si="3432"/>
        <v>0</v>
      </c>
      <c r="AL1125" s="405">
        <f t="shared" si="3432"/>
        <v>0</v>
      </c>
      <c r="AM1125" s="404">
        <f t="shared" si="3430"/>
        <v>0</v>
      </c>
    </row>
    <row r="1126" spans="2:39">
      <c r="B1126" s="351" t="s">
        <v>362</v>
      </c>
      <c r="C1126" s="372"/>
      <c r="D1126" s="336"/>
      <c r="E1126" s="306"/>
      <c r="F1126" s="306"/>
      <c r="G1126" s="306"/>
      <c r="H1126" s="306"/>
      <c r="I1126" s="306"/>
      <c r="J1126" s="306"/>
      <c r="K1126" s="306"/>
      <c r="L1126" s="306"/>
      <c r="M1126" s="306"/>
      <c r="N1126" s="306"/>
      <c r="O1126" s="318"/>
      <c r="P1126" s="306"/>
      <c r="Q1126" s="306"/>
      <c r="R1126" s="306"/>
      <c r="S1126" s="336"/>
      <c r="T1126" s="336"/>
      <c r="U1126" s="336"/>
      <c r="V1126" s="336"/>
      <c r="W1126" s="306"/>
      <c r="X1126" s="306"/>
      <c r="Y1126" s="405">
        <f t="shared" ref="Y1126:AL1126" si="3433">Y584*Y1119</f>
        <v>0</v>
      </c>
      <c r="Z1126" s="405">
        <f t="shared" si="3433"/>
        <v>0</v>
      </c>
      <c r="AA1126" s="405">
        <f t="shared" si="3433"/>
        <v>0</v>
      </c>
      <c r="AB1126" s="405">
        <f t="shared" si="3433"/>
        <v>0</v>
      </c>
      <c r="AC1126" s="405">
        <f t="shared" si="3433"/>
        <v>0</v>
      </c>
      <c r="AD1126" s="405">
        <f t="shared" si="3433"/>
        <v>0</v>
      </c>
      <c r="AE1126" s="405">
        <f t="shared" si="3433"/>
        <v>0</v>
      </c>
      <c r="AF1126" s="405">
        <f t="shared" si="3433"/>
        <v>0</v>
      </c>
      <c r="AG1126" s="405">
        <f t="shared" si="3433"/>
        <v>0</v>
      </c>
      <c r="AH1126" s="405">
        <f t="shared" si="3433"/>
        <v>0</v>
      </c>
      <c r="AI1126" s="405">
        <f t="shared" si="3433"/>
        <v>0</v>
      </c>
      <c r="AJ1126" s="405">
        <f t="shared" si="3433"/>
        <v>0</v>
      </c>
      <c r="AK1126" s="405">
        <f t="shared" si="3433"/>
        <v>0</v>
      </c>
      <c r="AL1126" s="405">
        <f t="shared" si="3433"/>
        <v>0</v>
      </c>
      <c r="AM1126" s="404">
        <f t="shared" si="3430"/>
        <v>0</v>
      </c>
    </row>
    <row r="1127" spans="2:39">
      <c r="B1127" s="351" t="s">
        <v>363</v>
      </c>
      <c r="C1127" s="372"/>
      <c r="D1127" s="336"/>
      <c r="E1127" s="306"/>
      <c r="F1127" s="306"/>
      <c r="G1127" s="306"/>
      <c r="H1127" s="306"/>
      <c r="I1127" s="306"/>
      <c r="J1127" s="306"/>
      <c r="K1127" s="306"/>
      <c r="L1127" s="306"/>
      <c r="M1127" s="306"/>
      <c r="N1127" s="306"/>
      <c r="O1127" s="318"/>
      <c r="P1127" s="306"/>
      <c r="Q1127" s="306"/>
      <c r="R1127" s="306"/>
      <c r="S1127" s="336"/>
      <c r="T1127" s="336"/>
      <c r="U1127" s="336"/>
      <c r="V1127" s="336"/>
      <c r="W1127" s="306"/>
      <c r="X1127" s="306"/>
      <c r="Y1127" s="405">
        <f t="shared" ref="Y1127:AL1127" si="3434">Y767*Y1119</f>
        <v>0</v>
      </c>
      <c r="Z1127" s="405">
        <f t="shared" si="3434"/>
        <v>0</v>
      </c>
      <c r="AA1127" s="405">
        <f t="shared" si="3434"/>
        <v>0</v>
      </c>
      <c r="AB1127" s="405">
        <f t="shared" si="3434"/>
        <v>0</v>
      </c>
      <c r="AC1127" s="405">
        <f t="shared" si="3434"/>
        <v>0</v>
      </c>
      <c r="AD1127" s="405">
        <f t="shared" si="3434"/>
        <v>0</v>
      </c>
      <c r="AE1127" s="405">
        <f t="shared" si="3434"/>
        <v>0</v>
      </c>
      <c r="AF1127" s="405">
        <f t="shared" si="3434"/>
        <v>0</v>
      </c>
      <c r="AG1127" s="405">
        <f t="shared" si="3434"/>
        <v>0</v>
      </c>
      <c r="AH1127" s="405">
        <f t="shared" si="3434"/>
        <v>0</v>
      </c>
      <c r="AI1127" s="405">
        <f t="shared" si="3434"/>
        <v>0</v>
      </c>
      <c r="AJ1127" s="405">
        <f t="shared" si="3434"/>
        <v>0</v>
      </c>
      <c r="AK1127" s="405">
        <f t="shared" si="3434"/>
        <v>0</v>
      </c>
      <c r="AL1127" s="405">
        <f t="shared" si="3434"/>
        <v>0</v>
      </c>
      <c r="AM1127" s="404">
        <f t="shared" si="3430"/>
        <v>0</v>
      </c>
    </row>
    <row r="1128" spans="2:39">
      <c r="B1128" s="351" t="s">
        <v>364</v>
      </c>
      <c r="C1128" s="372"/>
      <c r="D1128" s="336"/>
      <c r="E1128" s="306"/>
      <c r="F1128" s="306"/>
      <c r="G1128" s="306"/>
      <c r="H1128" s="306"/>
      <c r="I1128" s="306"/>
      <c r="J1128" s="306"/>
      <c r="K1128" s="306"/>
      <c r="L1128" s="306"/>
      <c r="M1128" s="306"/>
      <c r="N1128" s="306"/>
      <c r="O1128" s="318"/>
      <c r="P1128" s="306"/>
      <c r="Q1128" s="306"/>
      <c r="R1128" s="306"/>
      <c r="S1128" s="336"/>
      <c r="T1128" s="336"/>
      <c r="U1128" s="336"/>
      <c r="V1128" s="336"/>
      <c r="W1128" s="306"/>
      <c r="X1128" s="306"/>
      <c r="Y1128" s="405">
        <f t="shared" ref="Y1128:AL1128" si="3435">Y950*Y1119</f>
        <v>0</v>
      </c>
      <c r="Z1128" s="405">
        <f t="shared" si="3435"/>
        <v>0</v>
      </c>
      <c r="AA1128" s="405">
        <f t="shared" si="3435"/>
        <v>0</v>
      </c>
      <c r="AB1128" s="405">
        <f t="shared" si="3435"/>
        <v>0</v>
      </c>
      <c r="AC1128" s="405">
        <f t="shared" si="3435"/>
        <v>0</v>
      </c>
      <c r="AD1128" s="405">
        <f t="shared" si="3435"/>
        <v>0</v>
      </c>
      <c r="AE1128" s="405">
        <f t="shared" si="3435"/>
        <v>0</v>
      </c>
      <c r="AF1128" s="405">
        <f t="shared" si="3435"/>
        <v>0</v>
      </c>
      <c r="AG1128" s="405">
        <f t="shared" si="3435"/>
        <v>0</v>
      </c>
      <c r="AH1128" s="405">
        <f t="shared" si="3435"/>
        <v>0</v>
      </c>
      <c r="AI1128" s="405">
        <f t="shared" si="3435"/>
        <v>0</v>
      </c>
      <c r="AJ1128" s="405">
        <f t="shared" si="3435"/>
        <v>0</v>
      </c>
      <c r="AK1128" s="405">
        <f t="shared" si="3435"/>
        <v>0</v>
      </c>
      <c r="AL1128" s="405">
        <f t="shared" si="3435"/>
        <v>0</v>
      </c>
      <c r="AM1128" s="404">
        <f t="shared" si="3430"/>
        <v>0</v>
      </c>
    </row>
    <row r="1129" spans="2:39">
      <c r="B1129" s="351" t="s">
        <v>365</v>
      </c>
      <c r="C1129" s="372"/>
      <c r="D1129" s="336"/>
      <c r="E1129" s="306"/>
      <c r="F1129" s="306"/>
      <c r="G1129" s="306"/>
      <c r="H1129" s="306"/>
      <c r="I1129" s="306"/>
      <c r="J1129" s="306"/>
      <c r="K1129" s="306"/>
      <c r="L1129" s="306"/>
      <c r="M1129" s="306"/>
      <c r="N1129" s="306"/>
      <c r="O1129" s="318"/>
      <c r="P1129" s="306"/>
      <c r="Q1129" s="306"/>
      <c r="R1129" s="306"/>
      <c r="S1129" s="336"/>
      <c r="T1129" s="336"/>
      <c r="U1129" s="336"/>
      <c r="V1129" s="336"/>
      <c r="W1129" s="306"/>
      <c r="X1129" s="306"/>
      <c r="Y1129" s="405">
        <f>Y1116*Y1119</f>
        <v>0</v>
      </c>
      <c r="Z1129" s="405">
        <f t="shared" ref="Z1129:AL1129" si="3436">Z1116*Z1119</f>
        <v>0</v>
      </c>
      <c r="AA1129" s="405">
        <f t="shared" si="3436"/>
        <v>0</v>
      </c>
      <c r="AB1129" s="405">
        <f t="shared" si="3436"/>
        <v>0</v>
      </c>
      <c r="AC1129" s="405">
        <f t="shared" si="3436"/>
        <v>0</v>
      </c>
      <c r="AD1129" s="405">
        <f t="shared" si="3436"/>
        <v>0</v>
      </c>
      <c r="AE1129" s="405">
        <f t="shared" si="3436"/>
        <v>0</v>
      </c>
      <c r="AF1129" s="405">
        <f t="shared" si="3436"/>
        <v>0</v>
      </c>
      <c r="AG1129" s="405">
        <f t="shared" si="3436"/>
        <v>0</v>
      </c>
      <c r="AH1129" s="405">
        <f t="shared" si="3436"/>
        <v>0</v>
      </c>
      <c r="AI1129" s="405">
        <f t="shared" si="3436"/>
        <v>0</v>
      </c>
      <c r="AJ1129" s="405">
        <f t="shared" si="3436"/>
        <v>0</v>
      </c>
      <c r="AK1129" s="405">
        <f t="shared" si="3436"/>
        <v>0</v>
      </c>
      <c r="AL1129" s="405">
        <f t="shared" si="3436"/>
        <v>0</v>
      </c>
      <c r="AM1129" s="404">
        <f t="shared" si="3430"/>
        <v>0</v>
      </c>
    </row>
    <row r="1130" spans="2:39" ht="15.75">
      <c r="B1130" s="376" t="s">
        <v>355</v>
      </c>
      <c r="C1130" s="372"/>
      <c r="D1130" s="363"/>
      <c r="E1130" s="361"/>
      <c r="F1130" s="361"/>
      <c r="G1130" s="361"/>
      <c r="H1130" s="361"/>
      <c r="I1130" s="361"/>
      <c r="J1130" s="361"/>
      <c r="K1130" s="361"/>
      <c r="L1130" s="361"/>
      <c r="M1130" s="361"/>
      <c r="N1130" s="361"/>
      <c r="O1130" s="327"/>
      <c r="P1130" s="361"/>
      <c r="Q1130" s="361"/>
      <c r="R1130" s="361"/>
      <c r="S1130" s="363"/>
      <c r="T1130" s="363"/>
      <c r="U1130" s="363"/>
      <c r="V1130" s="363"/>
      <c r="W1130" s="361"/>
      <c r="X1130" s="361"/>
      <c r="Y1130" s="373">
        <f>SUM(Y1120:Y1129)</f>
        <v>0</v>
      </c>
      <c r="Z1130" s="373">
        <f t="shared" ref="Z1130:AE1130" si="3437">SUM(Z1120:Z1129)</f>
        <v>0</v>
      </c>
      <c r="AA1130" s="373">
        <f t="shared" si="3437"/>
        <v>0</v>
      </c>
      <c r="AB1130" s="373">
        <f t="shared" si="3437"/>
        <v>0</v>
      </c>
      <c r="AC1130" s="373">
        <f t="shared" si="3437"/>
        <v>0</v>
      </c>
      <c r="AD1130" s="373">
        <f t="shared" si="3437"/>
        <v>0</v>
      </c>
      <c r="AE1130" s="373">
        <f t="shared" si="3437"/>
        <v>0</v>
      </c>
      <c r="AF1130" s="373">
        <f>SUM(AF1120:AF1129)</f>
        <v>0</v>
      </c>
      <c r="AG1130" s="373">
        <f t="shared" ref="AG1130:AL1130" si="3438">SUM(AG1120:AG1129)</f>
        <v>0</v>
      </c>
      <c r="AH1130" s="373">
        <f t="shared" si="3438"/>
        <v>0</v>
      </c>
      <c r="AI1130" s="373">
        <f t="shared" si="3438"/>
        <v>0</v>
      </c>
      <c r="AJ1130" s="373">
        <f t="shared" si="3438"/>
        <v>0</v>
      </c>
      <c r="AK1130" s="373">
        <f t="shared" si="3438"/>
        <v>0</v>
      </c>
      <c r="AL1130" s="373">
        <f t="shared" si="3438"/>
        <v>0</v>
      </c>
      <c r="AM1130" s="375">
        <f>SUM(AM1120:AM1129)</f>
        <v>0</v>
      </c>
    </row>
    <row r="1131" spans="2:39" ht="15.75">
      <c r="B1131" s="376" t="s">
        <v>354</v>
      </c>
      <c r="C1131" s="372"/>
      <c r="D1131" s="377"/>
      <c r="E1131" s="361"/>
      <c r="F1131" s="361"/>
      <c r="G1131" s="361"/>
      <c r="H1131" s="361"/>
      <c r="I1131" s="361"/>
      <c r="J1131" s="361"/>
      <c r="K1131" s="361"/>
      <c r="L1131" s="361"/>
      <c r="M1131" s="361"/>
      <c r="N1131" s="361"/>
      <c r="O1131" s="327"/>
      <c r="P1131" s="361"/>
      <c r="Q1131" s="361"/>
      <c r="R1131" s="361"/>
      <c r="S1131" s="363"/>
      <c r="T1131" s="363"/>
      <c r="U1131" s="363"/>
      <c r="V1131" s="363"/>
      <c r="W1131" s="361"/>
      <c r="X1131" s="361"/>
      <c r="Y1131" s="374">
        <f>Y1117*Y1119</f>
        <v>0</v>
      </c>
      <c r="Z1131" s="374">
        <f t="shared" ref="Z1131:AE1131" si="3439">Z1117*Z1119</f>
        <v>0</v>
      </c>
      <c r="AA1131" s="374">
        <f>AA1117*AA1119</f>
        <v>0</v>
      </c>
      <c r="AB1131" s="374">
        <f t="shared" si="3439"/>
        <v>0</v>
      </c>
      <c r="AC1131" s="374">
        <f t="shared" si="3439"/>
        <v>0</v>
      </c>
      <c r="AD1131" s="374">
        <f t="shared" si="3439"/>
        <v>0</v>
      </c>
      <c r="AE1131" s="374">
        <f t="shared" si="3439"/>
        <v>0</v>
      </c>
      <c r="AF1131" s="374">
        <f t="shared" ref="AF1131:AL1131" si="3440">AF1117*AF1119</f>
        <v>0</v>
      </c>
      <c r="AG1131" s="374">
        <f t="shared" si="3440"/>
        <v>0</v>
      </c>
      <c r="AH1131" s="374">
        <f t="shared" si="3440"/>
        <v>0</v>
      </c>
      <c r="AI1131" s="374">
        <f t="shared" si="3440"/>
        <v>0</v>
      </c>
      <c r="AJ1131" s="374">
        <f t="shared" si="3440"/>
        <v>0</v>
      </c>
      <c r="AK1131" s="374">
        <f t="shared" si="3440"/>
        <v>0</v>
      </c>
      <c r="AL1131" s="374">
        <f t="shared" si="3440"/>
        <v>0</v>
      </c>
      <c r="AM1131" s="375">
        <f>SUM(Y1131:AL1131)</f>
        <v>0</v>
      </c>
    </row>
    <row r="1132" spans="2:39" ht="15.75">
      <c r="B1132" s="376" t="s">
        <v>353</v>
      </c>
      <c r="C1132" s="372"/>
      <c r="D1132" s="377"/>
      <c r="E1132" s="361"/>
      <c r="F1132" s="361"/>
      <c r="G1132" s="361"/>
      <c r="H1132" s="361"/>
      <c r="I1132" s="361"/>
      <c r="J1132" s="361"/>
      <c r="K1132" s="361"/>
      <c r="L1132" s="361"/>
      <c r="M1132" s="361"/>
      <c r="N1132" s="361"/>
      <c r="O1132" s="327"/>
      <c r="P1132" s="361"/>
      <c r="Q1132" s="361"/>
      <c r="R1132" s="361"/>
      <c r="S1132" s="377"/>
      <c r="T1132" s="377"/>
      <c r="U1132" s="377"/>
      <c r="V1132" s="377"/>
      <c r="W1132" s="361"/>
      <c r="X1132" s="361"/>
      <c r="Y1132" s="378"/>
      <c r="Z1132" s="378"/>
      <c r="AA1132" s="378"/>
      <c r="AB1132" s="378"/>
      <c r="AC1132" s="378"/>
      <c r="AD1132" s="378"/>
      <c r="AE1132" s="378"/>
      <c r="AF1132" s="378"/>
      <c r="AG1132" s="378"/>
      <c r="AH1132" s="378"/>
      <c r="AI1132" s="378"/>
      <c r="AJ1132" s="378"/>
      <c r="AK1132" s="378"/>
      <c r="AL1132" s="378"/>
      <c r="AM1132" s="375">
        <f>AM1130-AM1131</f>
        <v>0</v>
      </c>
    </row>
    <row r="1133" spans="2:39">
      <c r="B1133" s="408"/>
      <c r="C1133" s="472"/>
      <c r="D1133" s="472"/>
      <c r="E1133" s="473"/>
      <c r="F1133" s="473"/>
      <c r="G1133" s="473"/>
      <c r="H1133" s="473"/>
      <c r="I1133" s="473"/>
      <c r="J1133" s="473"/>
      <c r="K1133" s="473"/>
      <c r="L1133" s="473"/>
      <c r="M1133" s="473"/>
      <c r="N1133" s="473"/>
      <c r="O1133" s="474"/>
      <c r="P1133" s="473"/>
      <c r="Q1133" s="473"/>
      <c r="R1133" s="473"/>
      <c r="S1133" s="472"/>
      <c r="T1133" s="475"/>
      <c r="U1133" s="472"/>
      <c r="V1133" s="472"/>
      <c r="W1133" s="473"/>
      <c r="X1133" s="473"/>
      <c r="Y1133" s="476"/>
      <c r="Z1133" s="476"/>
      <c r="AA1133" s="476"/>
      <c r="AB1133" s="476"/>
      <c r="AC1133" s="476"/>
      <c r="AD1133" s="476"/>
      <c r="AE1133" s="476"/>
      <c r="AF1133" s="476"/>
      <c r="AG1133" s="476"/>
      <c r="AH1133" s="476"/>
      <c r="AI1133" s="476"/>
      <c r="AJ1133" s="476"/>
      <c r="AK1133" s="476"/>
      <c r="AL1133" s="476"/>
      <c r="AM1133" s="413"/>
    </row>
    <row r="1134" spans="2:39" ht="19.5" customHeight="1">
      <c r="B1134" s="395" t="s">
        <v>226</v>
      </c>
      <c r="C1134" s="414"/>
      <c r="D1134" s="415"/>
      <c r="E1134" s="415"/>
      <c r="F1134" s="415"/>
      <c r="G1134" s="415"/>
      <c r="H1134" s="415"/>
      <c r="I1134" s="415"/>
      <c r="J1134" s="415"/>
      <c r="K1134" s="415"/>
      <c r="L1134" s="415"/>
      <c r="M1134" s="415"/>
      <c r="N1134" s="415"/>
      <c r="O1134" s="415"/>
      <c r="P1134" s="415"/>
      <c r="Q1134" s="415"/>
      <c r="R1134" s="415"/>
      <c r="S1134" s="398"/>
      <c r="T1134" s="399"/>
      <c r="U1134" s="415"/>
      <c r="V1134" s="415"/>
      <c r="W1134" s="415"/>
      <c r="X1134" s="415"/>
      <c r="Y1134" s="436"/>
      <c r="Z1134" s="436"/>
      <c r="AA1134" s="436"/>
      <c r="AB1134" s="436"/>
      <c r="AC1134" s="436"/>
      <c r="AD1134" s="436"/>
      <c r="AE1134" s="436"/>
      <c r="AF1134" s="436"/>
      <c r="AG1134" s="436"/>
      <c r="AH1134" s="436"/>
      <c r="AI1134" s="436"/>
      <c r="AJ1134" s="436"/>
      <c r="AK1134" s="436"/>
      <c r="AL1134" s="436"/>
      <c r="AM1134" s="416"/>
    </row>
    <row r="1136" spans="2:39">
      <c r="B1136" s="627" t="s">
        <v>588</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6:C407"/>
    <mergeCell ref="E406:M406"/>
    <mergeCell ref="N406:N407"/>
    <mergeCell ref="B589:B590"/>
    <mergeCell ref="C589:C590"/>
    <mergeCell ref="E589:M589"/>
    <mergeCell ref="N589:N590"/>
    <mergeCell ref="B406:B407"/>
    <mergeCell ref="B217:B218"/>
    <mergeCell ref="C217:C218"/>
    <mergeCell ref="E217:M217"/>
    <mergeCell ref="N217:N218"/>
    <mergeCell ref="P217:X217"/>
    <mergeCell ref="Y406:AM406"/>
    <mergeCell ref="Y217:AM217"/>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1" location="'5.  2015-2020 LRAM'!A1" display="Return to top"/>
    <hyperlink ref="D954" location="'5.  2015-2020 LRAM'!A1" display="Return to top"/>
    <hyperlink ref="B1136" location="'5.  2015-2020 LRAM'!A1" display="Return to top"/>
    <hyperlink ref="D33" location="'7-e.  2015'!A1" display="Go to Persistence Report"/>
    <hyperlink ref="F216" location="'7-f.  2016'!A1" display="Go to Persistence Report"/>
    <hyperlink ref="F405" location="'7-g.  2017'!A1" display="Go to Persistence Report"/>
    <hyperlink ref="F588" location="'7-h.  2018'!A1" display="Go to Persistence Report"/>
    <hyperlink ref="F771" location="'7-i.  2019'!A1" display="Go to Persistence Report"/>
    <hyperlink ref="F954" location="'7-j.  2020'!A1" display="Go to Persistence Report"/>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H110" zoomScale="90" zoomScaleNormal="90" workbookViewId="0">
      <selection activeCell="I132" sqref="I132:N13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989" t="s">
        <v>666</v>
      </c>
      <c r="D8" s="989"/>
      <c r="E8" s="989"/>
      <c r="F8" s="989"/>
      <c r="G8" s="989"/>
      <c r="H8" s="989"/>
      <c r="I8" s="989"/>
      <c r="J8" s="989"/>
      <c r="K8" s="989"/>
      <c r="L8" s="989"/>
      <c r="M8" s="989"/>
      <c r="N8" s="989"/>
      <c r="O8" s="989"/>
      <c r="P8" s="989"/>
      <c r="Q8" s="989"/>
      <c r="R8" s="989"/>
      <c r="S8" s="989"/>
      <c r="T8" s="107"/>
      <c r="U8" s="107"/>
      <c r="V8" s="107"/>
      <c r="W8" s="107"/>
    </row>
    <row r="9" spans="1:28" s="9" customFormat="1" ht="45" customHeight="1">
      <c r="B9" s="57"/>
      <c r="C9" s="989" t="s">
        <v>655</v>
      </c>
      <c r="D9" s="989"/>
      <c r="E9" s="989"/>
      <c r="F9" s="989"/>
      <c r="G9" s="989"/>
      <c r="H9" s="989"/>
      <c r="I9" s="989"/>
      <c r="J9" s="989"/>
      <c r="K9" s="989"/>
      <c r="L9" s="989"/>
      <c r="M9" s="989"/>
      <c r="N9" s="989"/>
      <c r="O9" s="989"/>
      <c r="P9" s="989"/>
      <c r="Q9" s="989"/>
      <c r="R9" s="989"/>
      <c r="S9" s="98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88" t="s">
        <v>238</v>
      </c>
      <c r="C12" s="988"/>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'1.  LRAMVA Summary'!D51</f>
        <v>Residential</v>
      </c>
      <c r="J14" s="221" t="str">
        <f>'1.  LRAMVA Summary'!E51</f>
        <v>GS&lt;50 kW</v>
      </c>
      <c r="K14" s="221" t="str">
        <f>'1.  LRAMVA Summary'!F51</f>
        <v>General Service 50 to 4,999 kW</v>
      </c>
      <c r="L14" s="221" t="str">
        <f>'1.  LRAMVA Summary'!G51</f>
        <v>Large Use</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0</v>
      </c>
      <c r="J16" s="228">
        <f>SUM('1.  LRAMVA Summary'!E$53:E$54)*(MONTH($E16)-1)/12*$H16</f>
        <v>0</v>
      </c>
      <c r="K16" s="228">
        <f>SUM('1.  LRAMVA Summary'!F$53:F$54)*(MONTH($E16)-1)/12*$H16</f>
        <v>0</v>
      </c>
      <c r="L16" s="228">
        <f>SUM('1.  LRAMVA Summary'!G$53:G$54)*(MONTH($E16)-1)/12*$H16</f>
        <v>0</v>
      </c>
      <c r="M16" s="228">
        <f>SUM('1.  LRAMVA Summary'!H$53:H$54)*(MONTH($E16)-1)/12*$H16</f>
        <v>0</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SUM('1.  LRAMVA Summary'!D$53:D$54)*(MONTH($E17)-1)/12*$H17</f>
        <v>0</v>
      </c>
      <c r="J17" s="228">
        <f>SUM('1.  LRAMVA Summary'!E$53:E$54)*(MONTH($E17)-1)/12*$H17</f>
        <v>0</v>
      </c>
      <c r="K17" s="228">
        <f>SUM('1.  LRAMVA Summary'!F$53:F$54)*(MONTH($E17)-1)/12*$H17</f>
        <v>0</v>
      </c>
      <c r="L17" s="228">
        <f>SUM('1.  LRAMVA Summary'!G$53:G$54)*(MONTH($E17)-1)/12*$H17</f>
        <v>0</v>
      </c>
      <c r="M17" s="228">
        <f>SUM('1.  LRAMVA Summary'!H$53:H$54)*(MONTH($E17)-1)/12*$H17</f>
        <v>0</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0</v>
      </c>
    </row>
    <row r="18" spans="2:23" s="9" customFormat="1">
      <c r="B18" s="230" t="s">
        <v>47</v>
      </c>
      <c r="C18" s="230">
        <v>1.47E-2</v>
      </c>
      <c r="D18" s="223"/>
      <c r="E18" s="231">
        <v>40634</v>
      </c>
      <c r="F18" s="225">
        <v>2011</v>
      </c>
      <c r="G18" s="232" t="s">
        <v>66</v>
      </c>
      <c r="H18" s="227">
        <f>C$16/12</f>
        <v>1.225E-3</v>
      </c>
      <c r="I18" s="228">
        <f>SUM('1.  LRAMVA Summary'!D$53:D$54)*(MONTH($E18)-1)/12*$H18</f>
        <v>0</v>
      </c>
      <c r="J18" s="228">
        <f>SUM('1.  LRAMVA Summary'!E$53:E$54)*(MONTH($E18)-1)/12*$H18</f>
        <v>0</v>
      </c>
      <c r="K18" s="228">
        <f>SUM('1.  LRAMVA Summary'!F$53:F$54)*(MONTH($E18)-1)/12*$H18</f>
        <v>0</v>
      </c>
      <c r="L18" s="228">
        <f>SUM('1.  LRAMVA Summary'!G$53:G$54)*(MONTH($E18)-1)/12*$H18</f>
        <v>0</v>
      </c>
      <c r="M18" s="228">
        <f>SUM('1.  LRAMVA Summary'!H$53:H$54)*(MONTH($E18)-1)/12*$H18</f>
        <v>0</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0</v>
      </c>
    </row>
    <row r="19" spans="2:23" s="9" customFormat="1">
      <c r="B19" s="230" t="s">
        <v>48</v>
      </c>
      <c r="C19" s="230">
        <v>1.47E-2</v>
      </c>
      <c r="D19" s="223"/>
      <c r="E19" s="231">
        <v>40664</v>
      </c>
      <c r="F19" s="225">
        <v>2011</v>
      </c>
      <c r="G19" s="232" t="s">
        <v>66</v>
      </c>
      <c r="H19" s="227">
        <f>C$16/12</f>
        <v>1.225E-3</v>
      </c>
      <c r="I19" s="228">
        <f>SUM('1.  LRAMVA Summary'!D$53:D$54)*(MONTH($E19)-1)/12*$H19</f>
        <v>0</v>
      </c>
      <c r="J19" s="228">
        <f>SUM('1.  LRAMVA Summary'!E$53:E$54)*(MONTH($E19)-1)/12*$H19</f>
        <v>0</v>
      </c>
      <c r="K19" s="228">
        <f>SUM('1.  LRAMVA Summary'!F$53:F$54)*(MONTH($E19)-1)/12*$H19</f>
        <v>0</v>
      </c>
      <c r="L19" s="228">
        <f>SUM('1.  LRAMVA Summary'!G$53:G$54)*(MONTH($E19)-1)/12*$H19</f>
        <v>0</v>
      </c>
      <c r="M19" s="228">
        <f>SUM('1.  LRAMVA Summary'!H$53:H$54)*(MONTH($E19)-1)/12*$H19</f>
        <v>0</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SUM('1.  LRAMVA Summary'!D$53:D$54)*(MONTH($E20)-1)/12*$H20</f>
        <v>0</v>
      </c>
      <c r="J20" s="228">
        <f>SUM('1.  LRAMVA Summary'!E$53:E$54)*(MONTH($E20)-1)/12*$H20</f>
        <v>0</v>
      </c>
      <c r="K20" s="228">
        <f>SUM('1.  LRAMVA Summary'!F$53:F$54)*(MONTH($E20)-1)/12*$H20</f>
        <v>0</v>
      </c>
      <c r="L20" s="228">
        <f>SUM('1.  LRAMVA Summary'!G$53:G$54)*(MONTH($E20)-1)/12*$H20</f>
        <v>0</v>
      </c>
      <c r="M20" s="228">
        <f>SUM('1.  LRAMVA Summary'!H$53:H$54)*(MONTH($E20)-1)/12*$H20</f>
        <v>0</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SUM('1.  LRAMVA Summary'!D$53:D$54)*(MONTH($E21)-1)/12*$H21</f>
        <v>0</v>
      </c>
      <c r="J21" s="228">
        <f>SUM('1.  LRAMVA Summary'!E$53:E$54)*(MONTH($E21)-1)/12*$H21</f>
        <v>0</v>
      </c>
      <c r="K21" s="228">
        <f>SUM('1.  LRAMVA Summary'!F$53:F$54)*(MONTH($E21)-1)/12*$H21</f>
        <v>0</v>
      </c>
      <c r="L21" s="228">
        <f>SUM('1.  LRAMVA Summary'!G$53:G$54)*(MONTH($E21)-1)/12*$H21</f>
        <v>0</v>
      </c>
      <c r="M21" s="228">
        <f>SUM('1.  LRAMVA Summary'!H$53:H$54)*(MONTH($E21)-1)/12*$H21</f>
        <v>0</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SUM('1.  LRAMVA Summary'!D$53:D$54)*(MONTH($E22)-1)/12*$H22</f>
        <v>0</v>
      </c>
      <c r="J22" s="228">
        <f>SUM('1.  LRAMVA Summary'!E$53:E$54)*(MONTH($E22)-1)/12*$H22</f>
        <v>0</v>
      </c>
      <c r="K22" s="228">
        <f>SUM('1.  LRAMVA Summary'!F$53:F$54)*(MONTH($E22)-1)/12*$H22</f>
        <v>0</v>
      </c>
      <c r="L22" s="228">
        <f>SUM('1.  LRAMVA Summary'!G$53:G$54)*(MONTH($E22)-1)/12*$H22</f>
        <v>0</v>
      </c>
      <c r="M22" s="228">
        <f>SUM('1.  LRAMVA Summary'!H$53:H$54)*(MONTH($E22)-1)/12*$H22</f>
        <v>0</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SUM('1.  LRAMVA Summary'!D$53:D$54)*(MONTH($E23)-1)/12*$H23</f>
        <v>0</v>
      </c>
      <c r="J23" s="228">
        <f>SUM('1.  LRAMVA Summary'!E$53:E$54)*(MONTH($E23)-1)/12*$H23</f>
        <v>0</v>
      </c>
      <c r="K23" s="228">
        <f>SUM('1.  LRAMVA Summary'!F$53:F$54)*(MONTH($E23)-1)/12*$H23</f>
        <v>0</v>
      </c>
      <c r="L23" s="228">
        <f>SUM('1.  LRAMVA Summary'!G$53:G$54)*(MONTH($E23)-1)/12*$H23</f>
        <v>0</v>
      </c>
      <c r="M23" s="228">
        <f>SUM('1.  LRAMVA Summary'!H$53:H$54)*(MONTH($E23)-1)/12*$H23</f>
        <v>0</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SUM('1.  LRAMVA Summary'!D$53:D$54)*(MONTH($E24)-1)/12*$H24</f>
        <v>0</v>
      </c>
      <c r="J24" s="228">
        <f>SUM('1.  LRAMVA Summary'!E$53:E$54)*(MONTH($E24)-1)/12*$H24</f>
        <v>0</v>
      </c>
      <c r="K24" s="228">
        <f>SUM('1.  LRAMVA Summary'!F$53:F$54)*(MONTH($E24)-1)/12*$H24</f>
        <v>0</v>
      </c>
      <c r="L24" s="228">
        <f>SUM('1.  LRAMVA Summary'!G$53:G$54)*(MONTH($E24)-1)/12*$H24</f>
        <v>0</v>
      </c>
      <c r="M24" s="228">
        <f>SUM('1.  LRAMVA Summary'!H$53:H$54)*(MONTH($E24)-1)/12*$H24</f>
        <v>0</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SUM('1.  LRAMVA Summary'!D$53:D$54)*(MONTH($E25)-1)/12*$H25</f>
        <v>0</v>
      </c>
      <c r="J25" s="228">
        <f>SUM('1.  LRAMVA Summary'!E$53:E$54)*(MONTH($E25)-1)/12*$H25</f>
        <v>0</v>
      </c>
      <c r="K25" s="228">
        <f>SUM('1.  LRAMVA Summary'!F$53:F$54)*(MONTH($E25)-1)/12*$H25</f>
        <v>0</v>
      </c>
      <c r="L25" s="228">
        <f>SUM('1.  LRAMVA Summary'!G$53:G$54)*(MONTH($E25)-1)/12*$H25</f>
        <v>0</v>
      </c>
      <c r="M25" s="228">
        <f>SUM('1.  LRAMVA Summary'!H$53:H$54)*(MONTH($E25)-1)/12*$H25</f>
        <v>0</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SUM('1.  LRAMVA Summary'!D$53:D$54)*(MONTH($E26)-1)/12*$H26</f>
        <v>0</v>
      </c>
      <c r="J26" s="228">
        <f>SUM('1.  LRAMVA Summary'!E$53:E$54)*(MONTH($E26)-1)/12*$H26</f>
        <v>0</v>
      </c>
      <c r="K26" s="228">
        <f>SUM('1.  LRAMVA Summary'!F$53:F$54)*(MONTH($E26)-1)/12*$H26</f>
        <v>0</v>
      </c>
      <c r="L26" s="228">
        <f>SUM('1.  LRAMVA Summary'!G$53:G$54)*(MONTH($E26)-1)/12*$H26</f>
        <v>0</v>
      </c>
      <c r="M26" s="228">
        <f>SUM('1.  LRAMVA Summary'!H$53:H$54)*(MONTH($E26)-1)/12*$H26</f>
        <v>0</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0</v>
      </c>
    </row>
    <row r="27" spans="2:23" s="9" customFormat="1" ht="15.75" thickBot="1">
      <c r="B27" s="230" t="s">
        <v>56</v>
      </c>
      <c r="C27" s="230">
        <v>1.47E-2</v>
      </c>
      <c r="D27" s="223"/>
      <c r="E27" s="233" t="s">
        <v>466</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7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(SUM('1.  LRAMVA Summary'!D$53:D$55)+SUM('1.  LRAMVA Summary'!D$56:D$57)*(MONTH($E30)-1)/12)*$H30</f>
        <v>0</v>
      </c>
      <c r="J30" s="247">
        <f>(SUM('1.  LRAMVA Summary'!E$53:E$55)+SUM('1.  LRAMVA Summary'!E$56:E$57)*(MONTH($E30)-1)/12)*$H30</f>
        <v>0</v>
      </c>
      <c r="K30" s="247">
        <f>(SUM('1.  LRAMVA Summary'!F$53:F$55)+SUM('1.  LRAMVA Summary'!F$56:F$57)*(MONTH($E30)-1)/12)*$H30</f>
        <v>0</v>
      </c>
      <c r="L30" s="247">
        <f>(SUM('1.  LRAMVA Summary'!G$53:G$55)+SUM('1.  LRAMVA Summary'!G$56:G$57)*(MONTH($E30)-1)/12)*$H30</f>
        <v>0</v>
      </c>
      <c r="M30" s="247">
        <f>(SUM('1.  LRAMVA Summary'!H$53:H$55)+SUM('1.  LRAMVA Summary'!H$56:H$57)*(MONTH($E30)-1)/12)*$H30</f>
        <v>0</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(SUM('1.  LRAMVA Summary'!D$53:D$55)+SUM('1.  LRAMVA Summary'!D$56:D$57)*(MONTH($E31)-1)/12)*$H31</f>
        <v>0</v>
      </c>
      <c r="J31" s="247">
        <f>(SUM('1.  LRAMVA Summary'!E$53:E$55)+SUM('1.  LRAMVA Summary'!E$56:E$57)*(MONTH($E31)-1)/12)*$H31</f>
        <v>0</v>
      </c>
      <c r="K31" s="247">
        <f>(SUM('1.  LRAMVA Summary'!F$53:F$55)+SUM('1.  LRAMVA Summary'!F$56:F$57)*(MONTH($E31)-1)/12)*$H31</f>
        <v>0</v>
      </c>
      <c r="L31" s="247">
        <f>(SUM('1.  LRAMVA Summary'!G$53:G$55)+SUM('1.  LRAMVA Summary'!G$56:G$57)*(MONTH($E31)-1)/12)*$H31</f>
        <v>0</v>
      </c>
      <c r="M31" s="247">
        <f>(SUM('1.  LRAMVA Summary'!H$53:H$55)+SUM('1.  LRAMVA Summary'!H$56:H$57)*(MONTH($E31)-1)/12)*$H31</f>
        <v>0</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0</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0</v>
      </c>
      <c r="J32" s="247">
        <f>(SUM('1.  LRAMVA Summary'!E$53:E$55)+SUM('1.  LRAMVA Summary'!E$56:E$57)*(MONTH($E32)-1)/12)*$H32</f>
        <v>0</v>
      </c>
      <c r="K32" s="247">
        <f>(SUM('1.  LRAMVA Summary'!F$53:F$55)+SUM('1.  LRAMVA Summary'!F$56:F$57)*(MONTH($E32)-1)/12)*$H32</f>
        <v>0</v>
      </c>
      <c r="L32" s="247">
        <f>(SUM('1.  LRAMVA Summary'!G$53:G$55)+SUM('1.  LRAMVA Summary'!G$56:G$57)*(MONTH($E32)-1)/12)*$H32</f>
        <v>0</v>
      </c>
      <c r="M32" s="247">
        <f>(SUM('1.  LRAMVA Summary'!H$53:H$55)+SUM('1.  LRAMVA Summary'!H$56:H$57)*(MONTH($E32)-1)/12)*$H32</f>
        <v>0</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0</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0</v>
      </c>
      <c r="J33" s="247">
        <f>(SUM('1.  LRAMVA Summary'!E$53:E$55)+SUM('1.  LRAMVA Summary'!E$56:E$57)*(MONTH($E33)-1)/12)*$H33</f>
        <v>0</v>
      </c>
      <c r="K33" s="247">
        <f>(SUM('1.  LRAMVA Summary'!F$53:F$55)+SUM('1.  LRAMVA Summary'!F$56:F$57)*(MONTH($E33)-1)/12)*$H33</f>
        <v>0</v>
      </c>
      <c r="L33" s="247">
        <f>(SUM('1.  LRAMVA Summary'!G$53:G$55)+SUM('1.  LRAMVA Summary'!G$56:G$57)*(MONTH($E33)-1)/12)*$H33</f>
        <v>0</v>
      </c>
      <c r="M33" s="247">
        <f>(SUM('1.  LRAMVA Summary'!H$53:H$55)+SUM('1.  LRAMVA Summary'!H$56:H$57)*(MONTH($E33)-1)/12)*$H33</f>
        <v>0</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0</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0</v>
      </c>
      <c r="J34" s="247">
        <f>(SUM('1.  LRAMVA Summary'!E$53:E$55)+SUM('1.  LRAMVA Summary'!E$56:E$57)*(MONTH($E34)-1)/12)*$H34</f>
        <v>0</v>
      </c>
      <c r="K34" s="247">
        <f>(SUM('1.  LRAMVA Summary'!F$53:F$55)+SUM('1.  LRAMVA Summary'!F$56:F$57)*(MONTH($E34)-1)/12)*$H34</f>
        <v>0</v>
      </c>
      <c r="L34" s="247">
        <f>(SUM('1.  LRAMVA Summary'!G$53:G$55)+SUM('1.  LRAMVA Summary'!G$56:G$57)*(MONTH($E34)-1)/12)*$H34</f>
        <v>0</v>
      </c>
      <c r="M34" s="247">
        <f>(SUM('1.  LRAMVA Summary'!H$53:H$55)+SUM('1.  LRAMVA Summary'!H$56:H$57)*(MONTH($E34)-1)/12)*$H34</f>
        <v>0</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0</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0</v>
      </c>
      <c r="J35" s="247">
        <f>(SUM('1.  LRAMVA Summary'!E$53:E$55)+SUM('1.  LRAMVA Summary'!E$56:E$57)*(MONTH($E35)-1)/12)*$H35</f>
        <v>0</v>
      </c>
      <c r="K35" s="247">
        <f>(SUM('1.  LRAMVA Summary'!F$53:F$55)+SUM('1.  LRAMVA Summary'!F$56:F$57)*(MONTH($E35)-1)/12)*$H35</f>
        <v>0</v>
      </c>
      <c r="L35" s="247">
        <f>(SUM('1.  LRAMVA Summary'!G$53:G$55)+SUM('1.  LRAMVA Summary'!G$56:G$57)*(MONTH($E35)-1)/12)*$H35</f>
        <v>0</v>
      </c>
      <c r="M35" s="247">
        <f>(SUM('1.  LRAMVA Summary'!H$53:H$55)+SUM('1.  LRAMVA Summary'!H$56:H$57)*(MONTH($E35)-1)/12)*$H35</f>
        <v>0</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0</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0</v>
      </c>
      <c r="J36" s="247">
        <f>(SUM('1.  LRAMVA Summary'!E$53:E$55)+SUM('1.  LRAMVA Summary'!E$56:E$57)*(MONTH($E36)-1)/12)*$H36</f>
        <v>0</v>
      </c>
      <c r="K36" s="247">
        <f>(SUM('1.  LRAMVA Summary'!F$53:F$55)+SUM('1.  LRAMVA Summary'!F$56:F$57)*(MONTH($E36)-1)/12)*$H36</f>
        <v>0</v>
      </c>
      <c r="L36" s="247">
        <f>(SUM('1.  LRAMVA Summary'!G$53:G$55)+SUM('1.  LRAMVA Summary'!G$56:G$57)*(MONTH($E36)-1)/12)*$H36</f>
        <v>0</v>
      </c>
      <c r="M36" s="247">
        <f>(SUM('1.  LRAMVA Summary'!H$53:H$55)+SUM('1.  LRAMVA Summary'!H$56:H$57)*(MONTH($E36)-1)/12)*$H36</f>
        <v>0</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0</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0</v>
      </c>
      <c r="J37" s="247">
        <f>(SUM('1.  LRAMVA Summary'!E$53:E$55)+SUM('1.  LRAMVA Summary'!E$56:E$57)*(MONTH($E37)-1)/12)*$H37</f>
        <v>0</v>
      </c>
      <c r="K37" s="247">
        <f>(SUM('1.  LRAMVA Summary'!F$53:F$55)+SUM('1.  LRAMVA Summary'!F$56:F$57)*(MONTH($E37)-1)/12)*$H37</f>
        <v>0</v>
      </c>
      <c r="L37" s="247">
        <f>(SUM('1.  LRAMVA Summary'!G$53:G$55)+SUM('1.  LRAMVA Summary'!G$56:G$57)*(MONTH($E37)-1)/12)*$H37</f>
        <v>0</v>
      </c>
      <c r="M37" s="247">
        <f>(SUM('1.  LRAMVA Summary'!H$53:H$55)+SUM('1.  LRAMVA Summary'!H$56:H$57)*(MONTH($E37)-1)/12)*$H37</f>
        <v>0</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0</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0</v>
      </c>
      <c r="J38" s="247">
        <f>(SUM('1.  LRAMVA Summary'!E$53:E$55)+SUM('1.  LRAMVA Summary'!E$56:E$57)*(MONTH($E38)-1)/12)*$H38</f>
        <v>0</v>
      </c>
      <c r="K38" s="247">
        <f>(SUM('1.  LRAMVA Summary'!F$53:F$55)+SUM('1.  LRAMVA Summary'!F$56:F$57)*(MONTH($E38)-1)/12)*$H38</f>
        <v>0</v>
      </c>
      <c r="L38" s="247">
        <f>(SUM('1.  LRAMVA Summary'!G$53:G$55)+SUM('1.  LRAMVA Summary'!G$56:G$57)*(MONTH($E38)-1)/12)*$H38</f>
        <v>0</v>
      </c>
      <c r="M38" s="247">
        <f>(SUM('1.  LRAMVA Summary'!H$53:H$55)+SUM('1.  LRAMVA Summary'!H$56:H$57)*(MONTH($E38)-1)/12)*$H38</f>
        <v>0</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0</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0</v>
      </c>
      <c r="J39" s="247">
        <f>(SUM('1.  LRAMVA Summary'!E$53:E$55)+SUM('1.  LRAMVA Summary'!E$56:E$57)*(MONTH($E39)-1)/12)*$H39</f>
        <v>0</v>
      </c>
      <c r="K39" s="247">
        <f>(SUM('1.  LRAMVA Summary'!F$53:F$55)+SUM('1.  LRAMVA Summary'!F$56:F$57)*(MONTH($E39)-1)/12)*$H39</f>
        <v>0</v>
      </c>
      <c r="L39" s="247">
        <f>(SUM('1.  LRAMVA Summary'!G$53:G$55)+SUM('1.  LRAMVA Summary'!G$56:G$57)*(MONTH($E39)-1)/12)*$H39</f>
        <v>0</v>
      </c>
      <c r="M39" s="247">
        <f>(SUM('1.  LRAMVA Summary'!H$53:H$55)+SUM('1.  LRAMVA Summary'!H$56:H$57)*(MONTH($E39)-1)/12)*$H39</f>
        <v>0</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0</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0</v>
      </c>
      <c r="J40" s="247">
        <f>(SUM('1.  LRAMVA Summary'!E$53:E$55)+SUM('1.  LRAMVA Summary'!E$56:E$57)*(MONTH($E40)-1)/12)*$H40</f>
        <v>0</v>
      </c>
      <c r="K40" s="247">
        <f>(SUM('1.  LRAMVA Summary'!F$53:F$55)+SUM('1.  LRAMVA Summary'!F$56:F$57)*(MONTH($E40)-1)/12)*$H40</f>
        <v>0</v>
      </c>
      <c r="L40" s="247">
        <f>(SUM('1.  LRAMVA Summary'!G$53:G$55)+SUM('1.  LRAMVA Summary'!G$56:G$57)*(MONTH($E40)-1)/12)*$H40</f>
        <v>0</v>
      </c>
      <c r="M40" s="247">
        <f>(SUM('1.  LRAMVA Summary'!H$53:H$55)+SUM('1.  LRAMVA Summary'!H$56:H$57)*(MONTH($E40)-1)/12)*$H40</f>
        <v>0</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0</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0</v>
      </c>
      <c r="J41" s="247">
        <f>(SUM('1.  LRAMVA Summary'!E$53:E$55)+SUM('1.  LRAMVA Summary'!E$56:E$57)*(MONTH($E41)-1)/12)*$H41</f>
        <v>0</v>
      </c>
      <c r="K41" s="247">
        <f>(SUM('1.  LRAMVA Summary'!F$53:F$55)+SUM('1.  LRAMVA Summary'!F$56:F$57)*(MONTH($E41)-1)/12)*$H41</f>
        <v>0</v>
      </c>
      <c r="L41" s="247">
        <f>(SUM('1.  LRAMVA Summary'!G$53:G$55)+SUM('1.  LRAMVA Summary'!G$56:G$57)*(MONTH($E41)-1)/12)*$H41</f>
        <v>0</v>
      </c>
      <c r="M41" s="247">
        <f>(SUM('1.  LRAMVA Summary'!H$53:H$55)+SUM('1.  LRAMVA Summary'!H$56:H$57)*(MONTH($E41)-1)/12)*$H41</f>
        <v>0</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0</v>
      </c>
    </row>
    <row r="42" spans="2:23" s="9" customFormat="1" ht="15.75" thickBot="1">
      <c r="B42" s="230" t="s">
        <v>80</v>
      </c>
      <c r="C42" s="250">
        <v>1.4999999999999999E-2</v>
      </c>
      <c r="D42" s="223"/>
      <c r="E42" s="233" t="s">
        <v>467</v>
      </c>
      <c r="F42" s="233"/>
      <c r="G42" s="234"/>
      <c r="H42" s="251"/>
      <c r="I42" s="236">
        <f>SUM(I29:I41)</f>
        <v>0</v>
      </c>
      <c r="J42" s="236">
        <f t="shared" ref="J42:O42" si="6">SUM(J29:J41)</f>
        <v>0</v>
      </c>
      <c r="K42" s="236">
        <f t="shared" si="6"/>
        <v>0</v>
      </c>
      <c r="L42" s="236">
        <f t="shared" si="6"/>
        <v>0</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0</v>
      </c>
    </row>
    <row r="43" spans="2:23" s="9" customFormat="1" ht="15.75" thickTop="1">
      <c r="B43" s="230" t="s">
        <v>81</v>
      </c>
      <c r="C43" s="250">
        <v>1.4999999999999999E-2</v>
      </c>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v>1.89E-2</v>
      </c>
      <c r="D44" s="223"/>
      <c r="E44" s="242" t="s">
        <v>430</v>
      </c>
      <c r="F44" s="242"/>
      <c r="G44" s="243"/>
      <c r="H44" s="244"/>
      <c r="I44" s="245">
        <f t="shared" ref="I44:O44" si="8">I42+I43</f>
        <v>0</v>
      </c>
      <c r="J44" s="245">
        <f t="shared" si="8"/>
        <v>0</v>
      </c>
      <c r="K44" s="245">
        <f t="shared" si="8"/>
        <v>0</v>
      </c>
      <c r="L44" s="245">
        <f t="shared" si="8"/>
        <v>0</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0</v>
      </c>
    </row>
    <row r="45" spans="2:23" s="9" customFormat="1">
      <c r="B45" s="230" t="s">
        <v>83</v>
      </c>
      <c r="C45" s="250">
        <v>1.89E-2</v>
      </c>
      <c r="D45" s="223"/>
      <c r="E45" s="231">
        <v>41275</v>
      </c>
      <c r="F45" s="231" t="s">
        <v>180</v>
      </c>
      <c r="G45" s="232" t="s">
        <v>65</v>
      </c>
      <c r="H45" s="249">
        <f>C$23/12</f>
        <v>1.225E-3</v>
      </c>
      <c r="I45" s="247">
        <f>(SUM('1.  LRAMVA Summary'!D$53:D$58)+SUM('1.  LRAMVA Summary'!D$59:D$60)*(MONTH($E45)-1)/12)*$H45</f>
        <v>0</v>
      </c>
      <c r="J45" s="247">
        <f>(SUM('1.  LRAMVA Summary'!E$53:E$58)+SUM('1.  LRAMVA Summary'!E$59:E$60)*(MONTH($E45)-1)/12)*$H45</f>
        <v>0</v>
      </c>
      <c r="K45" s="247">
        <f>(SUM('1.  LRAMVA Summary'!F$53:F$58)+SUM('1.  LRAMVA Summary'!F$59:F$60)*(MONTH($E45)-1)/12)*$H45</f>
        <v>0</v>
      </c>
      <c r="L45" s="247">
        <f>(SUM('1.  LRAMVA Summary'!G$53:G$58)+SUM('1.  LRAMVA Summary'!G$59:G$60)*(MONTH($E45)-1)/12)*$H45</f>
        <v>0</v>
      </c>
      <c r="M45" s="247">
        <f>(SUM('1.  LRAMVA Summary'!H$53:H$58)+SUM('1.  LRAMVA Summary'!H$59:H$60)*(MONTH($E45)-1)/12)*$H45</f>
        <v>0</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0</v>
      </c>
    </row>
    <row r="46" spans="2:23" s="9" customFormat="1">
      <c r="B46" s="230" t="s">
        <v>84</v>
      </c>
      <c r="C46" s="250">
        <v>1.89E-2</v>
      </c>
      <c r="D46" s="223"/>
      <c r="E46" s="231">
        <v>41306</v>
      </c>
      <c r="F46" s="231" t="s">
        <v>180</v>
      </c>
      <c r="G46" s="232" t="s">
        <v>65</v>
      </c>
      <c r="H46" s="246">
        <f>C$23/12</f>
        <v>1.225E-3</v>
      </c>
      <c r="I46" s="247">
        <f>(SUM('1.  LRAMVA Summary'!D$53:D$58)+SUM('1.  LRAMVA Summary'!D$59:D$60)*(MONTH($E46)-1)/12)*$H46</f>
        <v>0</v>
      </c>
      <c r="J46" s="247">
        <f>(SUM('1.  LRAMVA Summary'!E$53:E$58)+SUM('1.  LRAMVA Summary'!E$59:E$60)*(MONTH($E46)-1)/12)*$H46</f>
        <v>0</v>
      </c>
      <c r="K46" s="247">
        <f>(SUM('1.  LRAMVA Summary'!F$53:F$58)+SUM('1.  LRAMVA Summary'!F$59:F$60)*(MONTH($E46)-1)/12)*$H46</f>
        <v>0</v>
      </c>
      <c r="L46" s="247">
        <f>(SUM('1.  LRAMVA Summary'!G$53:G$58)+SUM('1.  LRAMVA Summary'!G$59:G$60)*(MONTH($E46)-1)/12)*$H46</f>
        <v>0</v>
      </c>
      <c r="M46" s="247">
        <f>(SUM('1.  LRAMVA Summary'!H$53:H$58)+SUM('1.  LRAMVA Summary'!H$59:H$60)*(MONTH($E46)-1)/12)*$H46</f>
        <v>0</v>
      </c>
      <c r="N46" s="247">
        <f>(SUM('1.  LRAMVA Summary'!I$53:I$58)+SUM('1.  LRAMVA Summary'!I$59:I$60)*(MONTH($E46)-1)/12)*$H46</f>
        <v>0</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0</v>
      </c>
    </row>
    <row r="47" spans="2:23" s="9" customFormat="1">
      <c r="B47" s="230" t="s">
        <v>85</v>
      </c>
      <c r="C47" s="250"/>
      <c r="D47" s="223"/>
      <c r="E47" s="231">
        <v>41334</v>
      </c>
      <c r="F47" s="231" t="s">
        <v>180</v>
      </c>
      <c r="G47" s="232" t="s">
        <v>65</v>
      </c>
      <c r="H47" s="246">
        <f>C$23/12</f>
        <v>1.225E-3</v>
      </c>
      <c r="I47" s="247">
        <f>(SUM('1.  LRAMVA Summary'!D$53:D$58)+SUM('1.  LRAMVA Summary'!D$59:D$60)*(MONTH($E47)-1)/12)*$H47</f>
        <v>0</v>
      </c>
      <c r="J47" s="247">
        <f>(SUM('1.  LRAMVA Summary'!E$53:E$58)+SUM('1.  LRAMVA Summary'!E$59:E$60)*(MONTH($E47)-1)/12)*$H47</f>
        <v>0</v>
      </c>
      <c r="K47" s="247">
        <f>(SUM('1.  LRAMVA Summary'!F$53:F$58)+SUM('1.  LRAMVA Summary'!F$59:F$60)*(MONTH($E47)-1)/12)*$H47</f>
        <v>0</v>
      </c>
      <c r="L47" s="247">
        <f>(SUM('1.  LRAMVA Summary'!G$53:G$58)+SUM('1.  LRAMVA Summary'!G$59:G$60)*(MONTH($E47)-1)/12)*$H47</f>
        <v>0</v>
      </c>
      <c r="M47" s="247">
        <f>(SUM('1.  LRAMVA Summary'!H$53:H$58)+SUM('1.  LRAMVA Summary'!H$59:H$60)*(MONTH($E47)-1)/12)*$H47</f>
        <v>0</v>
      </c>
      <c r="N47" s="247">
        <f>(SUM('1.  LRAMVA Summary'!I$53:I$58)+SUM('1.  LRAMVA Summary'!I$59:I$60)*(MONTH($E47)-1)/12)*$H47</f>
        <v>0</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0</v>
      </c>
    </row>
    <row r="48" spans="2:23" s="9" customFormat="1">
      <c r="B48" s="230" t="s">
        <v>86</v>
      </c>
      <c r="C48" s="250"/>
      <c r="D48" s="223"/>
      <c r="E48" s="231">
        <v>41365</v>
      </c>
      <c r="F48" s="231" t="s">
        <v>180</v>
      </c>
      <c r="G48" s="232" t="s">
        <v>66</v>
      </c>
      <c r="H48" s="249">
        <f>C$24/12</f>
        <v>1.225E-3</v>
      </c>
      <c r="I48" s="247">
        <f>(SUM('1.  LRAMVA Summary'!D$53:D$58)+SUM('1.  LRAMVA Summary'!D$59:D$60)*(MONTH($E48)-1)/12)*$H48</f>
        <v>0</v>
      </c>
      <c r="J48" s="247">
        <f>(SUM('1.  LRAMVA Summary'!E$53:E$58)+SUM('1.  LRAMVA Summary'!E$59:E$60)*(MONTH($E48)-1)/12)*$H48</f>
        <v>0</v>
      </c>
      <c r="K48" s="247">
        <f>(SUM('1.  LRAMVA Summary'!F$53:F$58)+SUM('1.  LRAMVA Summary'!F$59:F$60)*(MONTH($E48)-1)/12)*$H48</f>
        <v>0</v>
      </c>
      <c r="L48" s="247">
        <f>(SUM('1.  LRAMVA Summary'!G$53:G$58)+SUM('1.  LRAMVA Summary'!G$59:G$60)*(MONTH($E48)-1)/12)*$H48</f>
        <v>0</v>
      </c>
      <c r="M48" s="247">
        <f>(SUM('1.  LRAMVA Summary'!H$53:H$58)+SUM('1.  LRAMVA Summary'!H$59:H$60)*(MONTH($E48)-1)/12)*$H48</f>
        <v>0</v>
      </c>
      <c r="N48" s="247">
        <f>(SUM('1.  LRAMVA Summary'!I$53:I$58)+SUM('1.  LRAMVA Summary'!I$59:I$60)*(MONTH($E48)-1)/12)*$H48</f>
        <v>0</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0</v>
      </c>
    </row>
    <row r="49" spans="1:23" s="9" customFormat="1">
      <c r="B49" s="230" t="s">
        <v>87</v>
      </c>
      <c r="C49" s="250"/>
      <c r="D49" s="223"/>
      <c r="E49" s="231">
        <v>41395</v>
      </c>
      <c r="F49" s="231" t="s">
        <v>180</v>
      </c>
      <c r="G49" s="232" t="s">
        <v>66</v>
      </c>
      <c r="H49" s="246">
        <f>C$24/12</f>
        <v>1.225E-3</v>
      </c>
      <c r="I49" s="247">
        <f>(SUM('1.  LRAMVA Summary'!D$53:D$58)+SUM('1.  LRAMVA Summary'!D$59:D$60)*(MONTH($E49)-1)/12)*$H49</f>
        <v>0</v>
      </c>
      <c r="J49" s="247">
        <f>(SUM('1.  LRAMVA Summary'!E$53:E$58)+SUM('1.  LRAMVA Summary'!E$59:E$60)*(MONTH($E49)-1)/12)*$H49</f>
        <v>0</v>
      </c>
      <c r="K49" s="247">
        <f>(SUM('1.  LRAMVA Summary'!F$53:F$58)+SUM('1.  LRAMVA Summary'!F$59:F$60)*(MONTH($E49)-1)/12)*$H49</f>
        <v>0</v>
      </c>
      <c r="L49" s="247">
        <f>(SUM('1.  LRAMVA Summary'!G$53:G$58)+SUM('1.  LRAMVA Summary'!G$59:G$60)*(MONTH($E49)-1)/12)*$H49</f>
        <v>0</v>
      </c>
      <c r="M49" s="247">
        <f>(SUM('1.  LRAMVA Summary'!H$53:H$58)+SUM('1.  LRAMVA Summary'!H$59:H$60)*(MONTH($E49)-1)/12)*$H49</f>
        <v>0</v>
      </c>
      <c r="N49" s="247">
        <f>(SUM('1.  LRAMVA Summary'!I$53:I$58)+SUM('1.  LRAMVA Summary'!I$59:I$60)*(MONTH($E49)-1)/12)*$H49</f>
        <v>0</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0</v>
      </c>
    </row>
    <row r="50" spans="1:23" s="9" customFormat="1">
      <c r="B50" s="230" t="s">
        <v>88</v>
      </c>
      <c r="C50" s="250"/>
      <c r="D50" s="223"/>
      <c r="E50" s="231">
        <v>41426</v>
      </c>
      <c r="F50" s="231" t="s">
        <v>180</v>
      </c>
      <c r="G50" s="232" t="s">
        <v>66</v>
      </c>
      <c r="H50" s="246">
        <f>C$24/12</f>
        <v>1.225E-3</v>
      </c>
      <c r="I50" s="247">
        <f>(SUM('1.  LRAMVA Summary'!D$53:D$58)+SUM('1.  LRAMVA Summary'!D$59:D$60)*(MONTH($E50)-1)/12)*$H50</f>
        <v>0</v>
      </c>
      <c r="J50" s="247">
        <f>(SUM('1.  LRAMVA Summary'!E$53:E$58)+SUM('1.  LRAMVA Summary'!E$59:E$60)*(MONTH($E50)-1)/12)*$H50</f>
        <v>0</v>
      </c>
      <c r="K50" s="247">
        <f>(SUM('1.  LRAMVA Summary'!F$53:F$58)+SUM('1.  LRAMVA Summary'!F$59:F$60)*(MONTH($E50)-1)/12)*$H50</f>
        <v>0</v>
      </c>
      <c r="L50" s="247">
        <f>(SUM('1.  LRAMVA Summary'!G$53:G$58)+SUM('1.  LRAMVA Summary'!G$59:G$60)*(MONTH($E50)-1)/12)*$H50</f>
        <v>0</v>
      </c>
      <c r="M50" s="247">
        <f>(SUM('1.  LRAMVA Summary'!H$53:H$58)+SUM('1.  LRAMVA Summary'!H$59:H$60)*(MONTH($E50)-1)/12)*$H50</f>
        <v>0</v>
      </c>
      <c r="N50" s="247">
        <f>(SUM('1.  LRAMVA Summary'!I$53:I$58)+SUM('1.  LRAMVA Summary'!I$59:I$60)*(MONTH($E50)-1)/12)*$H50</f>
        <v>0</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0</v>
      </c>
    </row>
    <row r="51" spans="1:23" s="9" customFormat="1">
      <c r="B51" s="230" t="s">
        <v>89</v>
      </c>
      <c r="C51" s="250"/>
      <c r="D51" s="223"/>
      <c r="E51" s="231">
        <v>41456</v>
      </c>
      <c r="F51" s="231" t="s">
        <v>180</v>
      </c>
      <c r="G51" s="232" t="s">
        <v>68</v>
      </c>
      <c r="H51" s="249">
        <f>C$25/12</f>
        <v>1.225E-3</v>
      </c>
      <c r="I51" s="247">
        <f>(SUM('1.  LRAMVA Summary'!D$53:D$58)+SUM('1.  LRAMVA Summary'!D$59:D$60)*(MONTH($E51)-1)/12)*$H51</f>
        <v>0</v>
      </c>
      <c r="J51" s="247">
        <f>(SUM('1.  LRAMVA Summary'!E$53:E$58)+SUM('1.  LRAMVA Summary'!E$59:E$60)*(MONTH($E51)-1)/12)*$H51</f>
        <v>0</v>
      </c>
      <c r="K51" s="247">
        <f>(SUM('1.  LRAMVA Summary'!F$53:F$58)+SUM('1.  LRAMVA Summary'!F$59:F$60)*(MONTH($E51)-1)/12)*$H51</f>
        <v>0</v>
      </c>
      <c r="L51" s="247">
        <f>(SUM('1.  LRAMVA Summary'!G$53:G$58)+SUM('1.  LRAMVA Summary'!G$59:G$60)*(MONTH($E51)-1)/12)*$H51</f>
        <v>0</v>
      </c>
      <c r="M51" s="247">
        <f>(SUM('1.  LRAMVA Summary'!H$53:H$58)+SUM('1.  LRAMVA Summary'!H$59:H$60)*(MONTH($E51)-1)/12)*$H51</f>
        <v>0</v>
      </c>
      <c r="N51" s="247">
        <f>(SUM('1.  LRAMVA Summary'!I$53:I$58)+SUM('1.  LRAMVA Summary'!I$59:I$60)*(MONTH($E51)-1)/12)*$H51</f>
        <v>0</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0</v>
      </c>
    </row>
    <row r="52" spans="1:23" s="9" customFormat="1">
      <c r="B52" s="230" t="s">
        <v>91</v>
      </c>
      <c r="C52" s="250"/>
      <c r="D52" s="223"/>
      <c r="E52" s="231">
        <v>41487</v>
      </c>
      <c r="F52" s="231" t="s">
        <v>180</v>
      </c>
      <c r="G52" s="232" t="s">
        <v>68</v>
      </c>
      <c r="H52" s="246">
        <f>C$25/12</f>
        <v>1.225E-3</v>
      </c>
      <c r="I52" s="247">
        <f>(SUM('1.  LRAMVA Summary'!D$53:D$58)+SUM('1.  LRAMVA Summary'!D$59:D$60)*(MONTH($E52)-1)/12)*$H52</f>
        <v>0</v>
      </c>
      <c r="J52" s="247">
        <f>(SUM('1.  LRAMVA Summary'!E$53:E$58)+SUM('1.  LRAMVA Summary'!E$59:E$60)*(MONTH($E52)-1)/12)*$H52</f>
        <v>0</v>
      </c>
      <c r="K52" s="247">
        <f>(SUM('1.  LRAMVA Summary'!F$53:F$58)+SUM('1.  LRAMVA Summary'!F$59:F$60)*(MONTH($E52)-1)/12)*$H52</f>
        <v>0</v>
      </c>
      <c r="L52" s="247">
        <f>(SUM('1.  LRAMVA Summary'!G$53:G$58)+SUM('1.  LRAMVA Summary'!G$59:G$60)*(MONTH($E52)-1)/12)*$H52</f>
        <v>0</v>
      </c>
      <c r="M52" s="247">
        <f>(SUM('1.  LRAMVA Summary'!H$53:H$58)+SUM('1.  LRAMVA Summary'!H$59:H$60)*(MONTH($E52)-1)/12)*$H52</f>
        <v>0</v>
      </c>
      <c r="N52" s="247">
        <f>(SUM('1.  LRAMVA Summary'!I$53:I$58)+SUM('1.  LRAMVA Summary'!I$59:I$60)*(MONTH($E52)-1)/12)*$H52</f>
        <v>0</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0</v>
      </c>
    </row>
    <row r="53" spans="1:23" s="9" customFormat="1">
      <c r="B53" s="230" t="s">
        <v>90</v>
      </c>
      <c r="C53" s="250"/>
      <c r="D53" s="223"/>
      <c r="E53" s="231">
        <v>41518</v>
      </c>
      <c r="F53" s="231" t="s">
        <v>180</v>
      </c>
      <c r="G53" s="232" t="s">
        <v>68</v>
      </c>
      <c r="H53" s="246">
        <f>C$25/12</f>
        <v>1.225E-3</v>
      </c>
      <c r="I53" s="247">
        <f>(SUM('1.  LRAMVA Summary'!D$53:D$58)+SUM('1.  LRAMVA Summary'!D$59:D$60)*(MONTH($E53)-1)/12)*$H53</f>
        <v>0</v>
      </c>
      <c r="J53" s="247">
        <f>(SUM('1.  LRAMVA Summary'!E$53:E$58)+SUM('1.  LRAMVA Summary'!E$59:E$60)*(MONTH($E53)-1)/12)*$H53</f>
        <v>0</v>
      </c>
      <c r="K53" s="247">
        <f>(SUM('1.  LRAMVA Summary'!F$53:F$58)+SUM('1.  LRAMVA Summary'!F$59:F$60)*(MONTH($E53)-1)/12)*$H53</f>
        <v>0</v>
      </c>
      <c r="L53" s="247">
        <f>(SUM('1.  LRAMVA Summary'!G$53:G$58)+SUM('1.  LRAMVA Summary'!G$59:G$60)*(MONTH($E53)-1)/12)*$H53</f>
        <v>0</v>
      </c>
      <c r="M53" s="247">
        <f>(SUM('1.  LRAMVA Summary'!H$53:H$58)+SUM('1.  LRAMVA Summary'!H$59:H$60)*(MONTH($E53)-1)/12)*$H53</f>
        <v>0</v>
      </c>
      <c r="N53" s="247">
        <f>(SUM('1.  LRAMVA Summary'!I$53:I$58)+SUM('1.  LRAMVA Summary'!I$59:I$60)*(MONTH($E53)-1)/12)*$H53</f>
        <v>0</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0</v>
      </c>
    </row>
    <row r="54" spans="1:23" s="9" customFormat="1">
      <c r="B54" s="252" t="s">
        <v>92</v>
      </c>
      <c r="C54" s="253"/>
      <c r="D54" s="223"/>
      <c r="E54" s="231">
        <v>41548</v>
      </c>
      <c r="F54" s="231" t="s">
        <v>180</v>
      </c>
      <c r="G54" s="232" t="s">
        <v>69</v>
      </c>
      <c r="H54" s="249">
        <f>C$26/12</f>
        <v>1.225E-3</v>
      </c>
      <c r="I54" s="247">
        <f>(SUM('1.  LRAMVA Summary'!D$53:D$58)+SUM('1.  LRAMVA Summary'!D$59:D$60)*(MONTH($E54)-1)/12)*$H54</f>
        <v>0</v>
      </c>
      <c r="J54" s="247">
        <f>(SUM('1.  LRAMVA Summary'!E$53:E$58)+SUM('1.  LRAMVA Summary'!E$59:E$60)*(MONTH($E54)-1)/12)*$H54</f>
        <v>0</v>
      </c>
      <c r="K54" s="247">
        <f>(SUM('1.  LRAMVA Summary'!F$53:F$58)+SUM('1.  LRAMVA Summary'!F$59:F$60)*(MONTH($E54)-1)/12)*$H54</f>
        <v>0</v>
      </c>
      <c r="L54" s="247">
        <f>(SUM('1.  LRAMVA Summary'!G$53:G$58)+SUM('1.  LRAMVA Summary'!G$59:G$60)*(MONTH($E54)-1)/12)*$H54</f>
        <v>0</v>
      </c>
      <c r="M54" s="247">
        <f>(SUM('1.  LRAMVA Summary'!H$53:H$58)+SUM('1.  LRAMVA Summary'!H$59:H$60)*(MONTH($E54)-1)/12)*$H54</f>
        <v>0</v>
      </c>
      <c r="N54" s="247">
        <f>(SUM('1.  LRAMVA Summary'!I$53:I$58)+SUM('1.  LRAMVA Summary'!I$59:I$60)*(MONTH($E54)-1)/12)*$H54</f>
        <v>0</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0</v>
      </c>
    </row>
    <row r="55" spans="1:23" s="9" customFormat="1">
      <c r="D55" s="223"/>
      <c r="E55" s="231">
        <v>41579</v>
      </c>
      <c r="F55" s="231" t="s">
        <v>180</v>
      </c>
      <c r="G55" s="232" t="s">
        <v>69</v>
      </c>
      <c r="H55" s="246">
        <f>C$26/12</f>
        <v>1.225E-3</v>
      </c>
      <c r="I55" s="247">
        <f>(SUM('1.  LRAMVA Summary'!D$53:D$58)+SUM('1.  LRAMVA Summary'!D$59:D$60)*(MONTH($E55)-1)/12)*$H55</f>
        <v>0</v>
      </c>
      <c r="J55" s="247">
        <f>(SUM('1.  LRAMVA Summary'!E$53:E$58)+SUM('1.  LRAMVA Summary'!E$59:E$60)*(MONTH($E55)-1)/12)*$H55</f>
        <v>0</v>
      </c>
      <c r="K55" s="247">
        <f>(SUM('1.  LRAMVA Summary'!F$53:F$58)+SUM('1.  LRAMVA Summary'!F$59:F$60)*(MONTH($E55)-1)/12)*$H55</f>
        <v>0</v>
      </c>
      <c r="L55" s="247">
        <f>(SUM('1.  LRAMVA Summary'!G$53:G$58)+SUM('1.  LRAMVA Summary'!G$59:G$60)*(MONTH($E55)-1)/12)*$H55</f>
        <v>0</v>
      </c>
      <c r="M55" s="247">
        <f>(SUM('1.  LRAMVA Summary'!H$53:H$58)+SUM('1.  LRAMVA Summary'!H$59:H$60)*(MONTH($E55)-1)/12)*$H55</f>
        <v>0</v>
      </c>
      <c r="N55" s="247">
        <f>(SUM('1.  LRAMVA Summary'!I$53:I$58)+SUM('1.  LRAMVA Summary'!I$59:I$60)*(MONTH($E55)-1)/12)*$H55</f>
        <v>0</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0</v>
      </c>
    </row>
    <row r="56" spans="1:23" s="9" customFormat="1" ht="15.75">
      <c r="B56" s="198" t="s">
        <v>183</v>
      </c>
      <c r="C56" s="27"/>
      <c r="D56" s="223"/>
      <c r="E56" s="231">
        <v>41609</v>
      </c>
      <c r="F56" s="231" t="s">
        <v>180</v>
      </c>
      <c r="G56" s="232" t="s">
        <v>69</v>
      </c>
      <c r="H56" s="246">
        <f>C$26/12</f>
        <v>1.225E-3</v>
      </c>
      <c r="I56" s="247">
        <f>(SUM('1.  LRAMVA Summary'!D$53:D$58)+SUM('1.  LRAMVA Summary'!D$59:D$60)*(MONTH($E56)-1)/12)*$H56</f>
        <v>0</v>
      </c>
      <c r="J56" s="247">
        <f>(SUM('1.  LRAMVA Summary'!E$53:E$58)+SUM('1.  LRAMVA Summary'!E$59:E$60)*(MONTH($E56)-1)/12)*$H56</f>
        <v>0</v>
      </c>
      <c r="K56" s="247">
        <f>(SUM('1.  LRAMVA Summary'!F$53:F$58)+SUM('1.  LRAMVA Summary'!F$59:F$60)*(MONTH($E56)-1)/12)*$H56</f>
        <v>0</v>
      </c>
      <c r="L56" s="247">
        <f>(SUM('1.  LRAMVA Summary'!G$53:G$58)+SUM('1.  LRAMVA Summary'!G$59:G$60)*(MONTH($E56)-1)/12)*$H56</f>
        <v>0</v>
      </c>
      <c r="M56" s="247">
        <f>(SUM('1.  LRAMVA Summary'!H$53:H$58)+SUM('1.  LRAMVA Summary'!H$59:H$60)*(MONTH($E56)-1)/12)*$H56</f>
        <v>0</v>
      </c>
      <c r="N56" s="247">
        <f>(SUM('1.  LRAMVA Summary'!I$53:I$58)+SUM('1.  LRAMVA Summary'!I$59:I$60)*(MONTH($E56)-1)/12)*$H56</f>
        <v>0</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0</v>
      </c>
    </row>
    <row r="57" spans="1:23" s="9" customFormat="1" ht="15.75" thickBot="1">
      <c r="B57" s="27"/>
      <c r="C57" s="27"/>
      <c r="D57" s="223"/>
      <c r="E57" s="233" t="s">
        <v>468</v>
      </c>
      <c r="F57" s="233"/>
      <c r="G57" s="234"/>
      <c r="H57" s="235"/>
      <c r="I57" s="236">
        <f>SUM(I44:I56)</f>
        <v>0</v>
      </c>
      <c r="J57" s="236">
        <f t="shared" ref="J57:O57" si="11">SUM(J44:J56)</f>
        <v>0</v>
      </c>
      <c r="K57" s="236">
        <f t="shared" si="11"/>
        <v>0</v>
      </c>
      <c r="L57" s="236">
        <f t="shared" si="11"/>
        <v>0</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0</v>
      </c>
    </row>
    <row r="58" spans="1:23" s="9" customFormat="1" ht="15.7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0</v>
      </c>
      <c r="J59" s="245">
        <f t="shared" si="13"/>
        <v>0</v>
      </c>
      <c r="K59" s="245">
        <f t="shared" si="13"/>
        <v>0</v>
      </c>
      <c r="L59" s="245">
        <f t="shared" si="13"/>
        <v>0</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0</v>
      </c>
    </row>
    <row r="60" spans="1:23" s="9" customFormat="1">
      <c r="D60" s="223"/>
      <c r="E60" s="231">
        <v>41640</v>
      </c>
      <c r="F60" s="231" t="s">
        <v>181</v>
      </c>
      <c r="G60" s="232" t="s">
        <v>65</v>
      </c>
      <c r="H60" s="249">
        <f>C$27/12</f>
        <v>1.225E-3</v>
      </c>
      <c r="I60" s="247">
        <f>(SUM('1.  LRAMVA Summary'!D$53:D$61)+SUM('1.  LRAMVA Summary'!D$62:D$63)*(MONTH($E60)-1)/12)*$H60</f>
        <v>0</v>
      </c>
      <c r="J60" s="247">
        <f>(SUM('1.  LRAMVA Summary'!E$53:E$61)+SUM('1.  LRAMVA Summary'!E$62:E$63)*(MONTH($E60)-1)/12)*$H60</f>
        <v>0</v>
      </c>
      <c r="K60" s="247">
        <f>(SUM('1.  LRAMVA Summary'!F$53:F$61)+SUM('1.  LRAMVA Summary'!F$62:F$63)*(MONTH($E60)-1)/12)*$H60</f>
        <v>0</v>
      </c>
      <c r="L60" s="247">
        <f>(SUM('1.  LRAMVA Summary'!G$53:G$61)+SUM('1.  LRAMVA Summary'!G$62:G$63)*(MONTH($E60)-1)/12)*$H60</f>
        <v>0</v>
      </c>
      <c r="M60" s="247">
        <f>(SUM('1.  LRAMVA Summary'!H$53:H$61)+SUM('1.  LRAMVA Summary'!H$62:H$63)*(MONTH($E60)-1)/12)*$H60</f>
        <v>0</v>
      </c>
      <c r="N60" s="247">
        <f>(SUM('1.  LRAMVA Summary'!I$53:I$61)+SUM('1.  LRAMVA Summary'!I$62:I$63)*(MONTH($E60)-1)/12)*$H60</f>
        <v>0</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0</v>
      </c>
    </row>
    <row r="61" spans="1:23" s="9" customFormat="1">
      <c r="A61" s="28"/>
      <c r="E61" s="231">
        <v>41671</v>
      </c>
      <c r="F61" s="231" t="s">
        <v>181</v>
      </c>
      <c r="G61" s="232" t="s">
        <v>65</v>
      </c>
      <c r="H61" s="246">
        <f>C$27/12</f>
        <v>1.225E-3</v>
      </c>
      <c r="I61" s="247">
        <f>(SUM('1.  LRAMVA Summary'!D$53:D$61)+SUM('1.  LRAMVA Summary'!D$62:D$63)*(MONTH($E61)-1)/12)*$H61</f>
        <v>0</v>
      </c>
      <c r="J61" s="247">
        <f>(SUM('1.  LRAMVA Summary'!E$53:E$61)+SUM('1.  LRAMVA Summary'!E$62:E$63)*(MONTH($E61)-1)/12)*$H61</f>
        <v>0</v>
      </c>
      <c r="K61" s="247">
        <f>(SUM('1.  LRAMVA Summary'!F$53:F$61)+SUM('1.  LRAMVA Summary'!F$62:F$63)*(MONTH($E61)-1)/12)*$H61</f>
        <v>0</v>
      </c>
      <c r="L61" s="247">
        <f>(SUM('1.  LRAMVA Summary'!G$53:G$61)+SUM('1.  LRAMVA Summary'!G$62:G$63)*(MONTH($E61)-1)/12)*$H61</f>
        <v>0</v>
      </c>
      <c r="M61" s="247">
        <f>(SUM('1.  LRAMVA Summary'!H$53:H$61)+SUM('1.  LRAMVA Summary'!H$62:H$63)*(MONTH($E61)-1)/12)*$H61</f>
        <v>0</v>
      </c>
      <c r="N61" s="247">
        <f>(SUM('1.  LRAMVA Summary'!I$53:I$61)+SUM('1.  LRAMVA Summary'!I$62:I$63)*(MONTH($E61)-1)/12)*$H61</f>
        <v>0</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0</v>
      </c>
    </row>
    <row r="62" spans="1:23" s="9" customFormat="1">
      <c r="B62" s="68"/>
      <c r="E62" s="231">
        <v>41699</v>
      </c>
      <c r="F62" s="231" t="s">
        <v>181</v>
      </c>
      <c r="G62" s="232" t="s">
        <v>65</v>
      </c>
      <c r="H62" s="246">
        <f>C$27/12</f>
        <v>1.225E-3</v>
      </c>
      <c r="I62" s="247">
        <f>(SUM('1.  LRAMVA Summary'!D$53:D$61)+SUM('1.  LRAMVA Summary'!D$62:D$63)*(MONTH($E62)-1)/12)*$H62</f>
        <v>0</v>
      </c>
      <c r="J62" s="247">
        <f>(SUM('1.  LRAMVA Summary'!E$53:E$61)+SUM('1.  LRAMVA Summary'!E$62:E$63)*(MONTH($E62)-1)/12)*$H62</f>
        <v>0</v>
      </c>
      <c r="K62" s="247">
        <f>(SUM('1.  LRAMVA Summary'!F$53:F$61)+SUM('1.  LRAMVA Summary'!F$62:F$63)*(MONTH($E62)-1)/12)*$H62</f>
        <v>0</v>
      </c>
      <c r="L62" s="247">
        <f>(SUM('1.  LRAMVA Summary'!G$53:G$61)+SUM('1.  LRAMVA Summary'!G$62:G$63)*(MONTH($E62)-1)/12)*$H62</f>
        <v>0</v>
      </c>
      <c r="M62" s="247">
        <f>(SUM('1.  LRAMVA Summary'!H$53:H$61)+SUM('1.  LRAMVA Summary'!H$62:H$63)*(MONTH($E62)-1)/12)*$H62</f>
        <v>0</v>
      </c>
      <c r="N62" s="247">
        <f>(SUM('1.  LRAMVA Summary'!I$53:I$61)+SUM('1.  LRAMVA Summary'!I$62:I$63)*(MONTH($E62)-1)/12)*$H62</f>
        <v>0</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0</v>
      </c>
    </row>
    <row r="63" spans="1:23" s="9" customFormat="1">
      <c r="B63" s="68"/>
      <c r="E63" s="231">
        <v>41730</v>
      </c>
      <c r="F63" s="231" t="s">
        <v>181</v>
      </c>
      <c r="G63" s="232" t="s">
        <v>66</v>
      </c>
      <c r="H63" s="249">
        <f>C$28/12</f>
        <v>1.225E-3</v>
      </c>
      <c r="I63" s="247">
        <f>(SUM('1.  LRAMVA Summary'!D$53:D$61)+SUM('1.  LRAMVA Summary'!D$62:D$63)*(MONTH($E63)-1)/12)*$H63</f>
        <v>0</v>
      </c>
      <c r="J63" s="247">
        <f>(SUM('1.  LRAMVA Summary'!E$53:E$61)+SUM('1.  LRAMVA Summary'!E$62:E$63)*(MONTH($E63)-1)/12)*$H63</f>
        <v>0</v>
      </c>
      <c r="K63" s="247">
        <f>(SUM('1.  LRAMVA Summary'!F$53:F$61)+SUM('1.  LRAMVA Summary'!F$62:F$63)*(MONTH($E63)-1)/12)*$H63</f>
        <v>0</v>
      </c>
      <c r="L63" s="247">
        <f>(SUM('1.  LRAMVA Summary'!G$53:G$61)+SUM('1.  LRAMVA Summary'!G$62:G$63)*(MONTH($E63)-1)/12)*$H63</f>
        <v>0</v>
      </c>
      <c r="M63" s="247">
        <f>(SUM('1.  LRAMVA Summary'!H$53:H$61)+SUM('1.  LRAMVA Summary'!H$62:H$63)*(MONTH($E63)-1)/12)*$H63</f>
        <v>0</v>
      </c>
      <c r="N63" s="247">
        <f>(SUM('1.  LRAMVA Summary'!I$53:I$61)+SUM('1.  LRAMVA Summary'!I$62:I$63)*(MONTH($E63)-1)/12)*$H63</f>
        <v>0</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0</v>
      </c>
    </row>
    <row r="64" spans="1:23" s="9" customFormat="1">
      <c r="B64" s="68"/>
      <c r="E64" s="231">
        <v>41760</v>
      </c>
      <c r="F64" s="231" t="s">
        <v>181</v>
      </c>
      <c r="G64" s="232" t="s">
        <v>66</v>
      </c>
      <c r="H64" s="246">
        <f>C$28/12</f>
        <v>1.225E-3</v>
      </c>
      <c r="I64" s="247">
        <f>(SUM('1.  LRAMVA Summary'!D$53:D$61)+SUM('1.  LRAMVA Summary'!D$62:D$63)*(MONTH($E64)-1)/12)*$H64</f>
        <v>0</v>
      </c>
      <c r="J64" s="247">
        <f>(SUM('1.  LRAMVA Summary'!E$53:E$61)+SUM('1.  LRAMVA Summary'!E$62:E$63)*(MONTH($E64)-1)/12)*$H64</f>
        <v>0</v>
      </c>
      <c r="K64" s="247">
        <f>(SUM('1.  LRAMVA Summary'!F$53:F$61)+SUM('1.  LRAMVA Summary'!F$62:F$63)*(MONTH($E64)-1)/12)*$H64</f>
        <v>0</v>
      </c>
      <c r="L64" s="247">
        <f>(SUM('1.  LRAMVA Summary'!G$53:G$61)+SUM('1.  LRAMVA Summary'!G$62:G$63)*(MONTH($E64)-1)/12)*$H64</f>
        <v>0</v>
      </c>
      <c r="M64" s="247">
        <f>(SUM('1.  LRAMVA Summary'!H$53:H$61)+SUM('1.  LRAMVA Summary'!H$62:H$63)*(MONTH($E64)-1)/12)*$H64</f>
        <v>0</v>
      </c>
      <c r="N64" s="247">
        <f>(SUM('1.  LRAMVA Summary'!I$53:I$61)+SUM('1.  LRAMVA Summary'!I$62:I$63)*(MONTH($E64)-1)/12)*$H64</f>
        <v>0</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0</v>
      </c>
    </row>
    <row r="65" spans="2:23" s="9" customFormat="1">
      <c r="B65" s="68"/>
      <c r="E65" s="231">
        <v>41791</v>
      </c>
      <c r="F65" s="231" t="s">
        <v>181</v>
      </c>
      <c r="G65" s="232" t="s">
        <v>66</v>
      </c>
      <c r="H65" s="246">
        <f>C$28/12</f>
        <v>1.225E-3</v>
      </c>
      <c r="I65" s="247">
        <f>(SUM('1.  LRAMVA Summary'!D$53:D$61)+SUM('1.  LRAMVA Summary'!D$62:D$63)*(MONTH($E65)-1)/12)*$H65</f>
        <v>0</v>
      </c>
      <c r="J65" s="247">
        <f>(SUM('1.  LRAMVA Summary'!E$53:E$61)+SUM('1.  LRAMVA Summary'!E$62:E$63)*(MONTH($E65)-1)/12)*$H65</f>
        <v>0</v>
      </c>
      <c r="K65" s="247">
        <f>(SUM('1.  LRAMVA Summary'!F$53:F$61)+SUM('1.  LRAMVA Summary'!F$62:F$63)*(MONTH($E65)-1)/12)*$H65</f>
        <v>0</v>
      </c>
      <c r="L65" s="247">
        <f>(SUM('1.  LRAMVA Summary'!G$53:G$61)+SUM('1.  LRAMVA Summary'!G$62:G$63)*(MONTH($E65)-1)/12)*$H65</f>
        <v>0</v>
      </c>
      <c r="M65" s="247">
        <f>(SUM('1.  LRAMVA Summary'!H$53:H$61)+SUM('1.  LRAMVA Summary'!H$62:H$63)*(MONTH($E65)-1)/12)*$H65</f>
        <v>0</v>
      </c>
      <c r="N65" s="247">
        <f>(SUM('1.  LRAMVA Summary'!I$53:I$61)+SUM('1.  LRAMVA Summary'!I$62:I$63)*(MONTH($E65)-1)/12)*$H65</f>
        <v>0</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0</v>
      </c>
    </row>
    <row r="66" spans="2:23" s="9" customFormat="1">
      <c r="B66" s="68"/>
      <c r="E66" s="231">
        <v>41821</v>
      </c>
      <c r="F66" s="231" t="s">
        <v>181</v>
      </c>
      <c r="G66" s="232" t="s">
        <v>68</v>
      </c>
      <c r="H66" s="249">
        <f>C$29/12</f>
        <v>1.225E-3</v>
      </c>
      <c r="I66" s="247">
        <f>(SUM('1.  LRAMVA Summary'!D$53:D$61)+SUM('1.  LRAMVA Summary'!D$62:D$63)*(MONTH($E66)-1)/12)*$H66</f>
        <v>0</v>
      </c>
      <c r="J66" s="247">
        <f>(SUM('1.  LRAMVA Summary'!E$53:E$61)+SUM('1.  LRAMVA Summary'!E$62:E$63)*(MONTH($E66)-1)/12)*$H66</f>
        <v>0</v>
      </c>
      <c r="K66" s="247">
        <f>(SUM('1.  LRAMVA Summary'!F$53:F$61)+SUM('1.  LRAMVA Summary'!F$62:F$63)*(MONTH($E66)-1)/12)*$H66</f>
        <v>0</v>
      </c>
      <c r="L66" s="247">
        <f>(SUM('1.  LRAMVA Summary'!G$53:G$61)+SUM('1.  LRAMVA Summary'!G$62:G$63)*(MONTH($E66)-1)/12)*$H66</f>
        <v>0</v>
      </c>
      <c r="M66" s="247">
        <f>(SUM('1.  LRAMVA Summary'!H$53:H$61)+SUM('1.  LRAMVA Summary'!H$62:H$63)*(MONTH($E66)-1)/12)*$H66</f>
        <v>0</v>
      </c>
      <c r="N66" s="247">
        <f>(SUM('1.  LRAMVA Summary'!I$53:I$61)+SUM('1.  LRAMVA Summary'!I$62:I$63)*(MONTH($E66)-1)/12)*$H66</f>
        <v>0</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0</v>
      </c>
    </row>
    <row r="67" spans="2:23" s="9" customFormat="1">
      <c r="B67" s="68"/>
      <c r="E67" s="231">
        <v>41852</v>
      </c>
      <c r="F67" s="231" t="s">
        <v>181</v>
      </c>
      <c r="G67" s="232" t="s">
        <v>68</v>
      </c>
      <c r="H67" s="246">
        <f>C$29/12</f>
        <v>1.225E-3</v>
      </c>
      <c r="I67" s="247">
        <f>(SUM('1.  LRAMVA Summary'!D$53:D$61)+SUM('1.  LRAMVA Summary'!D$62:D$63)*(MONTH($E67)-1)/12)*$H67</f>
        <v>0</v>
      </c>
      <c r="J67" s="247">
        <f>(SUM('1.  LRAMVA Summary'!E$53:E$61)+SUM('1.  LRAMVA Summary'!E$62:E$63)*(MONTH($E67)-1)/12)*$H67</f>
        <v>0</v>
      </c>
      <c r="K67" s="247">
        <f>(SUM('1.  LRAMVA Summary'!F$53:F$61)+SUM('1.  LRAMVA Summary'!F$62:F$63)*(MONTH($E67)-1)/12)*$H67</f>
        <v>0</v>
      </c>
      <c r="L67" s="247">
        <f>(SUM('1.  LRAMVA Summary'!G$53:G$61)+SUM('1.  LRAMVA Summary'!G$62:G$63)*(MONTH($E67)-1)/12)*$H67</f>
        <v>0</v>
      </c>
      <c r="M67" s="247">
        <f>(SUM('1.  LRAMVA Summary'!H$53:H$61)+SUM('1.  LRAMVA Summary'!H$62:H$63)*(MONTH($E67)-1)/12)*$H67</f>
        <v>0</v>
      </c>
      <c r="N67" s="247">
        <f>(SUM('1.  LRAMVA Summary'!I$53:I$61)+SUM('1.  LRAMVA Summary'!I$62:I$63)*(MONTH($E67)-1)/12)*$H67</f>
        <v>0</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0</v>
      </c>
    </row>
    <row r="68" spans="2:23" s="9" customFormat="1">
      <c r="B68" s="68"/>
      <c r="E68" s="231">
        <v>41883</v>
      </c>
      <c r="F68" s="231" t="s">
        <v>181</v>
      </c>
      <c r="G68" s="232" t="s">
        <v>68</v>
      </c>
      <c r="H68" s="246">
        <f>C$29/12</f>
        <v>1.225E-3</v>
      </c>
      <c r="I68" s="247">
        <f>(SUM('1.  LRAMVA Summary'!D$53:D$61)+SUM('1.  LRAMVA Summary'!D$62:D$63)*(MONTH($E68)-1)/12)*$H68</f>
        <v>0</v>
      </c>
      <c r="J68" s="247">
        <f>(SUM('1.  LRAMVA Summary'!E$53:E$61)+SUM('1.  LRAMVA Summary'!E$62:E$63)*(MONTH($E68)-1)/12)*$H68</f>
        <v>0</v>
      </c>
      <c r="K68" s="247">
        <f>(SUM('1.  LRAMVA Summary'!F$53:F$61)+SUM('1.  LRAMVA Summary'!F$62:F$63)*(MONTH($E68)-1)/12)*$H68</f>
        <v>0</v>
      </c>
      <c r="L68" s="247">
        <f>(SUM('1.  LRAMVA Summary'!G$53:G$61)+SUM('1.  LRAMVA Summary'!G$62:G$63)*(MONTH($E68)-1)/12)*$H68</f>
        <v>0</v>
      </c>
      <c r="M68" s="247">
        <f>(SUM('1.  LRAMVA Summary'!H$53:H$61)+SUM('1.  LRAMVA Summary'!H$62:H$63)*(MONTH($E68)-1)/12)*$H68</f>
        <v>0</v>
      </c>
      <c r="N68" s="247">
        <f>(SUM('1.  LRAMVA Summary'!I$53:I$61)+SUM('1.  LRAMVA Summary'!I$62:I$63)*(MONTH($E68)-1)/12)*$H68</f>
        <v>0</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0</v>
      </c>
    </row>
    <row r="69" spans="2:23" s="9" customFormat="1">
      <c r="B69" s="68"/>
      <c r="E69" s="231">
        <v>41913</v>
      </c>
      <c r="F69" s="231" t="s">
        <v>181</v>
      </c>
      <c r="G69" s="232" t="s">
        <v>69</v>
      </c>
      <c r="H69" s="249">
        <f>C$30/12</f>
        <v>1.225E-3</v>
      </c>
      <c r="I69" s="247">
        <f>(SUM('1.  LRAMVA Summary'!D$53:D$61)+SUM('1.  LRAMVA Summary'!D$62:D$63)*(MONTH($E69)-1)/12)*$H69</f>
        <v>0</v>
      </c>
      <c r="J69" s="247">
        <f>(SUM('1.  LRAMVA Summary'!E$53:E$61)+SUM('1.  LRAMVA Summary'!E$62:E$63)*(MONTH($E69)-1)/12)*$H69</f>
        <v>0</v>
      </c>
      <c r="K69" s="247">
        <f>(SUM('1.  LRAMVA Summary'!F$53:F$61)+SUM('1.  LRAMVA Summary'!F$62:F$63)*(MONTH($E69)-1)/12)*$H69</f>
        <v>0</v>
      </c>
      <c r="L69" s="247">
        <f>(SUM('1.  LRAMVA Summary'!G$53:G$61)+SUM('1.  LRAMVA Summary'!G$62:G$63)*(MONTH($E69)-1)/12)*$H69</f>
        <v>0</v>
      </c>
      <c r="M69" s="247">
        <f>(SUM('1.  LRAMVA Summary'!H$53:H$61)+SUM('1.  LRAMVA Summary'!H$62:H$63)*(MONTH($E69)-1)/12)*$H69</f>
        <v>0</v>
      </c>
      <c r="N69" s="247">
        <f>(SUM('1.  LRAMVA Summary'!I$53:I$61)+SUM('1.  LRAMVA Summary'!I$62:I$63)*(MONTH($E69)-1)/12)*$H69</f>
        <v>0</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0</v>
      </c>
    </row>
    <row r="70" spans="2:23" s="9" customFormat="1">
      <c r="B70" s="68"/>
      <c r="E70" s="231">
        <v>41944</v>
      </c>
      <c r="F70" s="231" t="s">
        <v>181</v>
      </c>
      <c r="G70" s="232" t="s">
        <v>69</v>
      </c>
      <c r="H70" s="246">
        <f>C$30/12</f>
        <v>1.225E-3</v>
      </c>
      <c r="I70" s="247">
        <f>(SUM('1.  LRAMVA Summary'!D$53:D$61)+SUM('1.  LRAMVA Summary'!D$62:D$63)*(MONTH($E70)-1)/12)*$H70</f>
        <v>0</v>
      </c>
      <c r="J70" s="247">
        <f>(SUM('1.  LRAMVA Summary'!E$53:E$61)+SUM('1.  LRAMVA Summary'!E$62:E$63)*(MONTH($E70)-1)/12)*$H70</f>
        <v>0</v>
      </c>
      <c r="K70" s="247">
        <f>(SUM('1.  LRAMVA Summary'!F$53:F$61)+SUM('1.  LRAMVA Summary'!F$62:F$63)*(MONTH($E70)-1)/12)*$H70</f>
        <v>0</v>
      </c>
      <c r="L70" s="247">
        <f>(SUM('1.  LRAMVA Summary'!G$53:G$61)+SUM('1.  LRAMVA Summary'!G$62:G$63)*(MONTH($E70)-1)/12)*$H70</f>
        <v>0</v>
      </c>
      <c r="M70" s="247">
        <f>(SUM('1.  LRAMVA Summary'!H$53:H$61)+SUM('1.  LRAMVA Summary'!H$62:H$63)*(MONTH($E70)-1)/12)*$H70</f>
        <v>0</v>
      </c>
      <c r="N70" s="247">
        <f>(SUM('1.  LRAMVA Summary'!I$53:I$61)+SUM('1.  LRAMVA Summary'!I$62:I$63)*(MONTH($E70)-1)/12)*$H70</f>
        <v>0</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0</v>
      </c>
    </row>
    <row r="71" spans="2:23" s="9" customFormat="1">
      <c r="B71" s="68"/>
      <c r="E71" s="231">
        <v>41974</v>
      </c>
      <c r="F71" s="231" t="s">
        <v>181</v>
      </c>
      <c r="G71" s="232" t="s">
        <v>69</v>
      </c>
      <c r="H71" s="246">
        <f>C$30/12</f>
        <v>1.225E-3</v>
      </c>
      <c r="I71" s="247">
        <f>(SUM('1.  LRAMVA Summary'!D$53:D$61)+SUM('1.  LRAMVA Summary'!D$62:D$63)*(MONTH($E71)-1)/12)*$H71</f>
        <v>0</v>
      </c>
      <c r="J71" s="247">
        <f>(SUM('1.  LRAMVA Summary'!E$53:E$61)+SUM('1.  LRAMVA Summary'!E$62:E$63)*(MONTH($E71)-1)/12)*$H71</f>
        <v>0</v>
      </c>
      <c r="K71" s="247">
        <f>(SUM('1.  LRAMVA Summary'!F$53:F$61)+SUM('1.  LRAMVA Summary'!F$62:F$63)*(MONTH($E71)-1)/12)*$H71</f>
        <v>0</v>
      </c>
      <c r="L71" s="247">
        <f>(SUM('1.  LRAMVA Summary'!G$53:G$61)+SUM('1.  LRAMVA Summary'!G$62:G$63)*(MONTH($E71)-1)/12)*$H71</f>
        <v>0</v>
      </c>
      <c r="M71" s="247">
        <f>(SUM('1.  LRAMVA Summary'!H$53:H$61)+SUM('1.  LRAMVA Summary'!H$62:H$63)*(MONTH($E71)-1)/12)*$H71</f>
        <v>0</v>
      </c>
      <c r="N71" s="247">
        <f>(SUM('1.  LRAMVA Summary'!I$53:I$61)+SUM('1.  LRAMVA Summary'!I$62:I$63)*(MONTH($E71)-1)/12)*$H71</f>
        <v>0</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0</v>
      </c>
    </row>
    <row r="72" spans="2:23" s="9" customFormat="1" ht="15.75" thickBot="1">
      <c r="B72" s="68"/>
      <c r="E72" s="233" t="s">
        <v>469</v>
      </c>
      <c r="F72" s="233"/>
      <c r="G72" s="234"/>
      <c r="H72" s="235"/>
      <c r="I72" s="236">
        <f>SUM(I59:I71)</f>
        <v>0</v>
      </c>
      <c r="J72" s="236">
        <f t="shared" ref="J72:V72" si="16">SUM(J59:J71)</f>
        <v>0</v>
      </c>
      <c r="K72" s="236">
        <f t="shared" si="16"/>
        <v>0</v>
      </c>
      <c r="L72" s="236">
        <f t="shared" si="16"/>
        <v>0</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0</v>
      </c>
    </row>
    <row r="73" spans="2:23" s="9" customFormat="1" ht="15.7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I72+I73</f>
        <v>0</v>
      </c>
      <c r="J74" s="245">
        <f t="shared" ref="J74:O74" si="17">J72+J73</f>
        <v>0</v>
      </c>
      <c r="K74" s="245">
        <f t="shared" si="17"/>
        <v>0</v>
      </c>
      <c r="L74" s="245">
        <f t="shared" si="17"/>
        <v>0</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0</v>
      </c>
    </row>
    <row r="75" spans="2:23" s="9" customFormat="1">
      <c r="B75" s="68"/>
      <c r="E75" s="231">
        <v>42005</v>
      </c>
      <c r="F75" s="231" t="s">
        <v>182</v>
      </c>
      <c r="G75" s="232" t="s">
        <v>65</v>
      </c>
      <c r="H75" s="246">
        <f>C$31/12</f>
        <v>1.225E-3</v>
      </c>
      <c r="I75" s="247">
        <f>(SUM('1.  LRAMVA Summary'!D$53:D$64)+SUM('1.  LRAMVA Summary'!D$65:D$66)*(MONTH($E75)-1)/12)*$H75</f>
        <v>0</v>
      </c>
      <c r="J75" s="247">
        <f>(SUM('1.  LRAMVA Summary'!E$53:E$64)+SUM('1.  LRAMVA Summary'!E$65:E$66)*(MONTH($E75)-1)/12)*$H75</f>
        <v>0</v>
      </c>
      <c r="K75" s="247">
        <f>(SUM('1.  LRAMVA Summary'!F$53:F$64)+SUM('1.  LRAMVA Summary'!F$65:F$66)*(MONTH($E75)-1)/12)*$H75</f>
        <v>0</v>
      </c>
      <c r="L75" s="247">
        <f>(SUM('1.  LRAMVA Summary'!G$53:G$64)+SUM('1.  LRAMVA Summary'!G$65:G$66)*(MONTH($E75)-1)/12)*$H75</f>
        <v>0</v>
      </c>
      <c r="M75" s="247">
        <f>(SUM('1.  LRAMVA Summary'!H$53:H$64)+SUM('1.  LRAMVA Summary'!H$65:H$66)*(MONTH($E75)-1)/12)*$H75</f>
        <v>0</v>
      </c>
      <c r="N75" s="247">
        <f>(SUM('1.  LRAMVA Summary'!I$53:I$64)+SUM('1.  LRAMVA Summary'!I$65:I$66)*(MONTH($E75)-1)/12)*$H75</f>
        <v>0</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0</v>
      </c>
    </row>
    <row r="76" spans="2:23" s="255" customFormat="1">
      <c r="B76" s="254"/>
      <c r="E76" s="231">
        <v>42036</v>
      </c>
      <c r="F76" s="231" t="s">
        <v>182</v>
      </c>
      <c r="G76" s="232" t="s">
        <v>65</v>
      </c>
      <c r="H76" s="246">
        <f t="shared" ref="H76:H77" si="19">C$31/12</f>
        <v>1.225E-3</v>
      </c>
      <c r="I76" s="247">
        <f>(SUM('1.  LRAMVA Summary'!D$53:D$64)+SUM('1.  LRAMVA Summary'!D$65:D$66)*(MONTH($E76)-1)/12)*$H76</f>
        <v>0</v>
      </c>
      <c r="J76" s="247">
        <f>(SUM('1.  LRAMVA Summary'!E$53:E$64)+SUM('1.  LRAMVA Summary'!E$65:E$66)*(MONTH($E76)-1)/12)*$H76</f>
        <v>0</v>
      </c>
      <c r="K76" s="247">
        <f>(SUM('1.  LRAMVA Summary'!F$53:F$64)+SUM('1.  LRAMVA Summary'!F$65:F$66)*(MONTH($E76)-1)/12)*$H76</f>
        <v>0</v>
      </c>
      <c r="L76" s="247">
        <f>(SUM('1.  LRAMVA Summary'!G$53:G$64)+SUM('1.  LRAMVA Summary'!G$65:G$66)*(MONTH($E76)-1)/12)*$H76</f>
        <v>0</v>
      </c>
      <c r="M76" s="247">
        <f>(SUM('1.  LRAMVA Summary'!H$53:H$64)+SUM('1.  LRAMVA Summary'!H$65:H$66)*(MONTH($E76)-1)/12)*$H76</f>
        <v>0</v>
      </c>
      <c r="N76" s="247">
        <f>(SUM('1.  LRAMVA Summary'!I$53:I$64)+SUM('1.  LRAMVA Summary'!I$65:I$66)*(MONTH($E76)-1)/12)*$H76</f>
        <v>0</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0</v>
      </c>
    </row>
    <row r="77" spans="2:23" s="9" customFormat="1">
      <c r="B77" s="68"/>
      <c r="E77" s="231">
        <v>42064</v>
      </c>
      <c r="F77" s="231" t="s">
        <v>182</v>
      </c>
      <c r="G77" s="232" t="s">
        <v>65</v>
      </c>
      <c r="H77" s="246">
        <f t="shared" si="19"/>
        <v>1.225E-3</v>
      </c>
      <c r="I77" s="247">
        <f>(SUM('1.  LRAMVA Summary'!D$53:D$64)+SUM('1.  LRAMVA Summary'!D$65:D$66)*(MONTH($E77)-1)/12)*$H77</f>
        <v>0</v>
      </c>
      <c r="J77" s="247">
        <f>(SUM('1.  LRAMVA Summary'!E$53:E$64)+SUM('1.  LRAMVA Summary'!E$65:E$66)*(MONTH($E77)-1)/12)*$H77</f>
        <v>0</v>
      </c>
      <c r="K77" s="247">
        <f>(SUM('1.  LRAMVA Summary'!F$53:F$64)+SUM('1.  LRAMVA Summary'!F$65:F$66)*(MONTH($E77)-1)/12)*$H77</f>
        <v>0</v>
      </c>
      <c r="L77" s="247">
        <f>(SUM('1.  LRAMVA Summary'!G$53:G$64)+SUM('1.  LRAMVA Summary'!G$65:G$66)*(MONTH($E77)-1)/12)*$H77</f>
        <v>0</v>
      </c>
      <c r="M77" s="247">
        <f>(SUM('1.  LRAMVA Summary'!H$53:H$64)+SUM('1.  LRAMVA Summary'!H$65:H$66)*(MONTH($E77)-1)/12)*$H77</f>
        <v>0</v>
      </c>
      <c r="N77" s="247">
        <f>(SUM('1.  LRAMVA Summary'!I$53:I$64)+SUM('1.  LRAMVA Summary'!I$65:I$66)*(MONTH($E77)-1)/12)*$H77</f>
        <v>0</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0</v>
      </c>
    </row>
    <row r="78" spans="2:23" s="9" customFormat="1">
      <c r="B78" s="68"/>
      <c r="E78" s="231">
        <v>42095</v>
      </c>
      <c r="F78" s="231" t="s">
        <v>182</v>
      </c>
      <c r="G78" s="232" t="s">
        <v>66</v>
      </c>
      <c r="H78" s="246">
        <f>C$32/12</f>
        <v>9.1666666666666665E-4</v>
      </c>
      <c r="I78" s="247">
        <f>(SUM('1.  LRAMVA Summary'!D$53:D$64)+SUM('1.  LRAMVA Summary'!D$65:D$66)*(MONTH($E78)-1)/12)*$H78</f>
        <v>0</v>
      </c>
      <c r="J78" s="247">
        <f>(SUM('1.  LRAMVA Summary'!E$53:E$64)+SUM('1.  LRAMVA Summary'!E$65:E$66)*(MONTH($E78)-1)/12)*$H78</f>
        <v>0</v>
      </c>
      <c r="K78" s="247">
        <f>(SUM('1.  LRAMVA Summary'!F$53:F$64)+SUM('1.  LRAMVA Summary'!F$65:F$66)*(MONTH($E78)-1)/12)*$H78</f>
        <v>0</v>
      </c>
      <c r="L78" s="247">
        <f>(SUM('1.  LRAMVA Summary'!G$53:G$64)+SUM('1.  LRAMVA Summary'!G$65:G$66)*(MONTH($E78)-1)/12)*$H78</f>
        <v>0</v>
      </c>
      <c r="M78" s="247">
        <f>(SUM('1.  LRAMVA Summary'!H$53:H$64)+SUM('1.  LRAMVA Summary'!H$65:H$66)*(MONTH($E78)-1)/12)*$H78</f>
        <v>0</v>
      </c>
      <c r="N78" s="247">
        <f>(SUM('1.  LRAMVA Summary'!I$53:I$64)+SUM('1.  LRAMVA Summary'!I$65:I$66)*(MONTH($E78)-1)/12)*$H78</f>
        <v>0</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0</v>
      </c>
    </row>
    <row r="79" spans="2:23" s="9" customFormat="1">
      <c r="B79" s="68"/>
      <c r="E79" s="231">
        <v>42125</v>
      </c>
      <c r="F79" s="231" t="s">
        <v>182</v>
      </c>
      <c r="G79" s="232" t="s">
        <v>66</v>
      </c>
      <c r="H79" s="246">
        <f t="shared" ref="H79:H80" si="21">C$32/12</f>
        <v>9.1666666666666665E-4</v>
      </c>
      <c r="I79" s="247">
        <f>(SUM('1.  LRAMVA Summary'!D$53:D$64)+SUM('1.  LRAMVA Summary'!D$65:D$66)*(MONTH($E79)-1)/12)*$H79</f>
        <v>0</v>
      </c>
      <c r="J79" s="247">
        <f>(SUM('1.  LRAMVA Summary'!E$53:E$64)+SUM('1.  LRAMVA Summary'!E$65:E$66)*(MONTH($E79)-1)/12)*$H79</f>
        <v>0</v>
      </c>
      <c r="K79" s="247">
        <f>(SUM('1.  LRAMVA Summary'!F$53:F$64)+SUM('1.  LRAMVA Summary'!F$65:F$66)*(MONTH($E79)-1)/12)*$H79</f>
        <v>0</v>
      </c>
      <c r="L79" s="247">
        <f>(SUM('1.  LRAMVA Summary'!G$53:G$64)+SUM('1.  LRAMVA Summary'!G$65:G$66)*(MONTH($E79)-1)/12)*$H79</f>
        <v>0</v>
      </c>
      <c r="M79" s="247">
        <f>(SUM('1.  LRAMVA Summary'!H$53:H$64)+SUM('1.  LRAMVA Summary'!H$65:H$66)*(MONTH($E79)-1)/12)*$H79</f>
        <v>0</v>
      </c>
      <c r="N79" s="247">
        <f>(SUM('1.  LRAMVA Summary'!I$53:I$64)+SUM('1.  LRAMVA Summary'!I$65:I$66)*(MONTH($E79)-1)/12)*$H79</f>
        <v>0</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0</v>
      </c>
    </row>
    <row r="80" spans="2:23" s="9" customFormat="1">
      <c r="B80" s="68"/>
      <c r="E80" s="231">
        <v>42156</v>
      </c>
      <c r="F80" s="231" t="s">
        <v>182</v>
      </c>
      <c r="G80" s="232" t="s">
        <v>66</v>
      </c>
      <c r="H80" s="246">
        <f t="shared" si="21"/>
        <v>9.1666666666666665E-4</v>
      </c>
      <c r="I80" s="247">
        <f>(SUM('1.  LRAMVA Summary'!D$53:D$64)+SUM('1.  LRAMVA Summary'!D$65:D$66)*(MONTH($E80)-1)/12)*$H80</f>
        <v>0</v>
      </c>
      <c r="J80" s="247">
        <f>(SUM('1.  LRAMVA Summary'!E$53:E$64)+SUM('1.  LRAMVA Summary'!E$65:E$66)*(MONTH($E80)-1)/12)*$H80</f>
        <v>0</v>
      </c>
      <c r="K80" s="247">
        <f>(SUM('1.  LRAMVA Summary'!F$53:F$64)+SUM('1.  LRAMVA Summary'!F$65:F$66)*(MONTH($E80)-1)/12)*$H80</f>
        <v>0</v>
      </c>
      <c r="L80" s="247">
        <f>(SUM('1.  LRAMVA Summary'!G$53:G$64)+SUM('1.  LRAMVA Summary'!G$65:G$66)*(MONTH($E80)-1)/12)*$H80</f>
        <v>0</v>
      </c>
      <c r="M80" s="247">
        <f>(SUM('1.  LRAMVA Summary'!H$53:H$64)+SUM('1.  LRAMVA Summary'!H$65:H$66)*(MONTH($E80)-1)/12)*$H80</f>
        <v>0</v>
      </c>
      <c r="N80" s="247">
        <f>(SUM('1.  LRAMVA Summary'!I$53:I$64)+SUM('1.  LRAMVA Summary'!I$65:I$66)*(MONTH($E80)-1)/12)*$H80</f>
        <v>0</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0</v>
      </c>
    </row>
    <row r="81" spans="2:23" s="9" customFormat="1">
      <c r="B81" s="68"/>
      <c r="E81" s="231">
        <v>42186</v>
      </c>
      <c r="F81" s="231" t="s">
        <v>182</v>
      </c>
      <c r="G81" s="232" t="s">
        <v>68</v>
      </c>
      <c r="H81" s="246">
        <f>C$33/12</f>
        <v>9.1666666666666665E-4</v>
      </c>
      <c r="I81" s="247">
        <f>(SUM('1.  LRAMVA Summary'!D$53:D$64)+SUM('1.  LRAMVA Summary'!D$65:D$66)*(MONTH($E81)-1)/12)*$H81</f>
        <v>0</v>
      </c>
      <c r="J81" s="247">
        <f>(SUM('1.  LRAMVA Summary'!E$53:E$64)+SUM('1.  LRAMVA Summary'!E$65:E$66)*(MONTH($E81)-1)/12)*$H81</f>
        <v>0</v>
      </c>
      <c r="K81" s="247">
        <f>(SUM('1.  LRAMVA Summary'!F$53:F$64)+SUM('1.  LRAMVA Summary'!F$65:F$66)*(MONTH($E81)-1)/12)*$H81</f>
        <v>0</v>
      </c>
      <c r="L81" s="247">
        <f>(SUM('1.  LRAMVA Summary'!G$53:G$64)+SUM('1.  LRAMVA Summary'!G$65:G$66)*(MONTH($E81)-1)/12)*$H81</f>
        <v>0</v>
      </c>
      <c r="M81" s="247">
        <f>(SUM('1.  LRAMVA Summary'!H$53:H$64)+SUM('1.  LRAMVA Summary'!H$65:H$66)*(MONTH($E81)-1)/12)*$H81</f>
        <v>0</v>
      </c>
      <c r="N81" s="247">
        <f>(SUM('1.  LRAMVA Summary'!I$53:I$64)+SUM('1.  LRAMVA Summary'!I$65:I$66)*(MONTH($E81)-1)/12)*$H81</f>
        <v>0</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0</v>
      </c>
    </row>
    <row r="82" spans="2:23" s="9" customFormat="1">
      <c r="B82" s="68"/>
      <c r="E82" s="231">
        <v>42217</v>
      </c>
      <c r="F82" s="231" t="s">
        <v>182</v>
      </c>
      <c r="G82" s="232" t="s">
        <v>68</v>
      </c>
      <c r="H82" s="246">
        <f t="shared" ref="H82:H83" si="22">C$33/12</f>
        <v>9.1666666666666665E-4</v>
      </c>
      <c r="I82" s="247">
        <f>(SUM('1.  LRAMVA Summary'!D$53:D$64)+SUM('1.  LRAMVA Summary'!D$65:D$66)*(MONTH($E82)-1)/12)*$H82</f>
        <v>0</v>
      </c>
      <c r="J82" s="247">
        <f>(SUM('1.  LRAMVA Summary'!E$53:E$64)+SUM('1.  LRAMVA Summary'!E$65:E$66)*(MONTH($E82)-1)/12)*$H82</f>
        <v>0</v>
      </c>
      <c r="K82" s="247">
        <f>(SUM('1.  LRAMVA Summary'!F$53:F$64)+SUM('1.  LRAMVA Summary'!F$65:F$66)*(MONTH($E82)-1)/12)*$H82</f>
        <v>0</v>
      </c>
      <c r="L82" s="247">
        <f>(SUM('1.  LRAMVA Summary'!G$53:G$64)+SUM('1.  LRAMVA Summary'!G$65:G$66)*(MONTH($E82)-1)/12)*$H82</f>
        <v>0</v>
      </c>
      <c r="M82" s="247">
        <f>(SUM('1.  LRAMVA Summary'!H$53:H$64)+SUM('1.  LRAMVA Summary'!H$65:H$66)*(MONTH($E82)-1)/12)*$H82</f>
        <v>0</v>
      </c>
      <c r="N82" s="247">
        <f>(SUM('1.  LRAMVA Summary'!I$53:I$64)+SUM('1.  LRAMVA Summary'!I$65:I$66)*(MONTH($E82)-1)/12)*$H82</f>
        <v>0</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0</v>
      </c>
    </row>
    <row r="83" spans="2:23" s="9" customFormat="1">
      <c r="B83" s="68"/>
      <c r="E83" s="231">
        <v>42248</v>
      </c>
      <c r="F83" s="231" t="s">
        <v>182</v>
      </c>
      <c r="G83" s="232" t="s">
        <v>68</v>
      </c>
      <c r="H83" s="246">
        <f t="shared" si="22"/>
        <v>9.1666666666666665E-4</v>
      </c>
      <c r="I83" s="247">
        <f>(SUM('1.  LRAMVA Summary'!D$53:D$64)+SUM('1.  LRAMVA Summary'!D$65:D$66)*(MONTH($E83)-1)/12)*$H83</f>
        <v>0</v>
      </c>
      <c r="J83" s="247">
        <f>(SUM('1.  LRAMVA Summary'!E$53:E$64)+SUM('1.  LRAMVA Summary'!E$65:E$66)*(MONTH($E83)-1)/12)*$H83</f>
        <v>0</v>
      </c>
      <c r="K83" s="247">
        <f>(SUM('1.  LRAMVA Summary'!F$53:F$64)+SUM('1.  LRAMVA Summary'!F$65:F$66)*(MONTH($E83)-1)/12)*$H83</f>
        <v>0</v>
      </c>
      <c r="L83" s="247">
        <f>(SUM('1.  LRAMVA Summary'!G$53:G$64)+SUM('1.  LRAMVA Summary'!G$65:G$66)*(MONTH($E83)-1)/12)*$H83</f>
        <v>0</v>
      </c>
      <c r="M83" s="247">
        <f>(SUM('1.  LRAMVA Summary'!H$53:H$64)+SUM('1.  LRAMVA Summary'!H$65:H$66)*(MONTH($E83)-1)/12)*$H83</f>
        <v>0</v>
      </c>
      <c r="N83" s="247">
        <f>(SUM('1.  LRAMVA Summary'!I$53:I$64)+SUM('1.  LRAMVA Summary'!I$65:I$66)*(MONTH($E83)-1)/12)*$H83</f>
        <v>0</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0</v>
      </c>
    </row>
    <row r="84" spans="2:23" s="9" customFormat="1">
      <c r="B84" s="68"/>
      <c r="E84" s="231">
        <v>42278</v>
      </c>
      <c r="F84" s="231" t="s">
        <v>182</v>
      </c>
      <c r="G84" s="232" t="s">
        <v>69</v>
      </c>
      <c r="H84" s="246">
        <f>C$34/12</f>
        <v>9.1666666666666665E-4</v>
      </c>
      <c r="I84" s="247">
        <f>(SUM('1.  LRAMVA Summary'!D$53:D$64)+SUM('1.  LRAMVA Summary'!D$65:D$66)*(MONTH($E84)-1)/12)*$H84</f>
        <v>0</v>
      </c>
      <c r="J84" s="247">
        <f>(SUM('1.  LRAMVA Summary'!E$53:E$64)+SUM('1.  LRAMVA Summary'!E$65:E$66)*(MONTH($E84)-1)/12)*$H84</f>
        <v>0</v>
      </c>
      <c r="K84" s="247">
        <f>(SUM('1.  LRAMVA Summary'!F$53:F$64)+SUM('1.  LRAMVA Summary'!F$65:F$66)*(MONTH($E84)-1)/12)*$H84</f>
        <v>0</v>
      </c>
      <c r="L84" s="247">
        <f>(SUM('1.  LRAMVA Summary'!G$53:G$64)+SUM('1.  LRAMVA Summary'!G$65:G$66)*(MONTH($E84)-1)/12)*$H84</f>
        <v>0</v>
      </c>
      <c r="M84" s="247">
        <f>(SUM('1.  LRAMVA Summary'!H$53:H$64)+SUM('1.  LRAMVA Summary'!H$65:H$66)*(MONTH($E84)-1)/12)*$H84</f>
        <v>0</v>
      </c>
      <c r="N84" s="247">
        <f>(SUM('1.  LRAMVA Summary'!I$53:I$64)+SUM('1.  LRAMVA Summary'!I$65:I$66)*(MONTH($E84)-1)/12)*$H84</f>
        <v>0</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0</v>
      </c>
    </row>
    <row r="85" spans="2:23" s="9" customFormat="1">
      <c r="B85" s="68"/>
      <c r="E85" s="231">
        <v>42309</v>
      </c>
      <c r="F85" s="231" t="s">
        <v>182</v>
      </c>
      <c r="G85" s="232" t="s">
        <v>69</v>
      </c>
      <c r="H85" s="246">
        <f t="shared" ref="H85:H86" si="23">C$34/12</f>
        <v>9.1666666666666665E-4</v>
      </c>
      <c r="I85" s="247">
        <f>(SUM('1.  LRAMVA Summary'!D$53:D$64)+SUM('1.  LRAMVA Summary'!D$65:D$66)*(MONTH($E85)-1)/12)*$H85</f>
        <v>0</v>
      </c>
      <c r="J85" s="247">
        <f>(SUM('1.  LRAMVA Summary'!E$53:E$64)+SUM('1.  LRAMVA Summary'!E$65:E$66)*(MONTH($E85)-1)/12)*$H85</f>
        <v>0</v>
      </c>
      <c r="K85" s="247">
        <f>(SUM('1.  LRAMVA Summary'!F$53:F$64)+SUM('1.  LRAMVA Summary'!F$65:F$66)*(MONTH($E85)-1)/12)*$H85</f>
        <v>0</v>
      </c>
      <c r="L85" s="247">
        <f>(SUM('1.  LRAMVA Summary'!G$53:G$64)+SUM('1.  LRAMVA Summary'!G$65:G$66)*(MONTH($E85)-1)/12)*$H85</f>
        <v>0</v>
      </c>
      <c r="M85" s="247">
        <f>(SUM('1.  LRAMVA Summary'!H$53:H$64)+SUM('1.  LRAMVA Summary'!H$65:H$66)*(MONTH($E85)-1)/12)*$H85</f>
        <v>0</v>
      </c>
      <c r="N85" s="247">
        <f>(SUM('1.  LRAMVA Summary'!I$53:I$64)+SUM('1.  LRAMVA Summary'!I$65:I$66)*(MONTH($E85)-1)/12)*$H85</f>
        <v>0</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0</v>
      </c>
    </row>
    <row r="86" spans="2:23" s="9" customFormat="1">
      <c r="B86" s="68"/>
      <c r="E86" s="231">
        <v>42339</v>
      </c>
      <c r="F86" s="231" t="s">
        <v>182</v>
      </c>
      <c r="G86" s="232" t="s">
        <v>69</v>
      </c>
      <c r="H86" s="246">
        <f t="shared" si="23"/>
        <v>9.1666666666666665E-4</v>
      </c>
      <c r="I86" s="247">
        <f>(SUM('1.  LRAMVA Summary'!D$53:D$64)+SUM('1.  LRAMVA Summary'!D$65:D$66)*(MONTH($E86)-1)/12)*$H86</f>
        <v>0</v>
      </c>
      <c r="J86" s="247">
        <f>(SUM('1.  LRAMVA Summary'!E$53:E$64)+SUM('1.  LRAMVA Summary'!E$65:E$66)*(MONTH($E86)-1)/12)*$H86</f>
        <v>0</v>
      </c>
      <c r="K86" s="247">
        <f>(SUM('1.  LRAMVA Summary'!F$53:F$64)+SUM('1.  LRAMVA Summary'!F$65:F$66)*(MONTH($E86)-1)/12)*$H86</f>
        <v>0</v>
      </c>
      <c r="L86" s="247">
        <f>(SUM('1.  LRAMVA Summary'!G$53:G$64)+SUM('1.  LRAMVA Summary'!G$65:G$66)*(MONTH($E86)-1)/12)*$H86</f>
        <v>0</v>
      </c>
      <c r="M86" s="247">
        <f>(SUM('1.  LRAMVA Summary'!H$53:H$64)+SUM('1.  LRAMVA Summary'!H$65:H$66)*(MONTH($E86)-1)/12)*$H86</f>
        <v>0</v>
      </c>
      <c r="N86" s="247">
        <f>(SUM('1.  LRAMVA Summary'!I$53:I$64)+SUM('1.  LRAMVA Summary'!I$65:I$66)*(MONTH($E86)-1)/12)*$H86</f>
        <v>0</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0</v>
      </c>
    </row>
    <row r="87" spans="2:23" s="9" customFormat="1" ht="15.75" thickBot="1">
      <c r="B87" s="68"/>
      <c r="E87" s="233" t="s">
        <v>470</v>
      </c>
      <c r="F87" s="233"/>
      <c r="G87" s="234"/>
      <c r="H87" s="235"/>
      <c r="I87" s="236">
        <f>SUM(I74:I86)</f>
        <v>0</v>
      </c>
      <c r="J87" s="236">
        <f>SUM(J74:J86)</f>
        <v>0</v>
      </c>
      <c r="K87" s="236">
        <f t="shared" ref="K87:O87" si="24">SUM(K74:K86)</f>
        <v>0</v>
      </c>
      <c r="L87" s="236">
        <f t="shared" si="24"/>
        <v>0</v>
      </c>
      <c r="M87" s="236">
        <f t="shared" si="24"/>
        <v>0</v>
      </c>
      <c r="N87" s="236">
        <f t="shared" si="24"/>
        <v>0</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0</v>
      </c>
    </row>
    <row r="88" spans="2:23" s="9" customFormat="1" ht="15.7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0</v>
      </c>
      <c r="J89" s="245">
        <f t="shared" ref="J89" si="26">J87+J88</f>
        <v>0</v>
      </c>
      <c r="K89" s="245">
        <f t="shared" ref="K89" si="27">K87+K88</f>
        <v>0</v>
      </c>
      <c r="L89" s="245">
        <f t="shared" ref="L89" si="28">L87+L88</f>
        <v>0</v>
      </c>
      <c r="M89" s="245">
        <f t="shared" ref="M89" si="29">M87+M88</f>
        <v>0</v>
      </c>
      <c r="N89" s="245">
        <f t="shared" ref="N89" si="30">N87+N88</f>
        <v>0</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0</v>
      </c>
    </row>
    <row r="90" spans="2:23" s="9" customFormat="1">
      <c r="B90" s="68"/>
      <c r="E90" s="231">
        <v>42370</v>
      </c>
      <c r="F90" s="231" t="s">
        <v>184</v>
      </c>
      <c r="G90" s="232" t="s">
        <v>65</v>
      </c>
      <c r="H90" s="246">
        <f>$C$35/12</f>
        <v>9.1666666666666665E-4</v>
      </c>
      <c r="I90" s="247">
        <f>(SUM('1.  LRAMVA Summary'!D$53:D$67)+SUM('1.  LRAMVA Summary'!D$68:D$69)*(MONTH($E90)-1)/12)*$H90</f>
        <v>0</v>
      </c>
      <c r="J90" s="247">
        <f>(SUM('1.  LRAMVA Summary'!E$53:E$67)+SUM('1.  LRAMVA Summary'!E$68:E$69)*(MONTH($E90)-1)/12)*$H90</f>
        <v>0</v>
      </c>
      <c r="K90" s="247">
        <f>(SUM('1.  LRAMVA Summary'!F$53:F$67)+SUM('1.  LRAMVA Summary'!F$68:F$69)*(MONTH($E90)-1)/12)*$H90</f>
        <v>0</v>
      </c>
      <c r="L90" s="247">
        <f>(SUM('1.  LRAMVA Summary'!G$53:G$67)+SUM('1.  LRAMVA Summary'!G$68:G$69)*(MONTH($E90)-1)/12)*$H90</f>
        <v>0</v>
      </c>
      <c r="M90" s="247">
        <f>(SUM('1.  LRAMVA Summary'!H$53:H$67)+SUM('1.  LRAMVA Summary'!H$68:H$69)*(MONTH($E90)-1)/12)*$H90</f>
        <v>0</v>
      </c>
      <c r="N90" s="247">
        <f>(SUM('1.  LRAMVA Summary'!I$53:I$67)+SUM('1.  LRAMVA Summary'!I$68:I$69)*(MONTH($E90)-1)/12)*$H90</f>
        <v>0</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0</v>
      </c>
    </row>
    <row r="91" spans="2:23" s="9" customFormat="1">
      <c r="B91" s="68"/>
      <c r="E91" s="231">
        <v>42401</v>
      </c>
      <c r="F91" s="231" t="s">
        <v>184</v>
      </c>
      <c r="G91" s="232" t="s">
        <v>65</v>
      </c>
      <c r="H91" s="246">
        <f t="shared" ref="H91:H92" si="34">$C$35/12</f>
        <v>9.1666666666666665E-4</v>
      </c>
      <c r="I91" s="247">
        <f>(SUM('1.  LRAMVA Summary'!D$53:D$67)+SUM('1.  LRAMVA Summary'!D$68:D$69)*(MONTH($E91)-1)/12)*$H91</f>
        <v>28.030007976159631</v>
      </c>
      <c r="J91" s="247">
        <f>(SUM('1.  LRAMVA Summary'!E$53:E$67)+SUM('1.  LRAMVA Summary'!E$68:E$69)*(MONTH($E91)-1)/12)*$H91</f>
        <v>22.026631475974394</v>
      </c>
      <c r="K91" s="247">
        <f>(SUM('1.  LRAMVA Summary'!F$53:F$67)+SUM('1.  LRAMVA Summary'!F$68:F$69)*(MONTH($E91)-1)/12)*$H91</f>
        <v>-4.5860844068621107</v>
      </c>
      <c r="L91" s="247">
        <f>(SUM('1.  LRAMVA Summary'!G$53:G$67)+SUM('1.  LRAMVA Summary'!G$68:G$69)*(MONTH($E91)-1)/12)*$H91</f>
        <v>0.6306724916729145</v>
      </c>
      <c r="M91" s="247">
        <f>(SUM('1.  LRAMVA Summary'!H$53:H$67)+SUM('1.  LRAMVA Summary'!H$68:H$69)*(MONTH($E91)-1)/12)*$H91</f>
        <v>0.87395682505204197</v>
      </c>
      <c r="N91" s="247">
        <f>(SUM('1.  LRAMVA Summary'!I$53:I$67)+SUM('1.  LRAMVA Summary'!I$68:I$69)*(MONTH($E91)-1)/12)*$H91</f>
        <v>9.4152436081943218</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56.390427970191183</v>
      </c>
    </row>
    <row r="92" spans="2:23" s="9" customFormat="1" ht="14.25" customHeight="1">
      <c r="B92" s="68"/>
      <c r="E92" s="231">
        <v>42430</v>
      </c>
      <c r="F92" s="231" t="s">
        <v>184</v>
      </c>
      <c r="G92" s="232" t="s">
        <v>65</v>
      </c>
      <c r="H92" s="246">
        <f t="shared" si="34"/>
        <v>9.1666666666666665E-4</v>
      </c>
      <c r="I92" s="247">
        <f>(SUM('1.  LRAMVA Summary'!D$53:D$67)+SUM('1.  LRAMVA Summary'!D$68:D$69)*(MONTH($E92)-1)/12)*$H92</f>
        <v>56.060015952319262</v>
      </c>
      <c r="J92" s="247">
        <f>(SUM('1.  LRAMVA Summary'!E$53:E$67)+SUM('1.  LRAMVA Summary'!E$68:E$69)*(MONTH($E92)-1)/12)*$H92</f>
        <v>44.053262951948788</v>
      </c>
      <c r="K92" s="247">
        <f>(SUM('1.  LRAMVA Summary'!F$53:F$67)+SUM('1.  LRAMVA Summary'!F$68:F$69)*(MONTH($E92)-1)/12)*$H92</f>
        <v>-9.1721688137242214</v>
      </c>
      <c r="L92" s="247">
        <f>(SUM('1.  LRAMVA Summary'!G$53:G$67)+SUM('1.  LRAMVA Summary'!G$68:G$69)*(MONTH($E92)-1)/12)*$H92</f>
        <v>1.261344983345829</v>
      </c>
      <c r="M92" s="247">
        <f>(SUM('1.  LRAMVA Summary'!H$53:H$67)+SUM('1.  LRAMVA Summary'!H$68:H$69)*(MONTH($E92)-1)/12)*$H92</f>
        <v>1.7479136501040839</v>
      </c>
      <c r="N92" s="247">
        <f>(SUM('1.  LRAMVA Summary'!I$53:I$67)+SUM('1.  LRAMVA Summary'!I$68:I$69)*(MONTH($E92)-1)/12)*$H92</f>
        <v>18.830487216388644</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112.78085594038237</v>
      </c>
    </row>
    <row r="93" spans="2:23" s="8" customFormat="1">
      <c r="B93" s="256"/>
      <c r="D93" s="9"/>
      <c r="E93" s="231">
        <v>42461</v>
      </c>
      <c r="F93" s="231" t="s">
        <v>184</v>
      </c>
      <c r="G93" s="232" t="s">
        <v>66</v>
      </c>
      <c r="H93" s="246">
        <f>$C$36/12</f>
        <v>9.1666666666666665E-4</v>
      </c>
      <c r="I93" s="247">
        <f>(SUM('1.  LRAMVA Summary'!D$53:D$67)+SUM('1.  LRAMVA Summary'!D$68:D$69)*(MONTH($E93)-1)/12)*$H93</f>
        <v>84.0900239284789</v>
      </c>
      <c r="J93" s="247">
        <f>(SUM('1.  LRAMVA Summary'!E$53:E$67)+SUM('1.  LRAMVA Summary'!E$68:E$69)*(MONTH($E93)-1)/12)*$H93</f>
        <v>66.079894427923179</v>
      </c>
      <c r="K93" s="247">
        <f>(SUM('1.  LRAMVA Summary'!F$53:F$67)+SUM('1.  LRAMVA Summary'!F$68:F$69)*(MONTH($E93)-1)/12)*$H93</f>
        <v>-13.758253220586331</v>
      </c>
      <c r="L93" s="247">
        <f>(SUM('1.  LRAMVA Summary'!G$53:G$67)+SUM('1.  LRAMVA Summary'!G$68:G$69)*(MONTH($E93)-1)/12)*$H93</f>
        <v>1.8920174750187437</v>
      </c>
      <c r="M93" s="247">
        <f>(SUM('1.  LRAMVA Summary'!H$53:H$67)+SUM('1.  LRAMVA Summary'!H$68:H$69)*(MONTH($E93)-1)/12)*$H93</f>
        <v>2.6218704751561259</v>
      </c>
      <c r="N93" s="247">
        <f>(SUM('1.  LRAMVA Summary'!I$53:I$67)+SUM('1.  LRAMVA Summary'!I$68:I$69)*(MONTH($E93)-1)/12)*$H93</f>
        <v>28.245730824582971</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169.17128391057361</v>
      </c>
    </row>
    <row r="94" spans="2:23" s="9" customFormat="1">
      <c r="B94" s="68"/>
      <c r="E94" s="231">
        <v>42491</v>
      </c>
      <c r="F94" s="231" t="s">
        <v>184</v>
      </c>
      <c r="G94" s="232" t="s">
        <v>66</v>
      </c>
      <c r="H94" s="246">
        <f t="shared" ref="H94:H95" si="36">$C$36/12</f>
        <v>9.1666666666666665E-4</v>
      </c>
      <c r="I94" s="247">
        <f>(SUM('1.  LRAMVA Summary'!D$53:D$67)+SUM('1.  LRAMVA Summary'!D$68:D$69)*(MONTH($E94)-1)/12)*$H94</f>
        <v>112.12003190463852</v>
      </c>
      <c r="J94" s="247">
        <f>(SUM('1.  LRAMVA Summary'!E$53:E$67)+SUM('1.  LRAMVA Summary'!E$68:E$69)*(MONTH($E94)-1)/12)*$H94</f>
        <v>88.106525903897577</v>
      </c>
      <c r="K94" s="247">
        <f>(SUM('1.  LRAMVA Summary'!F$53:F$67)+SUM('1.  LRAMVA Summary'!F$68:F$69)*(MONTH($E94)-1)/12)*$H94</f>
        <v>-18.344337627448443</v>
      </c>
      <c r="L94" s="247">
        <f>(SUM('1.  LRAMVA Summary'!G$53:G$67)+SUM('1.  LRAMVA Summary'!G$68:G$69)*(MONTH($E94)-1)/12)*$H94</f>
        <v>2.522689966691658</v>
      </c>
      <c r="M94" s="247">
        <f>(SUM('1.  LRAMVA Summary'!H$53:H$67)+SUM('1.  LRAMVA Summary'!H$68:H$69)*(MONTH($E94)-1)/12)*$H94</f>
        <v>3.4958273002081679</v>
      </c>
      <c r="N94" s="247">
        <f>(SUM('1.  LRAMVA Summary'!I$53:I$67)+SUM('1.  LRAMVA Summary'!I$68:I$69)*(MONTH($E94)-1)/12)*$H94</f>
        <v>37.660974432777287</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225.56171188076473</v>
      </c>
    </row>
    <row r="95" spans="2:23" s="255" customFormat="1">
      <c r="B95" s="254"/>
      <c r="D95" s="9"/>
      <c r="E95" s="231">
        <v>42522</v>
      </c>
      <c r="F95" s="231" t="s">
        <v>184</v>
      </c>
      <c r="G95" s="232" t="s">
        <v>66</v>
      </c>
      <c r="H95" s="246">
        <f t="shared" si="36"/>
        <v>9.1666666666666665E-4</v>
      </c>
      <c r="I95" s="247">
        <f>(SUM('1.  LRAMVA Summary'!D$53:D$67)+SUM('1.  LRAMVA Summary'!D$68:D$69)*(MONTH($E95)-1)/12)*$H95</f>
        <v>140.15003988079818</v>
      </c>
      <c r="J95" s="247">
        <f>(SUM('1.  LRAMVA Summary'!E$53:E$67)+SUM('1.  LRAMVA Summary'!E$68:E$69)*(MONTH($E95)-1)/12)*$H95</f>
        <v>110.13315737987197</v>
      </c>
      <c r="K95" s="247">
        <f>(SUM('1.  LRAMVA Summary'!F$53:F$67)+SUM('1.  LRAMVA Summary'!F$68:F$69)*(MONTH($E95)-1)/12)*$H95</f>
        <v>-22.930422034310556</v>
      </c>
      <c r="L95" s="247">
        <f>(SUM('1.  LRAMVA Summary'!G$53:G$67)+SUM('1.  LRAMVA Summary'!G$68:G$69)*(MONTH($E95)-1)/12)*$H95</f>
        <v>3.153362458364573</v>
      </c>
      <c r="M95" s="247">
        <f>(SUM('1.  LRAMVA Summary'!H$53:H$67)+SUM('1.  LRAMVA Summary'!H$68:H$69)*(MONTH($E95)-1)/12)*$H95</f>
        <v>4.3697841252602094</v>
      </c>
      <c r="N95" s="247">
        <f>(SUM('1.  LRAMVA Summary'!I$53:I$67)+SUM('1.  LRAMVA Summary'!I$68:I$69)*(MONTH($E95)-1)/12)*$H95</f>
        <v>47.076218040971611</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281.95213985095597</v>
      </c>
    </row>
    <row r="96" spans="2:23" s="9" customFormat="1">
      <c r="B96" s="68"/>
      <c r="E96" s="231">
        <v>42552</v>
      </c>
      <c r="F96" s="231" t="s">
        <v>184</v>
      </c>
      <c r="G96" s="232" t="s">
        <v>68</v>
      </c>
      <c r="H96" s="246">
        <f>$C$37/12</f>
        <v>9.1666666666666665E-4</v>
      </c>
      <c r="I96" s="247">
        <f>(SUM('1.  LRAMVA Summary'!D$53:D$67)+SUM('1.  LRAMVA Summary'!D$68:D$69)*(MONTH($E96)-1)/12)*$H96</f>
        <v>168.1800478569578</v>
      </c>
      <c r="J96" s="247">
        <f>(SUM('1.  LRAMVA Summary'!E$53:E$67)+SUM('1.  LRAMVA Summary'!E$68:E$69)*(MONTH($E96)-1)/12)*$H96</f>
        <v>132.15978885584636</v>
      </c>
      <c r="K96" s="247">
        <f>(SUM('1.  LRAMVA Summary'!F$53:F$67)+SUM('1.  LRAMVA Summary'!F$68:F$69)*(MONTH($E96)-1)/12)*$H96</f>
        <v>-27.516506441172663</v>
      </c>
      <c r="L96" s="247">
        <f>(SUM('1.  LRAMVA Summary'!G$53:G$67)+SUM('1.  LRAMVA Summary'!G$68:G$69)*(MONTH($E96)-1)/12)*$H96</f>
        <v>3.7840349500374875</v>
      </c>
      <c r="M96" s="247">
        <f>(SUM('1.  LRAMVA Summary'!H$53:H$67)+SUM('1.  LRAMVA Summary'!H$68:H$69)*(MONTH($E96)-1)/12)*$H96</f>
        <v>5.2437409503122518</v>
      </c>
      <c r="N96" s="247">
        <f>(SUM('1.  LRAMVA Summary'!I$53:I$67)+SUM('1.  LRAMVA Summary'!I$68:I$69)*(MONTH($E96)-1)/12)*$H96</f>
        <v>56.491461649165942</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338.34256782114721</v>
      </c>
    </row>
    <row r="97" spans="2:23" s="9" customFormat="1">
      <c r="B97" s="68"/>
      <c r="E97" s="231">
        <v>42583</v>
      </c>
      <c r="F97" s="231" t="s">
        <v>184</v>
      </c>
      <c r="G97" s="232" t="s">
        <v>68</v>
      </c>
      <c r="H97" s="246">
        <f t="shared" ref="H97:H98" si="37">$C$37/12</f>
        <v>9.1666666666666665E-4</v>
      </c>
      <c r="I97" s="247">
        <f>(SUM('1.  LRAMVA Summary'!D$53:D$67)+SUM('1.  LRAMVA Summary'!D$68:D$69)*(MONTH($E97)-1)/12)*$H97</f>
        <v>196.21005583311742</v>
      </c>
      <c r="J97" s="247">
        <f>(SUM('1.  LRAMVA Summary'!E$53:E$67)+SUM('1.  LRAMVA Summary'!E$68:E$69)*(MONTH($E97)-1)/12)*$H97</f>
        <v>154.18642033182073</v>
      </c>
      <c r="K97" s="247">
        <f>(SUM('1.  LRAMVA Summary'!F$53:F$67)+SUM('1.  LRAMVA Summary'!F$68:F$69)*(MONTH($E97)-1)/12)*$H97</f>
        <v>-32.102590848034772</v>
      </c>
      <c r="L97" s="247">
        <f>(SUM('1.  LRAMVA Summary'!G$53:G$67)+SUM('1.  LRAMVA Summary'!G$68:G$69)*(MONTH($E97)-1)/12)*$H97</f>
        <v>4.4147074417104024</v>
      </c>
      <c r="M97" s="247">
        <f>(SUM('1.  LRAMVA Summary'!H$53:H$67)+SUM('1.  LRAMVA Summary'!H$68:H$69)*(MONTH($E97)-1)/12)*$H97</f>
        <v>6.1176977753642934</v>
      </c>
      <c r="N97" s="247">
        <f>(SUM('1.  LRAMVA Summary'!I$53:I$67)+SUM('1.  LRAMVA Summary'!I$68:I$69)*(MONTH($E97)-1)/12)*$H97</f>
        <v>65.906705257360258</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394.73299579133834</v>
      </c>
    </row>
    <row r="98" spans="2:23" s="9" customFormat="1">
      <c r="B98" s="68"/>
      <c r="E98" s="231">
        <v>42614</v>
      </c>
      <c r="F98" s="231" t="s">
        <v>184</v>
      </c>
      <c r="G98" s="232" t="s">
        <v>68</v>
      </c>
      <c r="H98" s="246">
        <f t="shared" si="37"/>
        <v>9.1666666666666665E-4</v>
      </c>
      <c r="I98" s="247">
        <f>(SUM('1.  LRAMVA Summary'!D$53:D$67)+SUM('1.  LRAMVA Summary'!D$68:D$69)*(MONTH($E98)-1)/12)*$H98</f>
        <v>224.24006380927705</v>
      </c>
      <c r="J98" s="247">
        <f>(SUM('1.  LRAMVA Summary'!E$53:E$67)+SUM('1.  LRAMVA Summary'!E$68:E$69)*(MONTH($E98)-1)/12)*$H98</f>
        <v>176.21305180779515</v>
      </c>
      <c r="K98" s="247">
        <f>(SUM('1.  LRAMVA Summary'!F$53:F$67)+SUM('1.  LRAMVA Summary'!F$68:F$69)*(MONTH($E98)-1)/12)*$H98</f>
        <v>-36.688675254896886</v>
      </c>
      <c r="L98" s="247">
        <f>(SUM('1.  LRAMVA Summary'!G$53:G$67)+SUM('1.  LRAMVA Summary'!G$68:G$69)*(MONTH($E98)-1)/12)*$H98</f>
        <v>5.045379933383316</v>
      </c>
      <c r="M98" s="247">
        <f>(SUM('1.  LRAMVA Summary'!H$53:H$67)+SUM('1.  LRAMVA Summary'!H$68:H$69)*(MONTH($E98)-1)/12)*$H98</f>
        <v>6.9916546004163358</v>
      </c>
      <c r="N98" s="247">
        <f>(SUM('1.  LRAMVA Summary'!I$53:I$67)+SUM('1.  LRAMVA Summary'!I$68:I$69)*(MONTH($E98)-1)/12)*$H98</f>
        <v>75.321948865554575</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451.12342376152947</v>
      </c>
    </row>
    <row r="99" spans="2:23" s="9" customFormat="1">
      <c r="B99" s="68"/>
      <c r="E99" s="231">
        <v>42644</v>
      </c>
      <c r="F99" s="231" t="s">
        <v>184</v>
      </c>
      <c r="G99" s="232" t="s">
        <v>69</v>
      </c>
      <c r="H99" s="227">
        <f>$C$38/12</f>
        <v>9.1666666666666665E-4</v>
      </c>
      <c r="I99" s="247">
        <f>(SUM('1.  LRAMVA Summary'!D$53:D$67)+SUM('1.  LRAMVA Summary'!D$68:D$69)*(MONTH($E99)-1)/12)*$H99</f>
        <v>252.27007178543667</v>
      </c>
      <c r="J99" s="247">
        <f>(SUM('1.  LRAMVA Summary'!E$53:E$67)+SUM('1.  LRAMVA Summary'!E$68:E$69)*(MONTH($E99)-1)/12)*$H99</f>
        <v>198.23968328376952</v>
      </c>
      <c r="K99" s="247">
        <f>(SUM('1.  LRAMVA Summary'!F$53:F$67)+SUM('1.  LRAMVA Summary'!F$68:F$69)*(MONTH($E99)-1)/12)*$H99</f>
        <v>-41.274759661758999</v>
      </c>
      <c r="L99" s="247">
        <f>(SUM('1.  LRAMVA Summary'!G$53:G$67)+SUM('1.  LRAMVA Summary'!G$68:G$69)*(MONTH($E99)-1)/12)*$H99</f>
        <v>5.6760524250562314</v>
      </c>
      <c r="M99" s="247">
        <f>(SUM('1.  LRAMVA Summary'!H$53:H$67)+SUM('1.  LRAMVA Summary'!H$68:H$69)*(MONTH($E99)-1)/12)*$H99</f>
        <v>7.8656114254683773</v>
      </c>
      <c r="N99" s="247">
        <f>(SUM('1.  LRAMVA Summary'!I$53:I$67)+SUM('1.  LRAMVA Summary'!I$68:I$69)*(MONTH($E99)-1)/12)*$H99</f>
        <v>84.737192473748905</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507.51385173172076</v>
      </c>
    </row>
    <row r="100" spans="2:23" s="9" customFormat="1">
      <c r="B100" s="68"/>
      <c r="E100" s="231">
        <v>42675</v>
      </c>
      <c r="F100" s="231" t="s">
        <v>184</v>
      </c>
      <c r="G100" s="232" t="s">
        <v>69</v>
      </c>
      <c r="H100" s="227">
        <f t="shared" ref="H100:H101" si="38">$C$38/12</f>
        <v>9.1666666666666665E-4</v>
      </c>
      <c r="I100" s="247">
        <f>(SUM('1.  LRAMVA Summary'!D$53:D$67)+SUM('1.  LRAMVA Summary'!D$68:D$69)*(MONTH($E100)-1)/12)*$H100</f>
        <v>280.30007976159635</v>
      </c>
      <c r="J100" s="247">
        <f>(SUM('1.  LRAMVA Summary'!E$53:E$67)+SUM('1.  LRAMVA Summary'!E$68:E$69)*(MONTH($E100)-1)/12)*$H100</f>
        <v>220.26631475974395</v>
      </c>
      <c r="K100" s="247">
        <f>(SUM('1.  LRAMVA Summary'!F$53:F$67)+SUM('1.  LRAMVA Summary'!F$68:F$69)*(MONTH($E100)-1)/12)*$H100</f>
        <v>-45.860844068621113</v>
      </c>
      <c r="L100" s="247">
        <f>(SUM('1.  LRAMVA Summary'!G$53:G$67)+SUM('1.  LRAMVA Summary'!G$68:G$69)*(MONTH($E100)-1)/12)*$H100</f>
        <v>6.3067249167291459</v>
      </c>
      <c r="M100" s="247">
        <f>(SUM('1.  LRAMVA Summary'!H$53:H$67)+SUM('1.  LRAMVA Summary'!H$68:H$69)*(MONTH($E100)-1)/12)*$H100</f>
        <v>8.7395682505204189</v>
      </c>
      <c r="N100" s="247">
        <f>(SUM('1.  LRAMVA Summary'!I$53:I$67)+SUM('1.  LRAMVA Summary'!I$68:I$69)*(MONTH($E100)-1)/12)*$H100</f>
        <v>94.152436081943222</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563.90427970191195</v>
      </c>
    </row>
    <row r="101" spans="2:23" s="9" customFormat="1">
      <c r="B101" s="68"/>
      <c r="E101" s="231">
        <v>42705</v>
      </c>
      <c r="F101" s="231" t="s">
        <v>184</v>
      </c>
      <c r="G101" s="232" t="s">
        <v>69</v>
      </c>
      <c r="H101" s="227">
        <f t="shared" si="38"/>
        <v>9.1666666666666665E-4</v>
      </c>
      <c r="I101" s="247">
        <f>(SUM('1.  LRAMVA Summary'!D$53:D$67)+SUM('1.  LRAMVA Summary'!D$68:D$69)*(MONTH($E101)-1)/12)*$H101</f>
        <v>308.33008773775595</v>
      </c>
      <c r="J101" s="247">
        <f>(SUM('1.  LRAMVA Summary'!E$53:E$67)+SUM('1.  LRAMVA Summary'!E$68:E$69)*(MONTH($E101)-1)/12)*$H101</f>
        <v>242.29294623571832</v>
      </c>
      <c r="K101" s="247">
        <f>(SUM('1.  LRAMVA Summary'!F$53:F$67)+SUM('1.  LRAMVA Summary'!F$68:F$69)*(MONTH($E101)-1)/12)*$H101</f>
        <v>-50.446928475483219</v>
      </c>
      <c r="L101" s="247">
        <f>(SUM('1.  LRAMVA Summary'!G$53:G$67)+SUM('1.  LRAMVA Summary'!G$68:G$69)*(MONTH($E101)-1)/12)*$H101</f>
        <v>6.9373974084020595</v>
      </c>
      <c r="M101" s="247">
        <f>(SUM('1.  LRAMVA Summary'!H$53:H$67)+SUM('1.  LRAMVA Summary'!H$68:H$69)*(MONTH($E101)-1)/12)*$H101</f>
        <v>9.6135250755724613</v>
      </c>
      <c r="N101" s="247">
        <f>(SUM('1.  LRAMVA Summary'!I$53:I$67)+SUM('1.  LRAMVA Summary'!I$68:I$69)*(MONTH($E101)-1)/12)*$H101</f>
        <v>103.56767969013754</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620.29470767210319</v>
      </c>
    </row>
    <row r="102" spans="2:23" s="9" customFormat="1" ht="15.75" thickBot="1">
      <c r="B102" s="68"/>
      <c r="E102" s="233" t="s">
        <v>471</v>
      </c>
      <c r="F102" s="233"/>
      <c r="G102" s="234"/>
      <c r="H102" s="235"/>
      <c r="I102" s="236">
        <f>SUM(I89:I101)</f>
        <v>1849.9805264265358</v>
      </c>
      <c r="J102" s="236">
        <f>SUM(J89:J101)</f>
        <v>1453.7576774143099</v>
      </c>
      <c r="K102" s="236">
        <f t="shared" ref="K102:O102" si="39">SUM(K89:K101)</f>
        <v>-302.68157085289931</v>
      </c>
      <c r="L102" s="236">
        <f t="shared" si="39"/>
        <v>41.624384450412364</v>
      </c>
      <c r="M102" s="236">
        <f t="shared" si="39"/>
        <v>57.681150453434768</v>
      </c>
      <c r="N102" s="236">
        <f t="shared" si="39"/>
        <v>621.40607814082523</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3721.7682460326187</v>
      </c>
    </row>
    <row r="103" spans="2:23" s="9" customFormat="1" ht="15.7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1849.9805264265358</v>
      </c>
      <c r="J104" s="245">
        <f t="shared" ref="J104" si="41">J102+J103</f>
        <v>1453.7576774143099</v>
      </c>
      <c r="K104" s="245">
        <f t="shared" ref="K104" si="42">K102+K103</f>
        <v>-302.68157085289931</v>
      </c>
      <c r="L104" s="245">
        <f t="shared" ref="L104" si="43">L102+L103</f>
        <v>41.624384450412364</v>
      </c>
      <c r="M104" s="245">
        <f t="shared" ref="M104" si="44">M102+M103</f>
        <v>57.681150453434768</v>
      </c>
      <c r="N104" s="245">
        <f t="shared" ref="N104" si="45">N102+N103</f>
        <v>621.40607814082523</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3721.7682460326187</v>
      </c>
    </row>
    <row r="105" spans="2:23" s="9" customFormat="1">
      <c r="B105" s="68"/>
      <c r="E105" s="231">
        <v>42736</v>
      </c>
      <c r="F105" s="231" t="s">
        <v>185</v>
      </c>
      <c r="G105" s="232" t="s">
        <v>65</v>
      </c>
      <c r="H105" s="257">
        <f>$C$39/12</f>
        <v>9.1666666666666665E-4</v>
      </c>
      <c r="I105" s="247">
        <f>(SUM('1.  LRAMVA Summary'!D$53:D$70)+SUM('1.  LRAMVA Summary'!D$71:D$72)*(MONTH($E105)-1)/12)*$H105</f>
        <v>336.3600957139156</v>
      </c>
      <c r="J105" s="247">
        <f>(SUM('1.  LRAMVA Summary'!E$53:E$70)+SUM('1.  LRAMVA Summary'!E$71:E$72)*(MONTH($E105)-1)/12)*$H105</f>
        <v>264.31957771169272</v>
      </c>
      <c r="K105" s="247">
        <f>(SUM('1.  LRAMVA Summary'!F$53:F$70)+SUM('1.  LRAMVA Summary'!F$71:F$72)*(MONTH($E105)-1)/12)*$H105</f>
        <v>-55.033012882345325</v>
      </c>
      <c r="L105" s="247">
        <f>(SUM('1.  LRAMVA Summary'!G$53:G$70)+SUM('1.  LRAMVA Summary'!G$71:G$72)*(MONTH($E105)-1)/12)*$H105</f>
        <v>7.5680699000749749</v>
      </c>
      <c r="M105" s="247">
        <f>(SUM('1.  LRAMVA Summary'!H$53:H$70)+SUM('1.  LRAMVA Summary'!H$71:H$72)*(MONTH($E105)-1)/12)*$H105</f>
        <v>10.487481900624504</v>
      </c>
      <c r="N105" s="247">
        <f>(SUM('1.  LRAMVA Summary'!I$53:I$70)+SUM('1.  LRAMVA Summary'!I$71:I$72)*(MONTH($E105)-1)/12)*$H105</f>
        <v>112.98292329833187</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676.68513564229443</v>
      </c>
    </row>
    <row r="106" spans="2:23" s="9" customFormat="1">
      <c r="B106" s="68"/>
      <c r="E106" s="231">
        <v>42767</v>
      </c>
      <c r="F106" s="231" t="s">
        <v>185</v>
      </c>
      <c r="G106" s="232" t="s">
        <v>65</v>
      </c>
      <c r="H106" s="257">
        <f t="shared" ref="H106:H107" si="48">$C$39/12</f>
        <v>9.1666666666666665E-4</v>
      </c>
      <c r="I106" s="247">
        <f>(SUM('1.  LRAMVA Summary'!D$53:D$70)+SUM('1.  LRAMVA Summary'!D$71:D$72)*(MONTH($E106)-1)/12)*$H106</f>
        <v>336.3600957139156</v>
      </c>
      <c r="J106" s="247">
        <f>(SUM('1.  LRAMVA Summary'!E$53:E$70)+SUM('1.  LRAMVA Summary'!E$71:E$72)*(MONTH($E106)-1)/12)*$H106</f>
        <v>264.31957771169272</v>
      </c>
      <c r="K106" s="247">
        <f>(SUM('1.  LRAMVA Summary'!F$53:F$70)+SUM('1.  LRAMVA Summary'!F$71:F$72)*(MONTH($E106)-1)/12)*$H106</f>
        <v>-55.033012882345325</v>
      </c>
      <c r="L106" s="247">
        <f>(SUM('1.  LRAMVA Summary'!G$53:G$70)+SUM('1.  LRAMVA Summary'!G$71:G$72)*(MONTH($E106)-1)/12)*$H106</f>
        <v>7.5680699000749749</v>
      </c>
      <c r="M106" s="247">
        <f>(SUM('1.  LRAMVA Summary'!H$53:H$70)+SUM('1.  LRAMVA Summary'!H$71:H$72)*(MONTH($E106)-1)/12)*$H106</f>
        <v>10.487481900624504</v>
      </c>
      <c r="N106" s="247">
        <f>(SUM('1.  LRAMVA Summary'!I$53:I$70)+SUM('1.  LRAMVA Summary'!I$71:I$72)*(MONTH($E106)-1)/12)*$H106</f>
        <v>112.98292329833187</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676.68513564229443</v>
      </c>
    </row>
    <row r="107" spans="2:23" s="9" customFormat="1">
      <c r="B107" s="68"/>
      <c r="E107" s="231">
        <v>42795</v>
      </c>
      <c r="F107" s="231" t="s">
        <v>185</v>
      </c>
      <c r="G107" s="232" t="s">
        <v>65</v>
      </c>
      <c r="H107" s="257">
        <f t="shared" si="48"/>
        <v>9.1666666666666665E-4</v>
      </c>
      <c r="I107" s="247">
        <f>(SUM('1.  LRAMVA Summary'!D$53:D$70)+SUM('1.  LRAMVA Summary'!D$71:D$72)*(MONTH($E107)-1)/12)*$H107</f>
        <v>336.3600957139156</v>
      </c>
      <c r="J107" s="247">
        <f>(SUM('1.  LRAMVA Summary'!E$53:E$70)+SUM('1.  LRAMVA Summary'!E$71:E$72)*(MONTH($E107)-1)/12)*$H107</f>
        <v>264.31957771169272</v>
      </c>
      <c r="K107" s="247">
        <f>(SUM('1.  LRAMVA Summary'!F$53:F$70)+SUM('1.  LRAMVA Summary'!F$71:F$72)*(MONTH($E107)-1)/12)*$H107</f>
        <v>-55.033012882345325</v>
      </c>
      <c r="L107" s="247">
        <f>(SUM('1.  LRAMVA Summary'!G$53:G$70)+SUM('1.  LRAMVA Summary'!G$71:G$72)*(MONTH($E107)-1)/12)*$H107</f>
        <v>7.5680699000749749</v>
      </c>
      <c r="M107" s="247">
        <f>(SUM('1.  LRAMVA Summary'!H$53:H$70)+SUM('1.  LRAMVA Summary'!H$71:H$72)*(MONTH($E107)-1)/12)*$H107</f>
        <v>10.487481900624504</v>
      </c>
      <c r="N107" s="247">
        <f>(SUM('1.  LRAMVA Summary'!I$53:I$70)+SUM('1.  LRAMVA Summary'!I$71:I$72)*(MONTH($E107)-1)/12)*$H107</f>
        <v>112.98292329833187</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676.68513564229443</v>
      </c>
    </row>
    <row r="108" spans="2:23" s="8" customFormat="1">
      <c r="B108" s="256"/>
      <c r="E108" s="231">
        <v>42826</v>
      </c>
      <c r="F108" s="231" t="s">
        <v>185</v>
      </c>
      <c r="G108" s="232" t="s">
        <v>66</v>
      </c>
      <c r="H108" s="257">
        <f>$C$40/12</f>
        <v>9.1666666666666665E-4</v>
      </c>
      <c r="I108" s="247">
        <f>(SUM('1.  LRAMVA Summary'!D$53:D$70)+SUM('1.  LRAMVA Summary'!D$71:D$72)*(MONTH($E108)-1)/12)*$H108</f>
        <v>336.3600957139156</v>
      </c>
      <c r="J108" s="247">
        <f>(SUM('1.  LRAMVA Summary'!E$53:E$70)+SUM('1.  LRAMVA Summary'!E$71:E$72)*(MONTH($E108)-1)/12)*$H108</f>
        <v>264.31957771169272</v>
      </c>
      <c r="K108" s="247">
        <f>(SUM('1.  LRAMVA Summary'!F$53:F$70)+SUM('1.  LRAMVA Summary'!F$71:F$72)*(MONTH($E108)-1)/12)*$H108</f>
        <v>-55.033012882345325</v>
      </c>
      <c r="L108" s="247">
        <f>(SUM('1.  LRAMVA Summary'!G$53:G$70)+SUM('1.  LRAMVA Summary'!G$71:G$72)*(MONTH($E108)-1)/12)*$H108</f>
        <v>7.5680699000749749</v>
      </c>
      <c r="M108" s="247">
        <f>(SUM('1.  LRAMVA Summary'!H$53:H$70)+SUM('1.  LRAMVA Summary'!H$71:H$72)*(MONTH($E108)-1)/12)*$H108</f>
        <v>10.487481900624504</v>
      </c>
      <c r="N108" s="247">
        <f>(SUM('1.  LRAMVA Summary'!I$53:I$70)+SUM('1.  LRAMVA Summary'!I$71:I$72)*(MONTH($E108)-1)/12)*$H108</f>
        <v>112.98292329833187</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676.68513564229443</v>
      </c>
    </row>
    <row r="109" spans="2:23" s="9" customFormat="1">
      <c r="B109" s="68"/>
      <c r="E109" s="231">
        <v>42856</v>
      </c>
      <c r="F109" s="231" t="s">
        <v>185</v>
      </c>
      <c r="G109" s="232" t="s">
        <v>66</v>
      </c>
      <c r="H109" s="257">
        <f t="shared" ref="H109:H110" si="50">$C$40/12</f>
        <v>9.1666666666666665E-4</v>
      </c>
      <c r="I109" s="247">
        <f>(SUM('1.  LRAMVA Summary'!D$53:D$70)+SUM('1.  LRAMVA Summary'!D$71:D$72)*(MONTH($E109)-1)/12)*$H109</f>
        <v>336.3600957139156</v>
      </c>
      <c r="J109" s="247">
        <f>(SUM('1.  LRAMVA Summary'!E$53:E$70)+SUM('1.  LRAMVA Summary'!E$71:E$72)*(MONTH($E109)-1)/12)*$H109</f>
        <v>264.31957771169272</v>
      </c>
      <c r="K109" s="247">
        <f>(SUM('1.  LRAMVA Summary'!F$53:F$70)+SUM('1.  LRAMVA Summary'!F$71:F$72)*(MONTH($E109)-1)/12)*$H109</f>
        <v>-55.033012882345325</v>
      </c>
      <c r="L109" s="247">
        <f>(SUM('1.  LRAMVA Summary'!G$53:G$70)+SUM('1.  LRAMVA Summary'!G$71:G$72)*(MONTH($E109)-1)/12)*$H109</f>
        <v>7.5680699000749749</v>
      </c>
      <c r="M109" s="247">
        <f>(SUM('1.  LRAMVA Summary'!H$53:H$70)+SUM('1.  LRAMVA Summary'!H$71:H$72)*(MONTH($E109)-1)/12)*$H109</f>
        <v>10.487481900624504</v>
      </c>
      <c r="N109" s="247">
        <f>(SUM('1.  LRAMVA Summary'!I$53:I$70)+SUM('1.  LRAMVA Summary'!I$71:I$72)*(MONTH($E109)-1)/12)*$H109</f>
        <v>112.98292329833187</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676.68513564229443</v>
      </c>
    </row>
    <row r="110" spans="2:23" s="255" customFormat="1">
      <c r="B110" s="254"/>
      <c r="E110" s="231">
        <v>42887</v>
      </c>
      <c r="F110" s="231" t="s">
        <v>185</v>
      </c>
      <c r="G110" s="232" t="s">
        <v>66</v>
      </c>
      <c r="H110" s="257">
        <f t="shared" si="50"/>
        <v>9.1666666666666665E-4</v>
      </c>
      <c r="I110" s="247">
        <f>(SUM('1.  LRAMVA Summary'!D$53:D$70)+SUM('1.  LRAMVA Summary'!D$71:D$72)*(MONTH($E110)-1)/12)*$H110</f>
        <v>336.3600957139156</v>
      </c>
      <c r="J110" s="247">
        <f>(SUM('1.  LRAMVA Summary'!E$53:E$70)+SUM('1.  LRAMVA Summary'!E$71:E$72)*(MONTH($E110)-1)/12)*$H110</f>
        <v>264.31957771169272</v>
      </c>
      <c r="K110" s="247">
        <f>(SUM('1.  LRAMVA Summary'!F$53:F$70)+SUM('1.  LRAMVA Summary'!F$71:F$72)*(MONTH($E110)-1)/12)*$H110</f>
        <v>-55.033012882345325</v>
      </c>
      <c r="L110" s="247">
        <f>(SUM('1.  LRAMVA Summary'!G$53:G$70)+SUM('1.  LRAMVA Summary'!G$71:G$72)*(MONTH($E110)-1)/12)*$H110</f>
        <v>7.5680699000749749</v>
      </c>
      <c r="M110" s="247">
        <f>(SUM('1.  LRAMVA Summary'!H$53:H$70)+SUM('1.  LRAMVA Summary'!H$71:H$72)*(MONTH($E110)-1)/12)*$H110</f>
        <v>10.487481900624504</v>
      </c>
      <c r="N110" s="247">
        <f>(SUM('1.  LRAMVA Summary'!I$53:I$70)+SUM('1.  LRAMVA Summary'!I$71:I$72)*(MONTH($E110)-1)/12)*$H110</f>
        <v>112.98292329833187</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676.68513564229443</v>
      </c>
    </row>
    <row r="111" spans="2:23" s="9" customFormat="1">
      <c r="B111" s="68"/>
      <c r="E111" s="231">
        <v>42917</v>
      </c>
      <c r="F111" s="231" t="s">
        <v>185</v>
      </c>
      <c r="G111" s="232" t="s">
        <v>68</v>
      </c>
      <c r="H111" s="257">
        <f>$C$41/12</f>
        <v>9.1666666666666665E-4</v>
      </c>
      <c r="I111" s="247">
        <f>(SUM('1.  LRAMVA Summary'!D$53:D$70)+SUM('1.  LRAMVA Summary'!D$71:D$72)*(MONTH($E111)-1)/12)*$H111</f>
        <v>336.3600957139156</v>
      </c>
      <c r="J111" s="247">
        <f>(SUM('1.  LRAMVA Summary'!E$53:E$70)+SUM('1.  LRAMVA Summary'!E$71:E$72)*(MONTH($E111)-1)/12)*$H111</f>
        <v>264.31957771169272</v>
      </c>
      <c r="K111" s="247">
        <f>(SUM('1.  LRAMVA Summary'!F$53:F$70)+SUM('1.  LRAMVA Summary'!F$71:F$72)*(MONTH($E111)-1)/12)*$H111</f>
        <v>-55.033012882345325</v>
      </c>
      <c r="L111" s="247">
        <f>(SUM('1.  LRAMVA Summary'!G$53:G$70)+SUM('1.  LRAMVA Summary'!G$71:G$72)*(MONTH($E111)-1)/12)*$H111</f>
        <v>7.5680699000749749</v>
      </c>
      <c r="M111" s="247">
        <f>(SUM('1.  LRAMVA Summary'!H$53:H$70)+SUM('1.  LRAMVA Summary'!H$71:H$72)*(MONTH($E111)-1)/12)*$H111</f>
        <v>10.487481900624504</v>
      </c>
      <c r="N111" s="247">
        <f>(SUM('1.  LRAMVA Summary'!I$53:I$70)+SUM('1.  LRAMVA Summary'!I$71:I$72)*(MONTH($E111)-1)/12)*$H111</f>
        <v>112.98292329833187</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676.68513564229443</v>
      </c>
    </row>
    <row r="112" spans="2:23" s="9" customFormat="1">
      <c r="B112" s="68"/>
      <c r="E112" s="231">
        <v>42948</v>
      </c>
      <c r="F112" s="231" t="s">
        <v>185</v>
      </c>
      <c r="G112" s="232" t="s">
        <v>68</v>
      </c>
      <c r="H112" s="257">
        <f t="shared" ref="H112:H113" si="51">$C$41/12</f>
        <v>9.1666666666666665E-4</v>
      </c>
      <c r="I112" s="247">
        <f>(SUM('1.  LRAMVA Summary'!D$53:D$70)+SUM('1.  LRAMVA Summary'!D$71:D$72)*(MONTH($E112)-1)/12)*$H112</f>
        <v>336.3600957139156</v>
      </c>
      <c r="J112" s="247">
        <f>(SUM('1.  LRAMVA Summary'!E$53:E$70)+SUM('1.  LRAMVA Summary'!E$71:E$72)*(MONTH($E112)-1)/12)*$H112</f>
        <v>264.31957771169272</v>
      </c>
      <c r="K112" s="247">
        <f>(SUM('1.  LRAMVA Summary'!F$53:F$70)+SUM('1.  LRAMVA Summary'!F$71:F$72)*(MONTH($E112)-1)/12)*$H112</f>
        <v>-55.033012882345325</v>
      </c>
      <c r="L112" s="247">
        <f>(SUM('1.  LRAMVA Summary'!G$53:G$70)+SUM('1.  LRAMVA Summary'!G$71:G$72)*(MONTH($E112)-1)/12)*$H112</f>
        <v>7.5680699000749749</v>
      </c>
      <c r="M112" s="247">
        <f>(SUM('1.  LRAMVA Summary'!H$53:H$70)+SUM('1.  LRAMVA Summary'!H$71:H$72)*(MONTH($E112)-1)/12)*$H112</f>
        <v>10.487481900624504</v>
      </c>
      <c r="N112" s="247">
        <f>(SUM('1.  LRAMVA Summary'!I$53:I$70)+SUM('1.  LRAMVA Summary'!I$71:I$72)*(MONTH($E112)-1)/12)*$H112</f>
        <v>112.98292329833187</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676.68513564229443</v>
      </c>
    </row>
    <row r="113" spans="2:23" s="9" customFormat="1">
      <c r="B113" s="68"/>
      <c r="E113" s="231">
        <v>42979</v>
      </c>
      <c r="F113" s="231" t="s">
        <v>185</v>
      </c>
      <c r="G113" s="232" t="s">
        <v>68</v>
      </c>
      <c r="H113" s="257">
        <f t="shared" si="51"/>
        <v>9.1666666666666665E-4</v>
      </c>
      <c r="I113" s="247">
        <f>(SUM('1.  LRAMVA Summary'!D$53:D$70)+SUM('1.  LRAMVA Summary'!D$71:D$72)*(MONTH($E113)-1)/12)*$H113</f>
        <v>336.3600957139156</v>
      </c>
      <c r="J113" s="247">
        <f>(SUM('1.  LRAMVA Summary'!E$53:E$70)+SUM('1.  LRAMVA Summary'!E$71:E$72)*(MONTH($E113)-1)/12)*$H113</f>
        <v>264.31957771169272</v>
      </c>
      <c r="K113" s="247">
        <f>(SUM('1.  LRAMVA Summary'!F$53:F$70)+SUM('1.  LRAMVA Summary'!F$71:F$72)*(MONTH($E113)-1)/12)*$H113</f>
        <v>-55.033012882345325</v>
      </c>
      <c r="L113" s="247">
        <f>(SUM('1.  LRAMVA Summary'!G$53:G$70)+SUM('1.  LRAMVA Summary'!G$71:G$72)*(MONTH($E113)-1)/12)*$H113</f>
        <v>7.5680699000749749</v>
      </c>
      <c r="M113" s="247">
        <f>(SUM('1.  LRAMVA Summary'!H$53:H$70)+SUM('1.  LRAMVA Summary'!H$71:H$72)*(MONTH($E113)-1)/12)*$H113</f>
        <v>10.487481900624504</v>
      </c>
      <c r="N113" s="247">
        <f>(SUM('1.  LRAMVA Summary'!I$53:I$70)+SUM('1.  LRAMVA Summary'!I$71:I$72)*(MONTH($E113)-1)/12)*$H113</f>
        <v>112.98292329833187</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676.68513564229443</v>
      </c>
    </row>
    <row r="114" spans="2:23" s="9" customFormat="1">
      <c r="B114" s="68"/>
      <c r="E114" s="231">
        <v>43009</v>
      </c>
      <c r="F114" s="231" t="s">
        <v>185</v>
      </c>
      <c r="G114" s="232" t="s">
        <v>69</v>
      </c>
      <c r="H114" s="257">
        <f>$C$42/12</f>
        <v>1.25E-3</v>
      </c>
      <c r="I114" s="247">
        <f>(SUM('1.  LRAMVA Summary'!D$53:D$70)+SUM('1.  LRAMVA Summary'!D$71:D$72)*(MONTH($E114)-1)/12)*$H114</f>
        <v>458.67285779170305</v>
      </c>
      <c r="J114" s="247">
        <f>(SUM('1.  LRAMVA Summary'!E$53:E$70)+SUM('1.  LRAMVA Summary'!E$71:E$72)*(MONTH($E114)-1)/12)*$H114</f>
        <v>360.43578778867186</v>
      </c>
      <c r="K114" s="247">
        <f>(SUM('1.  LRAMVA Summary'!F$53:F$70)+SUM('1.  LRAMVA Summary'!F$71:F$72)*(MONTH($E114)-1)/12)*$H114</f>
        <v>-75.045017566834545</v>
      </c>
      <c r="L114" s="247">
        <f>(SUM('1.  LRAMVA Summary'!G$53:G$70)+SUM('1.  LRAMVA Summary'!G$71:G$72)*(MONTH($E114)-1)/12)*$H114</f>
        <v>10.320095318284057</v>
      </c>
      <c r="M114" s="247">
        <f>(SUM('1.  LRAMVA Summary'!H$53:H$70)+SUM('1.  LRAMVA Summary'!H$71:H$72)*(MONTH($E114)-1)/12)*$H114</f>
        <v>14.301111682669777</v>
      </c>
      <c r="N114" s="247">
        <f>(SUM('1.  LRAMVA Summary'!I$53:I$70)+SUM('1.  LRAMVA Summary'!I$71:I$72)*(MONTH($E114)-1)/12)*$H114</f>
        <v>154.06762267954346</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922.75245769403773</v>
      </c>
    </row>
    <row r="115" spans="2:23" s="9" customFormat="1">
      <c r="B115" s="68"/>
      <c r="E115" s="231">
        <v>43040</v>
      </c>
      <c r="F115" s="231" t="s">
        <v>185</v>
      </c>
      <c r="G115" s="232" t="s">
        <v>69</v>
      </c>
      <c r="H115" s="257">
        <f t="shared" ref="H115:H116" si="52">$C$42/12</f>
        <v>1.25E-3</v>
      </c>
      <c r="I115" s="247">
        <f>(SUM('1.  LRAMVA Summary'!D$53:D$70)+SUM('1.  LRAMVA Summary'!D$71:D$72)*(MONTH($E115)-1)/12)*$H115</f>
        <v>458.67285779170305</v>
      </c>
      <c r="J115" s="247">
        <f>(SUM('1.  LRAMVA Summary'!E$53:E$70)+SUM('1.  LRAMVA Summary'!E$71:E$72)*(MONTH($E115)-1)/12)*$H115</f>
        <v>360.43578778867186</v>
      </c>
      <c r="K115" s="247">
        <f>(SUM('1.  LRAMVA Summary'!F$53:F$70)+SUM('1.  LRAMVA Summary'!F$71:F$72)*(MONTH($E115)-1)/12)*$H115</f>
        <v>-75.045017566834545</v>
      </c>
      <c r="L115" s="247">
        <f>(SUM('1.  LRAMVA Summary'!G$53:G$70)+SUM('1.  LRAMVA Summary'!G$71:G$72)*(MONTH($E115)-1)/12)*$H115</f>
        <v>10.320095318284057</v>
      </c>
      <c r="M115" s="247">
        <f>(SUM('1.  LRAMVA Summary'!H$53:H$70)+SUM('1.  LRAMVA Summary'!H$71:H$72)*(MONTH($E115)-1)/12)*$H115</f>
        <v>14.301111682669777</v>
      </c>
      <c r="N115" s="247">
        <f>(SUM('1.  LRAMVA Summary'!I$53:I$70)+SUM('1.  LRAMVA Summary'!I$71:I$72)*(MONTH($E115)-1)/12)*$H115</f>
        <v>154.06762267954346</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922.75245769403773</v>
      </c>
    </row>
    <row r="116" spans="2:23" s="9" customFormat="1">
      <c r="B116" s="68"/>
      <c r="E116" s="231">
        <v>43070</v>
      </c>
      <c r="F116" s="231" t="s">
        <v>185</v>
      </c>
      <c r="G116" s="232" t="s">
        <v>69</v>
      </c>
      <c r="H116" s="257">
        <f t="shared" si="52"/>
        <v>1.25E-3</v>
      </c>
      <c r="I116" s="247">
        <f>(SUM('1.  LRAMVA Summary'!D$53:D$70)+SUM('1.  LRAMVA Summary'!D$71:D$72)*(MONTH($E116)-1)/12)*$H116</f>
        <v>458.67285779170305</v>
      </c>
      <c r="J116" s="247">
        <f>(SUM('1.  LRAMVA Summary'!E$53:E$70)+SUM('1.  LRAMVA Summary'!E$71:E$72)*(MONTH($E116)-1)/12)*$H116</f>
        <v>360.43578778867186</v>
      </c>
      <c r="K116" s="247">
        <f>(SUM('1.  LRAMVA Summary'!F$53:F$70)+SUM('1.  LRAMVA Summary'!F$71:F$72)*(MONTH($E116)-1)/12)*$H116</f>
        <v>-75.045017566834545</v>
      </c>
      <c r="L116" s="247">
        <f>(SUM('1.  LRAMVA Summary'!G$53:G$70)+SUM('1.  LRAMVA Summary'!G$71:G$72)*(MONTH($E116)-1)/12)*$H116</f>
        <v>10.320095318284057</v>
      </c>
      <c r="M116" s="247">
        <f>(SUM('1.  LRAMVA Summary'!H$53:H$70)+SUM('1.  LRAMVA Summary'!H$71:H$72)*(MONTH($E116)-1)/12)*$H116</f>
        <v>14.301111682669777</v>
      </c>
      <c r="N116" s="247">
        <f>(SUM('1.  LRAMVA Summary'!I$53:I$70)+SUM('1.  LRAMVA Summary'!I$71:I$72)*(MONTH($E116)-1)/12)*$H116</f>
        <v>154.06762267954346</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922.75245769403773</v>
      </c>
    </row>
    <row r="117" spans="2:23" s="9" customFormat="1" ht="15.75" thickBot="1">
      <c r="B117" s="68"/>
      <c r="E117" s="233" t="s">
        <v>472</v>
      </c>
      <c r="F117" s="233"/>
      <c r="G117" s="234"/>
      <c r="H117" s="235"/>
      <c r="I117" s="236">
        <f>SUM(I104:I116)</f>
        <v>6253.2399612268846</v>
      </c>
      <c r="J117" s="236">
        <f>SUM(J104:J116)</f>
        <v>4913.9412401855589</v>
      </c>
      <c r="K117" s="236">
        <f t="shared" ref="K117:O117" si="53">SUM(K104:K116)</f>
        <v>-1023.1137394945109</v>
      </c>
      <c r="L117" s="236">
        <f t="shared" si="53"/>
        <v>140.6972995059393</v>
      </c>
      <c r="M117" s="236">
        <f t="shared" si="53"/>
        <v>194.97182260706467</v>
      </c>
      <c r="N117" s="236">
        <f t="shared" si="53"/>
        <v>2100.4552558644423</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12580.191839895379</v>
      </c>
    </row>
    <row r="118" spans="2:23" s="9" customFormat="1" ht="15.7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435</v>
      </c>
      <c r="F119" s="242"/>
      <c r="G119" s="243"/>
      <c r="H119" s="244"/>
      <c r="I119" s="245">
        <f>I117+I118</f>
        <v>6253.2399612268846</v>
      </c>
      <c r="J119" s="245">
        <f t="shared" ref="J119" si="55">J117+J118</f>
        <v>4913.9412401855589</v>
      </c>
      <c r="K119" s="245">
        <f t="shared" ref="K119" si="56">K117+K118</f>
        <v>-1023.1137394945109</v>
      </c>
      <c r="L119" s="245">
        <f t="shared" ref="L119" si="57">L117+L118</f>
        <v>140.6972995059393</v>
      </c>
      <c r="M119" s="245">
        <f t="shared" ref="M119" si="58">M117+M118</f>
        <v>194.97182260706467</v>
      </c>
      <c r="N119" s="245">
        <f t="shared" ref="N119" si="59">N117+N118</f>
        <v>2100.4552558644423</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12580.191839895379</v>
      </c>
    </row>
    <row r="120" spans="2:23" s="9" customFormat="1">
      <c r="B120" s="68"/>
      <c r="E120" s="231">
        <v>43101</v>
      </c>
      <c r="F120" s="231" t="s">
        <v>186</v>
      </c>
      <c r="G120" s="232" t="s">
        <v>65</v>
      </c>
      <c r="H120" s="257">
        <f>$C$43/12</f>
        <v>1.25E-3</v>
      </c>
      <c r="I120" s="247">
        <f>(SUM('1.  LRAMVA Summary'!D$53:D$73)+SUM('1.  LRAMVA Summary'!D$74:D$75)*(MONTH($E120)-1)/12)*$H120</f>
        <v>458.67285779170305</v>
      </c>
      <c r="J120" s="247">
        <f>(SUM('1.  LRAMVA Summary'!E$53:E$73)+SUM('1.  LRAMVA Summary'!E$74:E$75)*(MONTH($E120)-1)/12)*$H120</f>
        <v>360.43578778867186</v>
      </c>
      <c r="K120" s="247">
        <f>(SUM('1.  LRAMVA Summary'!F$53:F$73)+SUM('1.  LRAMVA Summary'!F$74:F$75)*(MONTH($E120)-1)/12)*$H120</f>
        <v>-75.045017566834545</v>
      </c>
      <c r="L120" s="247">
        <f>(SUM('1.  LRAMVA Summary'!G$53:G$73)+SUM('1.  LRAMVA Summary'!G$74:G$75)*(MONTH($E120)-1)/12)*$H120</f>
        <v>10.320095318284057</v>
      </c>
      <c r="M120" s="247">
        <f>(SUM('1.  LRAMVA Summary'!H$53:H$73)+SUM('1.  LRAMVA Summary'!H$74:H$75)*(MONTH($E120)-1)/12)*$H120</f>
        <v>14.301111682669777</v>
      </c>
      <c r="N120" s="247">
        <f>(SUM('1.  LRAMVA Summary'!I$53:I$73)+SUM('1.  LRAMVA Summary'!I$74:I$75)*(MONTH($E120)-1)/12)*$H120</f>
        <v>154.06762267954346</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922.75245769403773</v>
      </c>
    </row>
    <row r="121" spans="2:23" s="9" customFormat="1">
      <c r="B121" s="68"/>
      <c r="E121" s="231">
        <v>43132</v>
      </c>
      <c r="F121" s="231" t="s">
        <v>186</v>
      </c>
      <c r="G121" s="232" t="s">
        <v>65</v>
      </c>
      <c r="H121" s="257">
        <f t="shared" ref="H121:H122" si="62">$C$43/12</f>
        <v>1.25E-3</v>
      </c>
      <c r="I121" s="247">
        <f>(SUM('1.  LRAMVA Summary'!D$53:D$73)+SUM('1.  LRAMVA Summary'!D$74:D$75)*(MONTH($E121)-1)/12)*$H121</f>
        <v>458.67285779170305</v>
      </c>
      <c r="J121" s="247">
        <f>(SUM('1.  LRAMVA Summary'!E$53:E$73)+SUM('1.  LRAMVA Summary'!E$74:E$75)*(MONTH($E121)-1)/12)*$H121</f>
        <v>360.43578778867186</v>
      </c>
      <c r="K121" s="247">
        <f>(SUM('1.  LRAMVA Summary'!F$53:F$73)+SUM('1.  LRAMVA Summary'!F$74:F$75)*(MONTH($E121)-1)/12)*$H121</f>
        <v>-75.045017566834545</v>
      </c>
      <c r="L121" s="247">
        <f>(SUM('1.  LRAMVA Summary'!G$53:G$73)+SUM('1.  LRAMVA Summary'!G$74:G$75)*(MONTH($E121)-1)/12)*$H121</f>
        <v>10.320095318284057</v>
      </c>
      <c r="M121" s="247">
        <f>(SUM('1.  LRAMVA Summary'!H$53:H$73)+SUM('1.  LRAMVA Summary'!H$74:H$75)*(MONTH($E121)-1)/12)*$H121</f>
        <v>14.301111682669777</v>
      </c>
      <c r="N121" s="247">
        <f>(SUM('1.  LRAMVA Summary'!I$53:I$73)+SUM('1.  LRAMVA Summary'!I$74:I$75)*(MONTH($E121)-1)/12)*$H121</f>
        <v>154.06762267954346</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922.75245769403773</v>
      </c>
    </row>
    <row r="122" spans="2:23" s="9" customFormat="1">
      <c r="B122" s="68"/>
      <c r="E122" s="231">
        <v>43160</v>
      </c>
      <c r="F122" s="231" t="s">
        <v>186</v>
      </c>
      <c r="G122" s="232" t="s">
        <v>65</v>
      </c>
      <c r="H122" s="257">
        <f t="shared" si="62"/>
        <v>1.25E-3</v>
      </c>
      <c r="I122" s="247">
        <f>(SUM('1.  LRAMVA Summary'!D$53:D$73)+SUM('1.  LRAMVA Summary'!D$74:D$75)*(MONTH($E122)-1)/12)*$H122</f>
        <v>458.67285779170305</v>
      </c>
      <c r="J122" s="247">
        <f>(SUM('1.  LRAMVA Summary'!E$53:E$73)+SUM('1.  LRAMVA Summary'!E$74:E$75)*(MONTH($E122)-1)/12)*$H122</f>
        <v>360.43578778867186</v>
      </c>
      <c r="K122" s="247">
        <f>(SUM('1.  LRAMVA Summary'!F$53:F$73)+SUM('1.  LRAMVA Summary'!F$74:F$75)*(MONTH($E122)-1)/12)*$H122</f>
        <v>-75.045017566834545</v>
      </c>
      <c r="L122" s="247">
        <f>(SUM('1.  LRAMVA Summary'!G$53:G$73)+SUM('1.  LRAMVA Summary'!G$74:G$75)*(MONTH($E122)-1)/12)*$H122</f>
        <v>10.320095318284057</v>
      </c>
      <c r="M122" s="247">
        <f>(SUM('1.  LRAMVA Summary'!H$53:H$73)+SUM('1.  LRAMVA Summary'!H$74:H$75)*(MONTH($E122)-1)/12)*$H122</f>
        <v>14.301111682669777</v>
      </c>
      <c r="N122" s="247">
        <f>(SUM('1.  LRAMVA Summary'!I$53:I$73)+SUM('1.  LRAMVA Summary'!I$74:I$75)*(MONTH($E122)-1)/12)*$H122</f>
        <v>154.06762267954346</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922.75245769403773</v>
      </c>
    </row>
    <row r="123" spans="2:23" s="8" customFormat="1">
      <c r="B123" s="256"/>
      <c r="E123" s="231">
        <v>43191</v>
      </c>
      <c r="F123" s="231" t="s">
        <v>186</v>
      </c>
      <c r="G123" s="232" t="s">
        <v>66</v>
      </c>
      <c r="H123" s="257">
        <f>$C$44/12</f>
        <v>1.575E-3</v>
      </c>
      <c r="I123" s="247">
        <f>(SUM('1.  LRAMVA Summary'!D$53:D$73)+SUM('1.  LRAMVA Summary'!D$74:D$75)*(MONTH($E123)-1)/12)*$H123</f>
        <v>577.92780081754586</v>
      </c>
      <c r="J123" s="247">
        <f>(SUM('1.  LRAMVA Summary'!E$53:E$73)+SUM('1.  LRAMVA Summary'!E$74:E$75)*(MONTH($E123)-1)/12)*$H123</f>
        <v>454.14909261372657</v>
      </c>
      <c r="K123" s="247">
        <f>(SUM('1.  LRAMVA Summary'!F$53:F$73)+SUM('1.  LRAMVA Summary'!F$74:F$75)*(MONTH($E123)-1)/12)*$H123</f>
        <v>-94.556722134211526</v>
      </c>
      <c r="L123" s="247">
        <f>(SUM('1.  LRAMVA Summary'!G$53:G$73)+SUM('1.  LRAMVA Summary'!G$74:G$75)*(MONTH($E123)-1)/12)*$H123</f>
        <v>13.003320101037911</v>
      </c>
      <c r="M123" s="247">
        <f>(SUM('1.  LRAMVA Summary'!H$53:H$73)+SUM('1.  LRAMVA Summary'!H$74:H$75)*(MONTH($E123)-1)/12)*$H123</f>
        <v>18.019400720163919</v>
      </c>
      <c r="N123" s="247">
        <f>(SUM('1.  LRAMVA Summary'!I$53:I$73)+SUM('1.  LRAMVA Summary'!I$74:I$75)*(MONTH($E123)-1)/12)*$H123</f>
        <v>194.12520457622475</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1162.6680966944873</v>
      </c>
    </row>
    <row r="124" spans="2:23" s="9" customFormat="1">
      <c r="B124" s="68"/>
      <c r="E124" s="231">
        <v>43221</v>
      </c>
      <c r="F124" s="231" t="s">
        <v>186</v>
      </c>
      <c r="G124" s="232" t="s">
        <v>66</v>
      </c>
      <c r="H124" s="257">
        <f t="shared" ref="H124:H125" si="64">$C$44/12</f>
        <v>1.575E-3</v>
      </c>
      <c r="I124" s="247">
        <f>(SUM('1.  LRAMVA Summary'!D$53:D$73)+SUM('1.  LRAMVA Summary'!D$74:D$75)*(MONTH($E124)-1)/12)*$H124</f>
        <v>577.92780081754586</v>
      </c>
      <c r="J124" s="247">
        <f>(SUM('1.  LRAMVA Summary'!E$53:E$73)+SUM('1.  LRAMVA Summary'!E$74:E$75)*(MONTH($E124)-1)/12)*$H124</f>
        <v>454.14909261372657</v>
      </c>
      <c r="K124" s="247">
        <f>(SUM('1.  LRAMVA Summary'!F$53:F$73)+SUM('1.  LRAMVA Summary'!F$74:F$75)*(MONTH($E124)-1)/12)*$H124</f>
        <v>-94.556722134211526</v>
      </c>
      <c r="L124" s="247">
        <f>(SUM('1.  LRAMVA Summary'!G$53:G$73)+SUM('1.  LRAMVA Summary'!G$74:G$75)*(MONTH($E124)-1)/12)*$H124</f>
        <v>13.003320101037911</v>
      </c>
      <c r="M124" s="247">
        <f>(SUM('1.  LRAMVA Summary'!H$53:H$73)+SUM('1.  LRAMVA Summary'!H$74:H$75)*(MONTH($E124)-1)/12)*$H124</f>
        <v>18.019400720163919</v>
      </c>
      <c r="N124" s="247">
        <f>(SUM('1.  LRAMVA Summary'!I$53:I$73)+SUM('1.  LRAMVA Summary'!I$74:I$75)*(MONTH($E124)-1)/12)*$H124</f>
        <v>194.12520457622475</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1162.6680966944873</v>
      </c>
    </row>
    <row r="125" spans="2:23" s="255" customFormat="1">
      <c r="B125" s="254"/>
      <c r="E125" s="231">
        <v>43252</v>
      </c>
      <c r="F125" s="231" t="s">
        <v>186</v>
      </c>
      <c r="G125" s="232" t="s">
        <v>66</v>
      </c>
      <c r="H125" s="257">
        <f t="shared" si="64"/>
        <v>1.575E-3</v>
      </c>
      <c r="I125" s="247">
        <f>(SUM('1.  LRAMVA Summary'!D$53:D$73)+SUM('1.  LRAMVA Summary'!D$74:D$75)*(MONTH($E125)-1)/12)*$H125</f>
        <v>577.92780081754586</v>
      </c>
      <c r="J125" s="247">
        <f>(SUM('1.  LRAMVA Summary'!E$53:E$73)+SUM('1.  LRAMVA Summary'!E$74:E$75)*(MONTH($E125)-1)/12)*$H125</f>
        <v>454.14909261372657</v>
      </c>
      <c r="K125" s="247">
        <f>(SUM('1.  LRAMVA Summary'!F$53:F$73)+SUM('1.  LRAMVA Summary'!F$74:F$75)*(MONTH($E125)-1)/12)*$H125</f>
        <v>-94.556722134211526</v>
      </c>
      <c r="L125" s="247">
        <f>(SUM('1.  LRAMVA Summary'!G$53:G$73)+SUM('1.  LRAMVA Summary'!G$74:G$75)*(MONTH($E125)-1)/12)*$H125</f>
        <v>13.003320101037911</v>
      </c>
      <c r="M125" s="247">
        <f>(SUM('1.  LRAMVA Summary'!H$53:H$73)+SUM('1.  LRAMVA Summary'!H$74:H$75)*(MONTH($E125)-1)/12)*$H125</f>
        <v>18.019400720163919</v>
      </c>
      <c r="N125" s="247">
        <f>(SUM('1.  LRAMVA Summary'!I$53:I$73)+SUM('1.  LRAMVA Summary'!I$74:I$75)*(MONTH($E125)-1)/12)*$H125</f>
        <v>194.12520457622475</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1162.6680966944873</v>
      </c>
    </row>
    <row r="126" spans="2:23" s="9" customFormat="1">
      <c r="B126" s="68"/>
      <c r="E126" s="231">
        <v>43282</v>
      </c>
      <c r="F126" s="231" t="s">
        <v>186</v>
      </c>
      <c r="G126" s="232" t="s">
        <v>68</v>
      </c>
      <c r="H126" s="257">
        <f>$C$45/12</f>
        <v>1.575E-3</v>
      </c>
      <c r="I126" s="247">
        <f>(SUM('1.  LRAMVA Summary'!D$53:D$73)+SUM('1.  LRAMVA Summary'!D$74:D$75)*(MONTH($E126)-1)/12)*$H126</f>
        <v>577.92780081754586</v>
      </c>
      <c r="J126" s="247">
        <f>(SUM('1.  LRAMVA Summary'!E$53:E$73)+SUM('1.  LRAMVA Summary'!E$74:E$75)*(MONTH($E126)-1)/12)*$H126</f>
        <v>454.14909261372657</v>
      </c>
      <c r="K126" s="247">
        <f>(SUM('1.  LRAMVA Summary'!F$53:F$73)+SUM('1.  LRAMVA Summary'!F$74:F$75)*(MONTH($E126)-1)/12)*$H126</f>
        <v>-94.556722134211526</v>
      </c>
      <c r="L126" s="247">
        <f>(SUM('1.  LRAMVA Summary'!G$53:G$73)+SUM('1.  LRAMVA Summary'!G$74:G$75)*(MONTH($E126)-1)/12)*$H126</f>
        <v>13.003320101037911</v>
      </c>
      <c r="M126" s="247">
        <f>(SUM('1.  LRAMVA Summary'!H$53:H$73)+SUM('1.  LRAMVA Summary'!H$74:H$75)*(MONTH($E126)-1)/12)*$H126</f>
        <v>18.019400720163919</v>
      </c>
      <c r="N126" s="247">
        <f>(SUM('1.  LRAMVA Summary'!I$53:I$73)+SUM('1.  LRAMVA Summary'!I$74:I$75)*(MONTH($E126)-1)/12)*$H126</f>
        <v>194.12520457622475</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1162.6680966944873</v>
      </c>
    </row>
    <row r="127" spans="2:23" s="9" customFormat="1">
      <c r="B127" s="68"/>
      <c r="E127" s="231">
        <v>43313</v>
      </c>
      <c r="F127" s="231" t="s">
        <v>186</v>
      </c>
      <c r="G127" s="232" t="s">
        <v>68</v>
      </c>
      <c r="H127" s="257">
        <f t="shared" ref="H127:H128" si="65">$C$45/12</f>
        <v>1.575E-3</v>
      </c>
      <c r="I127" s="247">
        <f>(SUM('1.  LRAMVA Summary'!D$53:D$73)+SUM('1.  LRAMVA Summary'!D$74:D$75)*(MONTH($E127)-1)/12)*$H127</f>
        <v>577.92780081754586</v>
      </c>
      <c r="J127" s="247">
        <f>(SUM('1.  LRAMVA Summary'!E$53:E$73)+SUM('1.  LRAMVA Summary'!E$74:E$75)*(MONTH($E127)-1)/12)*$H127</f>
        <v>454.14909261372657</v>
      </c>
      <c r="K127" s="247">
        <f>(SUM('1.  LRAMVA Summary'!F$53:F$73)+SUM('1.  LRAMVA Summary'!F$74:F$75)*(MONTH($E127)-1)/12)*$H127</f>
        <v>-94.556722134211526</v>
      </c>
      <c r="L127" s="247">
        <f>(SUM('1.  LRAMVA Summary'!G$53:G$73)+SUM('1.  LRAMVA Summary'!G$74:G$75)*(MONTH($E127)-1)/12)*$H127</f>
        <v>13.003320101037911</v>
      </c>
      <c r="M127" s="247">
        <f>(SUM('1.  LRAMVA Summary'!H$53:H$73)+SUM('1.  LRAMVA Summary'!H$74:H$75)*(MONTH($E127)-1)/12)*$H127</f>
        <v>18.019400720163919</v>
      </c>
      <c r="N127" s="247">
        <f>(SUM('1.  LRAMVA Summary'!I$53:I$73)+SUM('1.  LRAMVA Summary'!I$74:I$75)*(MONTH($E127)-1)/12)*$H127</f>
        <v>194.12520457622475</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1162.6680966944873</v>
      </c>
    </row>
    <row r="128" spans="2:23" s="9" customFormat="1">
      <c r="B128" s="68"/>
      <c r="E128" s="231">
        <v>43344</v>
      </c>
      <c r="F128" s="231" t="s">
        <v>186</v>
      </c>
      <c r="G128" s="232" t="s">
        <v>68</v>
      </c>
      <c r="H128" s="257">
        <f t="shared" si="65"/>
        <v>1.575E-3</v>
      </c>
      <c r="I128" s="247">
        <f>(SUM('1.  LRAMVA Summary'!D$53:D$73)+SUM('1.  LRAMVA Summary'!D$74:D$75)*(MONTH($E128)-1)/12)*$H128</f>
        <v>577.92780081754586</v>
      </c>
      <c r="J128" s="247">
        <f>(SUM('1.  LRAMVA Summary'!E$53:E$73)+SUM('1.  LRAMVA Summary'!E$74:E$75)*(MONTH($E128)-1)/12)*$H128</f>
        <v>454.14909261372657</v>
      </c>
      <c r="K128" s="247">
        <f>(SUM('1.  LRAMVA Summary'!F$53:F$73)+SUM('1.  LRAMVA Summary'!F$74:F$75)*(MONTH($E128)-1)/12)*$H128</f>
        <v>-94.556722134211526</v>
      </c>
      <c r="L128" s="247">
        <f>(SUM('1.  LRAMVA Summary'!G$53:G$73)+SUM('1.  LRAMVA Summary'!G$74:G$75)*(MONTH($E128)-1)/12)*$H128</f>
        <v>13.003320101037911</v>
      </c>
      <c r="M128" s="247">
        <f>(SUM('1.  LRAMVA Summary'!H$53:H$73)+SUM('1.  LRAMVA Summary'!H$74:H$75)*(MONTH($E128)-1)/12)*$H128</f>
        <v>18.019400720163919</v>
      </c>
      <c r="N128" s="247">
        <f>(SUM('1.  LRAMVA Summary'!I$53:I$73)+SUM('1.  LRAMVA Summary'!I$74:I$75)*(MONTH($E128)-1)/12)*$H128</f>
        <v>194.12520457622475</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1162.6680966944873</v>
      </c>
    </row>
    <row r="129" spans="2:23" s="9" customFormat="1">
      <c r="B129" s="68"/>
      <c r="E129" s="231">
        <v>43374</v>
      </c>
      <c r="F129" s="231" t="s">
        <v>186</v>
      </c>
      <c r="G129" s="232" t="s">
        <v>69</v>
      </c>
      <c r="H129" s="257">
        <f>$C$46/12</f>
        <v>1.575E-3</v>
      </c>
      <c r="I129" s="247">
        <f>(SUM('1.  LRAMVA Summary'!D$53:D$73)+SUM('1.  LRAMVA Summary'!D$74:D$75)*(MONTH($E129)-1)/12)*$H129</f>
        <v>577.92780081754586</v>
      </c>
      <c r="J129" s="247">
        <f>(SUM('1.  LRAMVA Summary'!E$53:E$73)+SUM('1.  LRAMVA Summary'!E$74:E$75)*(MONTH($E129)-1)/12)*$H129</f>
        <v>454.14909261372657</v>
      </c>
      <c r="K129" s="247">
        <f>(SUM('1.  LRAMVA Summary'!F$53:F$73)+SUM('1.  LRAMVA Summary'!F$74:F$75)*(MONTH($E129)-1)/12)*$H129</f>
        <v>-94.556722134211526</v>
      </c>
      <c r="L129" s="247">
        <f>(SUM('1.  LRAMVA Summary'!G$53:G$73)+SUM('1.  LRAMVA Summary'!G$74:G$75)*(MONTH($E129)-1)/12)*$H129</f>
        <v>13.003320101037911</v>
      </c>
      <c r="M129" s="247">
        <f>(SUM('1.  LRAMVA Summary'!H$53:H$73)+SUM('1.  LRAMVA Summary'!H$74:H$75)*(MONTH($E129)-1)/12)*$H129</f>
        <v>18.019400720163919</v>
      </c>
      <c r="N129" s="247">
        <f>(SUM('1.  LRAMVA Summary'!I$53:I$73)+SUM('1.  LRAMVA Summary'!I$74:I$75)*(MONTH($E129)-1)/12)*$H129</f>
        <v>194.12520457622475</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1162.6680966944873</v>
      </c>
    </row>
    <row r="130" spans="2:23" s="9" customFormat="1">
      <c r="B130" s="68"/>
      <c r="E130" s="231">
        <v>43405</v>
      </c>
      <c r="F130" s="231" t="s">
        <v>186</v>
      </c>
      <c r="G130" s="232" t="s">
        <v>69</v>
      </c>
      <c r="H130" s="257">
        <f t="shared" ref="H130:H131" si="66">$C$46/12</f>
        <v>1.575E-3</v>
      </c>
      <c r="I130" s="247">
        <f>(SUM('1.  LRAMVA Summary'!D$53:D$73)+SUM('1.  LRAMVA Summary'!D$74:D$75)*(MONTH($E130)-1)/12)*$H130</f>
        <v>577.92780081754586</v>
      </c>
      <c r="J130" s="247">
        <f>(SUM('1.  LRAMVA Summary'!E$53:E$73)+SUM('1.  LRAMVA Summary'!E$74:E$75)*(MONTH($E130)-1)/12)*$H130</f>
        <v>454.14909261372657</v>
      </c>
      <c r="K130" s="247">
        <f>(SUM('1.  LRAMVA Summary'!F$53:F$73)+SUM('1.  LRAMVA Summary'!F$74:F$75)*(MONTH($E130)-1)/12)*$H130</f>
        <v>-94.556722134211526</v>
      </c>
      <c r="L130" s="247">
        <f>(SUM('1.  LRAMVA Summary'!G$53:G$73)+SUM('1.  LRAMVA Summary'!G$74:G$75)*(MONTH($E130)-1)/12)*$H130</f>
        <v>13.003320101037911</v>
      </c>
      <c r="M130" s="247">
        <f>(SUM('1.  LRAMVA Summary'!H$53:H$73)+SUM('1.  LRAMVA Summary'!H$74:H$75)*(MONTH($E130)-1)/12)*$H130</f>
        <v>18.019400720163919</v>
      </c>
      <c r="N130" s="247">
        <f>(SUM('1.  LRAMVA Summary'!I$53:I$73)+SUM('1.  LRAMVA Summary'!I$74:I$75)*(MONTH($E130)-1)/12)*$H130</f>
        <v>194.12520457622475</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1162.6680966944873</v>
      </c>
    </row>
    <row r="131" spans="2:23" s="9" customFormat="1">
      <c r="B131" s="68"/>
      <c r="E131" s="231">
        <v>43435</v>
      </c>
      <c r="F131" s="231" t="s">
        <v>186</v>
      </c>
      <c r="G131" s="232" t="s">
        <v>69</v>
      </c>
      <c r="H131" s="257">
        <f t="shared" si="66"/>
        <v>1.575E-3</v>
      </c>
      <c r="I131" s="247">
        <f>(SUM('1.  LRAMVA Summary'!D$53:D$73)+SUM('1.  LRAMVA Summary'!D$74:D$75)*(MONTH($E131)-1)/12)*$H131</f>
        <v>577.92780081754586</v>
      </c>
      <c r="J131" s="247">
        <f>(SUM('1.  LRAMVA Summary'!E$53:E$73)+SUM('1.  LRAMVA Summary'!E$74:E$75)*(MONTH($E131)-1)/12)*$H131</f>
        <v>454.14909261372657</v>
      </c>
      <c r="K131" s="247">
        <f>(SUM('1.  LRAMVA Summary'!F$53:F$73)+SUM('1.  LRAMVA Summary'!F$74:F$75)*(MONTH($E131)-1)/12)*$H131</f>
        <v>-94.556722134211526</v>
      </c>
      <c r="L131" s="247">
        <f>(SUM('1.  LRAMVA Summary'!G$53:G$73)+SUM('1.  LRAMVA Summary'!G$74:G$75)*(MONTH($E131)-1)/12)*$H131</f>
        <v>13.003320101037911</v>
      </c>
      <c r="M131" s="247">
        <f>(SUM('1.  LRAMVA Summary'!H$53:H$73)+SUM('1.  LRAMVA Summary'!H$74:H$75)*(MONTH($E131)-1)/12)*$H131</f>
        <v>18.019400720163919</v>
      </c>
      <c r="N131" s="247">
        <f>(SUM('1.  LRAMVA Summary'!I$53:I$73)+SUM('1.  LRAMVA Summary'!I$74:I$75)*(MONTH($E131)-1)/12)*$H131</f>
        <v>194.12520457622475</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1162.6680966944873</v>
      </c>
    </row>
    <row r="132" spans="2:23" s="9" customFormat="1" ht="15.75" thickBot="1">
      <c r="B132" s="68"/>
      <c r="E132" s="233" t="s">
        <v>473</v>
      </c>
      <c r="F132" s="233"/>
      <c r="G132" s="234"/>
      <c r="H132" s="235"/>
      <c r="I132" s="236">
        <f>SUM(I119:I131)</f>
        <v>12830.608741959908</v>
      </c>
      <c r="J132" s="236">
        <f>SUM(J119:J131)</f>
        <v>10082.590437075116</v>
      </c>
      <c r="K132" s="236">
        <f t="shared" ref="K132:O132" si="67">SUM(K119:K131)</f>
        <v>-2099.2592914029178</v>
      </c>
      <c r="L132" s="236">
        <f t="shared" si="67"/>
        <v>288.68746637013254</v>
      </c>
      <c r="M132" s="236">
        <f t="shared" si="67"/>
        <v>400.04976413654919</v>
      </c>
      <c r="N132" s="236">
        <f>SUM(N119:N131)</f>
        <v>4309.7849650890967</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25812.462083227882</v>
      </c>
    </row>
    <row r="133" spans="2:23" s="9" customFormat="1" ht="15.7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436</v>
      </c>
      <c r="F134" s="242"/>
      <c r="G134" s="243"/>
      <c r="H134" s="244"/>
      <c r="I134" s="245">
        <f>I132+I133</f>
        <v>12830.608741959908</v>
      </c>
      <c r="J134" s="245">
        <f t="shared" ref="J134" si="69">J132+J133</f>
        <v>10082.590437075116</v>
      </c>
      <c r="K134" s="245">
        <f t="shared" ref="K134" si="70">K132+K133</f>
        <v>-2099.2592914029178</v>
      </c>
      <c r="L134" s="245">
        <f t="shared" ref="L134" si="71">L132+L133</f>
        <v>288.68746637013254</v>
      </c>
      <c r="M134" s="245">
        <f t="shared" ref="M134" si="72">M132+M133</f>
        <v>400.04976413654919</v>
      </c>
      <c r="N134" s="245">
        <f t="shared" ref="N134" si="73">N132+N133</f>
        <v>4309.7849650890967</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25812.462083227882</v>
      </c>
    </row>
    <row r="135" spans="2:23" s="9" customFormat="1">
      <c r="B135" s="68"/>
      <c r="E135" s="231">
        <v>43466</v>
      </c>
      <c r="F135" s="231" t="s">
        <v>187</v>
      </c>
      <c r="G135" s="232" t="s">
        <v>65</v>
      </c>
      <c r="H135" s="257">
        <f>$C$47/12</f>
        <v>0</v>
      </c>
      <c r="I135" s="247">
        <f>(SUM('1.  LRAMVA Summary'!D$53:D$76)+SUM('1.  LRAMVA Summary'!D$77:D$78)*(MONTH($E135)-1)/12)*$H135</f>
        <v>0</v>
      </c>
      <c r="J135" s="247">
        <f>(SUM('1.  LRAMVA Summary'!E$53:E$76)+SUM('1.  LRAMVA Summary'!E$77:E$78)*(MONTH($E135)-1)/12)*$H135</f>
        <v>0</v>
      </c>
      <c r="K135" s="247">
        <f>(SUM('1.  LRAMVA Summary'!F$53:F$76)+SUM('1.  LRAMVA Summary'!F$77:F$78)*(MONTH($E135)-1)/12)*$H135</f>
        <v>0</v>
      </c>
      <c r="L135" s="247">
        <f>(SUM('1.  LRAMVA Summary'!G$53:G$76)+SUM('1.  LRAMVA Summary'!G$77:G$78)*(MONTH($E135)-1)/12)*$H135</f>
        <v>0</v>
      </c>
      <c r="M135" s="247">
        <f>(SUM('1.  LRAMVA Summary'!H$53:H$76)+SUM('1.  LRAMVA Summary'!H$77:H$78)*(MONTH($E135)-1)/12)*$H135</f>
        <v>0</v>
      </c>
      <c r="N135" s="247">
        <f>(SUM('1.  LRAMVA Summary'!I$53:I$76)+SUM('1.  LRAMVA Summary'!I$77:I$78)*(MONTH($E135)-1)/12)*$H135</f>
        <v>0</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0</v>
      </c>
    </row>
    <row r="136" spans="2:23" s="9" customFormat="1">
      <c r="B136" s="68"/>
      <c r="E136" s="231">
        <v>43497</v>
      </c>
      <c r="F136" s="231" t="s">
        <v>187</v>
      </c>
      <c r="G136" s="232" t="s">
        <v>65</v>
      </c>
      <c r="H136" s="257">
        <f t="shared" ref="H136:H137" si="75">$C$47/12</f>
        <v>0</v>
      </c>
      <c r="I136" s="247">
        <f>(SUM('1.  LRAMVA Summary'!D$53:D$76)+SUM('1.  LRAMVA Summary'!D$77:D$78)*(MONTH($E136)-1)/12)*$H136</f>
        <v>0</v>
      </c>
      <c r="J136" s="247">
        <f>(SUM('1.  LRAMVA Summary'!E$53:E$76)+SUM('1.  LRAMVA Summary'!E$77:E$78)*(MONTH($E136)-1)/12)*$H136</f>
        <v>0</v>
      </c>
      <c r="K136" s="247">
        <f>(SUM('1.  LRAMVA Summary'!F$53:F$76)+SUM('1.  LRAMVA Summary'!F$77:F$78)*(MONTH($E136)-1)/12)*$H136</f>
        <v>0</v>
      </c>
      <c r="L136" s="247">
        <f>(SUM('1.  LRAMVA Summary'!G$53:G$76)+SUM('1.  LRAMVA Summary'!G$77:G$78)*(MONTH($E136)-1)/12)*$H136</f>
        <v>0</v>
      </c>
      <c r="M136" s="247">
        <f>(SUM('1.  LRAMVA Summary'!H$53:H$76)+SUM('1.  LRAMVA Summary'!H$77:H$78)*(MONTH($E136)-1)/12)*$H136</f>
        <v>0</v>
      </c>
      <c r="N136" s="247">
        <f>(SUM('1.  LRAMVA Summary'!I$53:I$76)+SUM('1.  LRAMVA Summary'!I$77:I$78)*(MONTH($E136)-1)/12)*$H136</f>
        <v>0</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6">SUM(I136:V136)</f>
        <v>0</v>
      </c>
    </row>
    <row r="137" spans="2:23" s="9" customFormat="1">
      <c r="B137" s="68"/>
      <c r="E137" s="231">
        <v>43525</v>
      </c>
      <c r="F137" s="231" t="s">
        <v>187</v>
      </c>
      <c r="G137" s="232" t="s">
        <v>65</v>
      </c>
      <c r="H137" s="257">
        <f t="shared" si="75"/>
        <v>0</v>
      </c>
      <c r="I137" s="247">
        <f>(SUM('1.  LRAMVA Summary'!D$53:D$76)+SUM('1.  LRAMVA Summary'!D$77:D$78)*(MONTH($E137)-1)/12)*$H137</f>
        <v>0</v>
      </c>
      <c r="J137" s="247">
        <f>(SUM('1.  LRAMVA Summary'!E$53:E$76)+SUM('1.  LRAMVA Summary'!E$77:E$78)*(MONTH($E137)-1)/12)*$H137</f>
        <v>0</v>
      </c>
      <c r="K137" s="247">
        <f>(SUM('1.  LRAMVA Summary'!F$53:F$76)+SUM('1.  LRAMVA Summary'!F$77:F$78)*(MONTH($E137)-1)/12)*$H137</f>
        <v>0</v>
      </c>
      <c r="L137" s="247">
        <f>(SUM('1.  LRAMVA Summary'!G$53:G$76)+SUM('1.  LRAMVA Summary'!G$77:G$78)*(MONTH($E137)-1)/12)*$H137</f>
        <v>0</v>
      </c>
      <c r="M137" s="247">
        <f>(SUM('1.  LRAMVA Summary'!H$53:H$76)+SUM('1.  LRAMVA Summary'!H$77:H$78)*(MONTH($E137)-1)/12)*$H137</f>
        <v>0</v>
      </c>
      <c r="N137" s="247">
        <f>(SUM('1.  LRAMVA Summary'!I$53:I$76)+SUM('1.  LRAMVA Summary'!I$77:I$78)*(MONTH($E137)-1)/12)*$H137</f>
        <v>0</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6"/>
        <v>0</v>
      </c>
    </row>
    <row r="138" spans="2:23" s="8" customFormat="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6"/>
        <v>0</v>
      </c>
    </row>
    <row r="139" spans="2:23" s="9" customFormat="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6"/>
        <v>0</v>
      </c>
    </row>
    <row r="140" spans="2:23" s="9" customFormat="1">
      <c r="B140" s="68"/>
      <c r="E140" s="231">
        <v>43617</v>
      </c>
      <c r="F140" s="231" t="s">
        <v>187</v>
      </c>
      <c r="G140" s="232" t="s">
        <v>66</v>
      </c>
      <c r="H140" s="257">
        <f t="shared" ref="H140" si="77">$C$48/12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6"/>
        <v>0</v>
      </c>
    </row>
    <row r="141" spans="2:23" s="9" customFormat="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6"/>
        <v>0</v>
      </c>
    </row>
    <row r="142" spans="2:23" s="9" customFormat="1">
      <c r="B142" s="68"/>
      <c r="E142" s="231">
        <v>43678</v>
      </c>
      <c r="F142" s="231" t="s">
        <v>187</v>
      </c>
      <c r="G142" s="232" t="s">
        <v>68</v>
      </c>
      <c r="H142" s="257">
        <f t="shared" ref="H142" si="78">$C$49/12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6"/>
        <v>0</v>
      </c>
    </row>
    <row r="143" spans="2:23" s="9" customFormat="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6"/>
        <v>0</v>
      </c>
    </row>
    <row r="144" spans="2:23" s="9" customFormat="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6"/>
        <v>0</v>
      </c>
    </row>
    <row r="145" spans="2:23" s="9" customFormat="1">
      <c r="B145" s="68"/>
      <c r="E145" s="231">
        <v>43770</v>
      </c>
      <c r="F145" s="231" t="s">
        <v>187</v>
      </c>
      <c r="G145" s="232" t="s">
        <v>69</v>
      </c>
      <c r="H145" s="257">
        <f t="shared" ref="H145:H146" si="79">$C$50/12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6"/>
        <v>0</v>
      </c>
    </row>
    <row r="146" spans="2:23" s="9" customFormat="1">
      <c r="B146" s="68"/>
      <c r="E146" s="231">
        <v>43800</v>
      </c>
      <c r="F146" s="231" t="s">
        <v>187</v>
      </c>
      <c r="G146" s="232" t="s">
        <v>69</v>
      </c>
      <c r="H146" s="257">
        <f t="shared" si="79"/>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6"/>
        <v>0</v>
      </c>
    </row>
    <row r="147" spans="2:23" s="9" customFormat="1" ht="15.75" thickBot="1">
      <c r="B147" s="68"/>
      <c r="E147" s="233" t="s">
        <v>474</v>
      </c>
      <c r="F147" s="233"/>
      <c r="G147" s="234"/>
      <c r="H147" s="235"/>
      <c r="I147" s="236">
        <f>SUM(I134:I146)</f>
        <v>12830.608741959908</v>
      </c>
      <c r="J147" s="236">
        <f>SUM(J134:J146)</f>
        <v>10082.590437075116</v>
      </c>
      <c r="K147" s="236">
        <f t="shared" ref="K147:O147" si="80">SUM(K134:K146)</f>
        <v>-2099.2592914029178</v>
      </c>
      <c r="L147" s="236">
        <f t="shared" si="80"/>
        <v>288.68746637013254</v>
      </c>
      <c r="M147" s="236">
        <f t="shared" si="80"/>
        <v>400.04976413654919</v>
      </c>
      <c r="N147" s="236">
        <f t="shared" si="80"/>
        <v>4309.7849650890967</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25812.462083227882</v>
      </c>
    </row>
    <row r="148" spans="2:23" s="9" customFormat="1" ht="15.7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437</v>
      </c>
      <c r="F149" s="242"/>
      <c r="G149" s="243"/>
      <c r="H149" s="244"/>
      <c r="I149" s="245">
        <f>I147+I148</f>
        <v>12830.608741959908</v>
      </c>
      <c r="J149" s="245">
        <f t="shared" ref="J149" si="82">J147+J148</f>
        <v>10082.590437075116</v>
      </c>
      <c r="K149" s="245">
        <f t="shared" ref="K149" si="83">K147+K148</f>
        <v>-2099.2592914029178</v>
      </c>
      <c r="L149" s="245">
        <f t="shared" ref="L149" si="84">L147+L148</f>
        <v>288.68746637013254</v>
      </c>
      <c r="M149" s="245">
        <f t="shared" ref="M149" si="85">M147+M148</f>
        <v>400.04976413654919</v>
      </c>
      <c r="N149" s="245">
        <f t="shared" ref="N149" si="86">N147+N148</f>
        <v>4309.7849650890967</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25812.462083227882</v>
      </c>
    </row>
    <row r="150" spans="2:23" s="9" customFormat="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c r="B151" s="68"/>
      <c r="E151" s="231">
        <v>43862</v>
      </c>
      <c r="F151" s="231" t="s">
        <v>188</v>
      </c>
      <c r="G151" s="232" t="s">
        <v>65</v>
      </c>
      <c r="H151" s="257">
        <f t="shared" ref="H151:H152" si="88">$C$51/12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9">SUM(I151:V151)</f>
        <v>0</v>
      </c>
    </row>
    <row r="152" spans="2:23" s="9" customFormat="1">
      <c r="B152" s="68"/>
      <c r="E152" s="231">
        <v>43891</v>
      </c>
      <c r="F152" s="231" t="s">
        <v>188</v>
      </c>
      <c r="G152" s="232" t="s">
        <v>65</v>
      </c>
      <c r="H152" s="257">
        <f t="shared" si="88"/>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9"/>
        <v>0</v>
      </c>
    </row>
    <row r="153" spans="2:23" s="9" customFormat="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9"/>
        <v>0</v>
      </c>
    </row>
    <row r="154" spans="2:23" s="9" customFormat="1">
      <c r="B154" s="68"/>
      <c r="E154" s="231">
        <v>43952</v>
      </c>
      <c r="F154" s="231" t="s">
        <v>188</v>
      </c>
      <c r="G154" s="232" t="s">
        <v>66</v>
      </c>
      <c r="H154" s="257">
        <f t="shared" ref="H154:H155" si="90">$C$52/12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9"/>
        <v>0</v>
      </c>
    </row>
    <row r="155" spans="2:23" s="9" customFormat="1">
      <c r="B155" s="68"/>
      <c r="E155" s="231">
        <v>43983</v>
      </c>
      <c r="F155" s="231" t="s">
        <v>188</v>
      </c>
      <c r="G155" s="232" t="s">
        <v>66</v>
      </c>
      <c r="H155" s="257">
        <f t="shared" si="90"/>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9"/>
        <v>0</v>
      </c>
    </row>
    <row r="156" spans="2:23" s="9" customFormat="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9"/>
        <v>0</v>
      </c>
    </row>
    <row r="157" spans="2:23" s="9" customFormat="1">
      <c r="B157" s="68"/>
      <c r="E157" s="231">
        <v>44044</v>
      </c>
      <c r="F157" s="231" t="s">
        <v>188</v>
      </c>
      <c r="G157" s="232" t="s">
        <v>68</v>
      </c>
      <c r="H157" s="257">
        <f t="shared" ref="H157:H158" si="91">$C$53/12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9"/>
        <v>0</v>
      </c>
    </row>
    <row r="158" spans="2:23" s="9" customFormat="1">
      <c r="B158" s="68"/>
      <c r="E158" s="231">
        <v>44075</v>
      </c>
      <c r="F158" s="231" t="s">
        <v>188</v>
      </c>
      <c r="G158" s="232" t="s">
        <v>68</v>
      </c>
      <c r="H158" s="257">
        <f t="shared" si="91"/>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9"/>
        <v>0</v>
      </c>
    </row>
    <row r="159" spans="2:23" s="9" customFormat="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9"/>
        <v>0</v>
      </c>
    </row>
    <row r="160" spans="2:23" s="9" customFormat="1">
      <c r="B160" s="68"/>
      <c r="E160" s="231">
        <v>44136</v>
      </c>
      <c r="F160" s="231" t="s">
        <v>188</v>
      </c>
      <c r="G160" s="232" t="s">
        <v>69</v>
      </c>
      <c r="H160" s="257">
        <f t="shared" ref="H160:H161" si="92">$C$54/12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9"/>
        <v>0</v>
      </c>
    </row>
    <row r="161" spans="2:23" s="9" customFormat="1">
      <c r="B161" s="68"/>
      <c r="E161" s="231">
        <v>44166</v>
      </c>
      <c r="F161" s="231" t="s">
        <v>188</v>
      </c>
      <c r="G161" s="232" t="s">
        <v>69</v>
      </c>
      <c r="H161" s="257">
        <f t="shared" si="92"/>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75" thickBot="1">
      <c r="B162" s="68"/>
      <c r="E162" s="233" t="s">
        <v>475</v>
      </c>
      <c r="F162" s="233"/>
      <c r="G162" s="234"/>
      <c r="H162" s="235"/>
      <c r="I162" s="236">
        <f>SUM(I149:I161)</f>
        <v>12830.608741959908</v>
      </c>
      <c r="J162" s="236">
        <f>SUM(J149:J161)</f>
        <v>10082.590437075116</v>
      </c>
      <c r="K162" s="236">
        <f t="shared" ref="K162:O162" si="93">SUM(K149:K161)</f>
        <v>-2099.2592914029178</v>
      </c>
      <c r="L162" s="236">
        <f t="shared" si="93"/>
        <v>288.68746637013254</v>
      </c>
      <c r="M162" s="236">
        <f t="shared" si="93"/>
        <v>400.04976413654919</v>
      </c>
      <c r="N162" s="236">
        <f t="shared" si="93"/>
        <v>4309.7849650890967</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25812.462083227882</v>
      </c>
    </row>
    <row r="163" spans="2:23" s="9" customFormat="1" ht="15.7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X46" sqref="X46"/>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73" t="s">
        <v>172</v>
      </c>
      <c r="D13" s="656" t="s">
        <v>624</v>
      </c>
      <c r="E13" s="650"/>
      <c r="F13" s="650"/>
      <c r="H13" s="626"/>
    </row>
    <row r="15" spans="2:8" ht="15.75">
      <c r="B15" s="92"/>
    </row>
    <row r="16" spans="2:8" ht="15.75">
      <c r="B16" s="625" t="s">
        <v>613</v>
      </c>
    </row>
    <row r="17" spans="2:22" ht="15.75">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topLeftCell="A13" zoomScale="80" zoomScaleNormal="80" workbookViewId="0">
      <pane xSplit="5" ySplit="12" topLeftCell="BL25"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5.855468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36" width="11.28515625" style="12" bestFit="1" customWidth="1"/>
    <col min="37" max="43" width="9.42578125" style="12" bestFit="1" customWidth="1"/>
    <col min="44" max="47" width="9.28515625" style="12" bestFit="1" customWidth="1"/>
    <col min="48" max="48" width="9.140625" style="12"/>
    <col min="49" max="61" width="17" style="12" bestFit="1" customWidth="1"/>
    <col min="62" max="67" width="15.7109375" style="12" bestFit="1" customWidth="1"/>
    <col min="68" max="74" width="13.7109375" style="12" bestFit="1" customWidth="1"/>
    <col min="75"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75">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75">
      <c r="B22" s="92"/>
    </row>
    <row r="23" spans="2:79" s="271" customFormat="1" ht="88.5" customHeight="1">
      <c r="B23" s="990"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90"/>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t="s">
        <v>672</v>
      </c>
      <c r="D25" s="179" t="s">
        <v>673</v>
      </c>
      <c r="E25" s="179" t="s">
        <v>2</v>
      </c>
      <c r="F25" s="179" t="s">
        <v>674</v>
      </c>
      <c r="G25" s="179" t="s">
        <v>29</v>
      </c>
      <c r="H25" s="179" t="s">
        <v>675</v>
      </c>
      <c r="I25" s="179">
        <v>2011</v>
      </c>
      <c r="J25" s="179"/>
      <c r="K25" s="179" t="s">
        <v>683</v>
      </c>
      <c r="L25" s="179"/>
      <c r="M25" s="179" t="s">
        <v>684</v>
      </c>
      <c r="N25" s="179">
        <v>186</v>
      </c>
      <c r="O25" s="692">
        <v>35.432726840000001</v>
      </c>
      <c r="P25" s="692">
        <v>41597.63551</v>
      </c>
      <c r="Q25" s="179"/>
      <c r="R25" s="692">
        <v>18.2608</v>
      </c>
      <c r="S25" s="692">
        <v>18.2608</v>
      </c>
      <c r="T25" s="692">
        <v>18.2608</v>
      </c>
      <c r="U25" s="692">
        <v>5.7472300000000001</v>
      </c>
      <c r="V25" s="692">
        <v>0</v>
      </c>
      <c r="W25" s="692">
        <v>0</v>
      </c>
      <c r="X25" s="692">
        <v>0</v>
      </c>
      <c r="Y25" s="692">
        <v>0</v>
      </c>
      <c r="Z25" s="692">
        <v>0</v>
      </c>
      <c r="AA25" s="692">
        <v>0</v>
      </c>
      <c r="AB25" s="692">
        <v>0</v>
      </c>
      <c r="AC25" s="692">
        <v>0</v>
      </c>
      <c r="AD25" s="692">
        <v>0</v>
      </c>
      <c r="AE25" s="692">
        <v>0</v>
      </c>
      <c r="AF25" s="692">
        <v>0</v>
      </c>
      <c r="AG25" s="692">
        <v>0</v>
      </c>
      <c r="AH25" s="692">
        <v>0</v>
      </c>
      <c r="AI25" s="692">
        <v>0</v>
      </c>
      <c r="AJ25" s="692">
        <v>0</v>
      </c>
      <c r="AK25" s="692">
        <v>0</v>
      </c>
      <c r="AL25" s="692">
        <v>0</v>
      </c>
      <c r="AM25" s="692">
        <v>0</v>
      </c>
      <c r="AN25" s="692">
        <v>0</v>
      </c>
      <c r="AO25" s="692">
        <v>0</v>
      </c>
      <c r="AP25" s="692">
        <v>0</v>
      </c>
      <c r="AQ25" s="692">
        <v>0</v>
      </c>
      <c r="AR25" s="692">
        <v>0</v>
      </c>
      <c r="AS25" s="692">
        <v>0</v>
      </c>
      <c r="AT25" s="692">
        <v>0</v>
      </c>
      <c r="AU25" s="692">
        <v>0</v>
      </c>
      <c r="AV25" s="179"/>
      <c r="AW25" s="692">
        <v>21438</v>
      </c>
      <c r="AX25" s="692">
        <v>21438</v>
      </c>
      <c r="AY25" s="692">
        <v>21438</v>
      </c>
      <c r="AZ25" s="692">
        <v>10247.700000000001</v>
      </c>
      <c r="BA25" s="692">
        <v>0</v>
      </c>
      <c r="BB25" s="692">
        <v>0</v>
      </c>
      <c r="BC25" s="692">
        <v>0</v>
      </c>
      <c r="BD25" s="692">
        <v>0</v>
      </c>
      <c r="BE25" s="692">
        <v>0</v>
      </c>
      <c r="BF25" s="692">
        <v>0</v>
      </c>
      <c r="BG25" s="692">
        <v>0</v>
      </c>
      <c r="BH25" s="692">
        <v>0</v>
      </c>
      <c r="BI25" s="692">
        <v>0</v>
      </c>
      <c r="BJ25" s="692">
        <v>0</v>
      </c>
      <c r="BK25" s="692">
        <v>0</v>
      </c>
      <c r="BL25" s="692">
        <v>0</v>
      </c>
      <c r="BM25" s="692">
        <v>0</v>
      </c>
      <c r="BN25" s="692">
        <v>0</v>
      </c>
      <c r="BO25" s="692">
        <v>0</v>
      </c>
      <c r="BP25" s="692">
        <v>0</v>
      </c>
      <c r="BQ25" s="692">
        <v>0</v>
      </c>
      <c r="BR25" s="692">
        <v>0</v>
      </c>
      <c r="BS25" s="692">
        <v>0</v>
      </c>
      <c r="BT25" s="692">
        <v>0</v>
      </c>
      <c r="BU25" s="692">
        <v>0</v>
      </c>
      <c r="BV25" s="692">
        <v>0</v>
      </c>
      <c r="BW25" s="692">
        <v>0</v>
      </c>
      <c r="BX25" s="692">
        <v>0</v>
      </c>
      <c r="BY25" s="692">
        <v>0</v>
      </c>
      <c r="BZ25" s="693">
        <v>0</v>
      </c>
      <c r="CA25" s="168"/>
    </row>
    <row r="26" spans="2:79" s="17" customFormat="1" ht="15.75">
      <c r="B26" s="274">
        <v>2</v>
      </c>
      <c r="C26" s="179" t="s">
        <v>672</v>
      </c>
      <c r="D26" s="179" t="s">
        <v>673</v>
      </c>
      <c r="E26" s="179" t="s">
        <v>1</v>
      </c>
      <c r="F26" s="179" t="s">
        <v>674</v>
      </c>
      <c r="G26" s="179" t="s">
        <v>29</v>
      </c>
      <c r="H26" s="179" t="s">
        <v>675</v>
      </c>
      <c r="I26" s="179">
        <v>2011</v>
      </c>
      <c r="J26" s="179"/>
      <c r="K26" s="179" t="s">
        <v>683</v>
      </c>
      <c r="L26" s="179"/>
      <c r="M26" s="179" t="s">
        <v>684</v>
      </c>
      <c r="N26" s="691">
        <v>3034</v>
      </c>
      <c r="O26" s="692">
        <v>350.09444739999998</v>
      </c>
      <c r="P26" s="692">
        <v>2495648.86</v>
      </c>
      <c r="Q26" s="179"/>
      <c r="R26" s="692">
        <v>171.607</v>
      </c>
      <c r="S26" s="692">
        <v>171.607</v>
      </c>
      <c r="T26" s="692">
        <v>171.607</v>
      </c>
      <c r="U26" s="692">
        <v>167.31100000000001</v>
      </c>
      <c r="V26" s="692">
        <v>111.193</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692">
        <v>1238865</v>
      </c>
      <c r="AX26" s="692">
        <v>1238865</v>
      </c>
      <c r="AY26" s="692">
        <v>1238865</v>
      </c>
      <c r="AZ26" s="692">
        <v>1235024</v>
      </c>
      <c r="BA26" s="692">
        <v>845705</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6.5" customHeight="1">
      <c r="B27" s="274">
        <v>3</v>
      </c>
      <c r="C27" s="179" t="s">
        <v>672</v>
      </c>
      <c r="D27" s="179" t="s">
        <v>673</v>
      </c>
      <c r="E27" s="179" t="s">
        <v>5</v>
      </c>
      <c r="F27" s="179" t="s">
        <v>674</v>
      </c>
      <c r="G27" s="179" t="s">
        <v>29</v>
      </c>
      <c r="H27" s="179" t="s">
        <v>675</v>
      </c>
      <c r="I27" s="179">
        <v>2011</v>
      </c>
      <c r="J27" s="179"/>
      <c r="K27" s="179" t="s">
        <v>683</v>
      </c>
      <c r="L27" s="179"/>
      <c r="M27" s="179" t="s">
        <v>685</v>
      </c>
      <c r="N27" s="691">
        <v>35186</v>
      </c>
      <c r="O27" s="692">
        <v>60.805294840000002</v>
      </c>
      <c r="P27" s="692">
        <v>1087496.9480000001</v>
      </c>
      <c r="Q27" s="179"/>
      <c r="R27" s="692">
        <v>67.979600000000005</v>
      </c>
      <c r="S27" s="692">
        <v>67.979600000000005</v>
      </c>
      <c r="T27" s="692">
        <v>67.979600000000005</v>
      </c>
      <c r="U27" s="692">
        <v>67.979600000000005</v>
      </c>
      <c r="V27" s="692">
        <v>63.244500000000002</v>
      </c>
      <c r="W27" s="692">
        <v>58.0717</v>
      </c>
      <c r="X27" s="692">
        <v>46.973199999999999</v>
      </c>
      <c r="Y27" s="692">
        <v>46.667299999999997</v>
      </c>
      <c r="Z27" s="692">
        <v>56.575299999999999</v>
      </c>
      <c r="AA27" s="692">
        <v>26.837399999999999</v>
      </c>
      <c r="AB27" s="692">
        <v>3.8165399999999998</v>
      </c>
      <c r="AC27" s="692">
        <v>3.8149500000000001</v>
      </c>
      <c r="AD27" s="692">
        <v>3.8149500000000001</v>
      </c>
      <c r="AE27" s="692">
        <v>3.54095</v>
      </c>
      <c r="AF27" s="692">
        <v>3.54095</v>
      </c>
      <c r="AG27" s="692">
        <v>2.9886900000000001</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692">
        <v>1188091</v>
      </c>
      <c r="AX27" s="692">
        <v>1188091</v>
      </c>
      <c r="AY27" s="692">
        <v>1188091</v>
      </c>
      <c r="AZ27" s="692">
        <v>1188091</v>
      </c>
      <c r="BA27" s="692">
        <v>1085828</v>
      </c>
      <c r="BB27" s="692">
        <v>974110</v>
      </c>
      <c r="BC27" s="692">
        <v>734417</v>
      </c>
      <c r="BD27" s="692">
        <v>731737</v>
      </c>
      <c r="BE27" s="692">
        <v>945719</v>
      </c>
      <c r="BF27" s="692">
        <v>303473</v>
      </c>
      <c r="BG27" s="692">
        <v>109271</v>
      </c>
      <c r="BH27" s="692">
        <v>96188</v>
      </c>
      <c r="BI27" s="692">
        <v>96188</v>
      </c>
      <c r="BJ27" s="692">
        <v>71038.899999999994</v>
      </c>
      <c r="BK27" s="692">
        <v>71038.899999999994</v>
      </c>
      <c r="BL27" s="692">
        <v>64546.5</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4</v>
      </c>
      <c r="C28" s="179" t="s">
        <v>672</v>
      </c>
      <c r="D28" s="179" t="s">
        <v>673</v>
      </c>
      <c r="E28" s="277" t="s">
        <v>4</v>
      </c>
      <c r="F28" s="179" t="s">
        <v>674</v>
      </c>
      <c r="G28" s="179" t="s">
        <v>29</v>
      </c>
      <c r="H28" s="179" t="s">
        <v>675</v>
      </c>
      <c r="I28" s="179">
        <v>2011</v>
      </c>
      <c r="J28" s="179"/>
      <c r="K28" s="179" t="s">
        <v>683</v>
      </c>
      <c r="L28" s="179"/>
      <c r="M28" s="179" t="s">
        <v>685</v>
      </c>
      <c r="N28" s="691">
        <v>21540</v>
      </c>
      <c r="O28" s="692">
        <v>44.017185470000001</v>
      </c>
      <c r="P28" s="692">
        <v>735082.28229999996</v>
      </c>
      <c r="Q28" s="179"/>
      <c r="R28" s="692">
        <v>49.745899999999999</v>
      </c>
      <c r="S28" s="692">
        <v>49.745899999999999</v>
      </c>
      <c r="T28" s="692">
        <v>49.745899999999999</v>
      </c>
      <c r="U28" s="692">
        <v>49.745899999999999</v>
      </c>
      <c r="V28" s="692">
        <v>46.762300000000003</v>
      </c>
      <c r="W28" s="692">
        <v>43.502899999999997</v>
      </c>
      <c r="X28" s="692">
        <v>36.963700000000003</v>
      </c>
      <c r="Y28" s="692">
        <v>36.589599999999997</v>
      </c>
      <c r="Z28" s="692">
        <v>42.832599999999999</v>
      </c>
      <c r="AA28" s="692">
        <v>24.0947</v>
      </c>
      <c r="AB28" s="692">
        <v>3.1406499999999999</v>
      </c>
      <c r="AC28" s="692">
        <v>3.13889</v>
      </c>
      <c r="AD28" s="692">
        <v>3.13889</v>
      </c>
      <c r="AE28" s="692">
        <v>3.07856</v>
      </c>
      <c r="AF28" s="692">
        <v>3.07856</v>
      </c>
      <c r="AG28" s="692">
        <v>2.94048</v>
      </c>
      <c r="AH28" s="692">
        <v>0</v>
      </c>
      <c r="AI28" s="692">
        <v>0</v>
      </c>
      <c r="AJ28" s="692">
        <v>0</v>
      </c>
      <c r="AK28" s="692">
        <v>0</v>
      </c>
      <c r="AL28" s="692">
        <v>0</v>
      </c>
      <c r="AM28" s="692">
        <v>0</v>
      </c>
      <c r="AN28" s="692">
        <v>0</v>
      </c>
      <c r="AO28" s="692">
        <v>0</v>
      </c>
      <c r="AP28" s="692">
        <v>0</v>
      </c>
      <c r="AQ28" s="692">
        <v>0</v>
      </c>
      <c r="AR28" s="692">
        <v>0</v>
      </c>
      <c r="AS28" s="692">
        <v>0</v>
      </c>
      <c r="AT28" s="692">
        <v>0</v>
      </c>
      <c r="AU28" s="692">
        <v>0</v>
      </c>
      <c r="AV28" s="179"/>
      <c r="AW28" s="692">
        <v>810293</v>
      </c>
      <c r="AX28" s="692">
        <v>810293</v>
      </c>
      <c r="AY28" s="692">
        <v>810293</v>
      </c>
      <c r="AZ28" s="692">
        <v>810293</v>
      </c>
      <c r="BA28" s="692">
        <v>745857</v>
      </c>
      <c r="BB28" s="692">
        <v>675463</v>
      </c>
      <c r="BC28" s="692">
        <v>534237</v>
      </c>
      <c r="BD28" s="692">
        <v>530959</v>
      </c>
      <c r="BE28" s="692">
        <v>665790</v>
      </c>
      <c r="BF28" s="692">
        <v>261108</v>
      </c>
      <c r="BG28" s="692">
        <v>85203.6</v>
      </c>
      <c r="BH28" s="692">
        <v>70665.399999999994</v>
      </c>
      <c r="BI28" s="692">
        <v>70665.399999999994</v>
      </c>
      <c r="BJ28" s="692">
        <v>65128.5</v>
      </c>
      <c r="BK28" s="692">
        <v>65128.5</v>
      </c>
      <c r="BL28" s="692">
        <v>63505.1</v>
      </c>
      <c r="BM28" s="692">
        <v>0</v>
      </c>
      <c r="BN28" s="692">
        <v>0</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5</v>
      </c>
      <c r="C29" s="179" t="s">
        <v>672</v>
      </c>
      <c r="D29" s="179" t="s">
        <v>673</v>
      </c>
      <c r="E29" s="179" t="s">
        <v>3</v>
      </c>
      <c r="F29" s="179" t="s">
        <v>674</v>
      </c>
      <c r="G29" s="179" t="s">
        <v>29</v>
      </c>
      <c r="H29" s="179" t="s">
        <v>675</v>
      </c>
      <c r="I29" s="179">
        <v>2011</v>
      </c>
      <c r="J29" s="179"/>
      <c r="K29" s="179" t="s">
        <v>683</v>
      </c>
      <c r="L29" s="179"/>
      <c r="M29" s="179" t="s">
        <v>686</v>
      </c>
      <c r="N29" s="691">
        <v>6097</v>
      </c>
      <c r="O29" s="692">
        <v>2797.612924</v>
      </c>
      <c r="P29" s="692">
        <v>5121925.216</v>
      </c>
      <c r="Q29" s="179"/>
      <c r="R29" s="692">
        <v>1692.64</v>
      </c>
      <c r="S29" s="692">
        <v>1692.64</v>
      </c>
      <c r="T29" s="692">
        <v>1692.64</v>
      </c>
      <c r="U29" s="692">
        <v>1692.64</v>
      </c>
      <c r="V29" s="692">
        <v>1692.64</v>
      </c>
      <c r="W29" s="692">
        <v>1692.64</v>
      </c>
      <c r="X29" s="692">
        <v>1692.64</v>
      </c>
      <c r="Y29" s="692">
        <v>1692.64</v>
      </c>
      <c r="Z29" s="692">
        <v>1692.64</v>
      </c>
      <c r="AA29" s="692">
        <v>1692.64</v>
      </c>
      <c r="AB29" s="692">
        <v>1692.64</v>
      </c>
      <c r="AC29" s="692">
        <v>1692.64</v>
      </c>
      <c r="AD29" s="692">
        <v>1692.64</v>
      </c>
      <c r="AE29" s="692">
        <v>1692.64</v>
      </c>
      <c r="AF29" s="692">
        <v>1692.64</v>
      </c>
      <c r="AG29" s="692">
        <v>1692.64</v>
      </c>
      <c r="AH29" s="692">
        <v>1692.64</v>
      </c>
      <c r="AI29" s="692">
        <v>1692.64</v>
      </c>
      <c r="AJ29" s="692">
        <v>1340.95</v>
      </c>
      <c r="AK29" s="692">
        <v>0</v>
      </c>
      <c r="AL29" s="692">
        <v>0</v>
      </c>
      <c r="AM29" s="692">
        <v>0</v>
      </c>
      <c r="AN29" s="692">
        <v>0</v>
      </c>
      <c r="AO29" s="692">
        <v>0</v>
      </c>
      <c r="AP29" s="692">
        <v>0</v>
      </c>
      <c r="AQ29" s="692">
        <v>0</v>
      </c>
      <c r="AR29" s="692">
        <v>0</v>
      </c>
      <c r="AS29" s="692">
        <v>0</v>
      </c>
      <c r="AT29" s="692">
        <v>0</v>
      </c>
      <c r="AU29" s="692">
        <v>0</v>
      </c>
      <c r="AV29" s="179"/>
      <c r="AW29" s="692">
        <v>3070047</v>
      </c>
      <c r="AX29" s="692">
        <v>3070047</v>
      </c>
      <c r="AY29" s="692">
        <v>3070047</v>
      </c>
      <c r="AZ29" s="692">
        <v>3070047</v>
      </c>
      <c r="BA29" s="692">
        <v>3070047</v>
      </c>
      <c r="BB29" s="692">
        <v>3070047</v>
      </c>
      <c r="BC29" s="692">
        <v>3070047</v>
      </c>
      <c r="BD29" s="692">
        <v>3070047</v>
      </c>
      <c r="BE29" s="692">
        <v>3070047</v>
      </c>
      <c r="BF29" s="692">
        <v>3070047</v>
      </c>
      <c r="BG29" s="692">
        <v>3070047</v>
      </c>
      <c r="BH29" s="692">
        <v>3070047</v>
      </c>
      <c r="BI29" s="692">
        <v>3070047</v>
      </c>
      <c r="BJ29" s="692">
        <v>3070047</v>
      </c>
      <c r="BK29" s="692">
        <v>3070047</v>
      </c>
      <c r="BL29" s="692">
        <v>3070047</v>
      </c>
      <c r="BM29" s="692">
        <v>3070047</v>
      </c>
      <c r="BN29" s="692">
        <v>3070047</v>
      </c>
      <c r="BO29" s="692">
        <v>2755498</v>
      </c>
      <c r="BP29" s="692">
        <v>0</v>
      </c>
      <c r="BQ29" s="692">
        <v>0</v>
      </c>
      <c r="BR29" s="692">
        <v>0</v>
      </c>
      <c r="BS29" s="692">
        <v>0</v>
      </c>
      <c r="BT29" s="692">
        <v>0</v>
      </c>
      <c r="BU29" s="692">
        <v>0</v>
      </c>
      <c r="BV29" s="692">
        <v>0</v>
      </c>
      <c r="BW29" s="692">
        <v>0</v>
      </c>
      <c r="BX29" s="692">
        <v>0</v>
      </c>
      <c r="BY29" s="692">
        <v>0</v>
      </c>
      <c r="BZ29" s="693">
        <v>0</v>
      </c>
      <c r="CA29" s="168"/>
    </row>
    <row r="30" spans="2:79" s="17" customFormat="1" ht="15.75">
      <c r="B30" s="274">
        <v>6</v>
      </c>
      <c r="C30" s="179" t="s">
        <v>672</v>
      </c>
      <c r="D30" s="179" t="s">
        <v>673</v>
      </c>
      <c r="E30" s="179" t="s">
        <v>42</v>
      </c>
      <c r="F30" s="179" t="s">
        <v>674</v>
      </c>
      <c r="G30" s="179" t="s">
        <v>29</v>
      </c>
      <c r="H30" s="179" t="s">
        <v>676</v>
      </c>
      <c r="I30" s="179">
        <v>2011</v>
      </c>
      <c r="J30" s="179"/>
      <c r="K30" s="179" t="s">
        <v>683</v>
      </c>
      <c r="L30" s="179" t="s">
        <v>687</v>
      </c>
      <c r="M30" s="179" t="s">
        <v>688</v>
      </c>
      <c r="N30" s="691">
        <v>1952</v>
      </c>
      <c r="O30" s="692">
        <v>1093.1199999999999</v>
      </c>
      <c r="P30" s="692">
        <v>2830.4</v>
      </c>
      <c r="Q30" s="179"/>
      <c r="R30" s="692">
        <v>1093.1199999999999</v>
      </c>
      <c r="S30" s="692">
        <v>0</v>
      </c>
      <c r="T30" s="692">
        <v>0</v>
      </c>
      <c r="U30" s="692">
        <v>0</v>
      </c>
      <c r="V30" s="692">
        <v>0</v>
      </c>
      <c r="W30" s="692">
        <v>0</v>
      </c>
      <c r="X30" s="692">
        <v>0</v>
      </c>
      <c r="Y30" s="692">
        <v>0</v>
      </c>
      <c r="Z30" s="692">
        <v>0</v>
      </c>
      <c r="AA30" s="692">
        <v>0</v>
      </c>
      <c r="AB30" s="692">
        <v>0</v>
      </c>
      <c r="AC30" s="692">
        <v>0</v>
      </c>
      <c r="AD30" s="692">
        <v>0</v>
      </c>
      <c r="AE30" s="692">
        <v>0</v>
      </c>
      <c r="AF30" s="692">
        <v>0</v>
      </c>
      <c r="AG30" s="692">
        <v>0</v>
      </c>
      <c r="AH30" s="692">
        <v>0</v>
      </c>
      <c r="AI30" s="692">
        <v>0</v>
      </c>
      <c r="AJ30" s="692">
        <v>0</v>
      </c>
      <c r="AK30" s="692">
        <v>0</v>
      </c>
      <c r="AL30" s="692">
        <v>0</v>
      </c>
      <c r="AM30" s="692">
        <v>0</v>
      </c>
      <c r="AN30" s="692">
        <v>0</v>
      </c>
      <c r="AO30" s="692">
        <v>0</v>
      </c>
      <c r="AP30" s="692">
        <v>0</v>
      </c>
      <c r="AQ30" s="692">
        <v>0</v>
      </c>
      <c r="AR30" s="692">
        <v>0</v>
      </c>
      <c r="AS30" s="692">
        <v>0</v>
      </c>
      <c r="AT30" s="692">
        <v>0</v>
      </c>
      <c r="AU30" s="692">
        <v>0</v>
      </c>
      <c r="AV30" s="179"/>
      <c r="AW30" s="692">
        <v>2830.4</v>
      </c>
      <c r="AX30" s="692">
        <v>0</v>
      </c>
      <c r="AY30" s="692">
        <v>0</v>
      </c>
      <c r="AZ30" s="692">
        <v>0</v>
      </c>
      <c r="BA30" s="692">
        <v>0</v>
      </c>
      <c r="BB30" s="692">
        <v>0</v>
      </c>
      <c r="BC30" s="692">
        <v>0</v>
      </c>
      <c r="BD30" s="692">
        <v>0</v>
      </c>
      <c r="BE30" s="692">
        <v>0</v>
      </c>
      <c r="BF30" s="692">
        <v>0</v>
      </c>
      <c r="BG30" s="692">
        <v>0</v>
      </c>
      <c r="BH30" s="692">
        <v>0</v>
      </c>
      <c r="BI30" s="692">
        <v>0</v>
      </c>
      <c r="BJ30" s="692">
        <v>0</v>
      </c>
      <c r="BK30" s="692">
        <v>0</v>
      </c>
      <c r="BL30" s="692">
        <v>0</v>
      </c>
      <c r="BM30" s="692">
        <v>0</v>
      </c>
      <c r="BN30" s="692">
        <v>0</v>
      </c>
      <c r="BO30" s="692">
        <v>0</v>
      </c>
      <c r="BP30" s="692">
        <v>0</v>
      </c>
      <c r="BQ30" s="692">
        <v>0</v>
      </c>
      <c r="BR30" s="692">
        <v>0</v>
      </c>
      <c r="BS30" s="692">
        <v>0</v>
      </c>
      <c r="BT30" s="692">
        <v>0</v>
      </c>
      <c r="BU30" s="692">
        <v>0</v>
      </c>
      <c r="BV30" s="692">
        <v>0</v>
      </c>
      <c r="BW30" s="692">
        <v>0</v>
      </c>
      <c r="BX30" s="692">
        <v>0</v>
      </c>
      <c r="BY30" s="692">
        <v>0</v>
      </c>
      <c r="BZ30" s="693">
        <v>0</v>
      </c>
      <c r="CA30" s="168"/>
    </row>
    <row r="31" spans="2:79" s="17" customFormat="1" ht="15.75">
      <c r="B31" s="274">
        <v>7</v>
      </c>
      <c r="C31" s="179" t="s">
        <v>672</v>
      </c>
      <c r="D31" s="179" t="s">
        <v>673</v>
      </c>
      <c r="E31" s="179" t="s">
        <v>6</v>
      </c>
      <c r="F31" s="179" t="s">
        <v>674</v>
      </c>
      <c r="G31" s="179" t="s">
        <v>29</v>
      </c>
      <c r="H31" s="179" t="s">
        <v>675</v>
      </c>
      <c r="I31" s="179">
        <v>2011</v>
      </c>
      <c r="J31" s="179"/>
      <c r="K31" s="179" t="s">
        <v>683</v>
      </c>
      <c r="L31" s="179" t="s">
        <v>689</v>
      </c>
      <c r="M31" s="179" t="s">
        <v>685</v>
      </c>
      <c r="N31" s="179">
        <v>0</v>
      </c>
      <c r="O31" s="692">
        <v>0</v>
      </c>
      <c r="P31" s="692">
        <v>0</v>
      </c>
      <c r="Q31" s="179"/>
      <c r="R31" s="692">
        <v>0</v>
      </c>
      <c r="S31" s="692">
        <v>0</v>
      </c>
      <c r="T31" s="692">
        <v>0</v>
      </c>
      <c r="U31" s="692">
        <v>0</v>
      </c>
      <c r="V31" s="692">
        <v>0</v>
      </c>
      <c r="W31" s="692">
        <v>0</v>
      </c>
      <c r="X31" s="692">
        <v>0</v>
      </c>
      <c r="Y31" s="692">
        <v>0</v>
      </c>
      <c r="Z31" s="692">
        <v>0</v>
      </c>
      <c r="AA31" s="692">
        <v>0</v>
      </c>
      <c r="AB31" s="692">
        <v>0</v>
      </c>
      <c r="AC31" s="692">
        <v>0</v>
      </c>
      <c r="AD31" s="692">
        <v>0</v>
      </c>
      <c r="AE31" s="692">
        <v>0</v>
      </c>
      <c r="AF31" s="692">
        <v>0</v>
      </c>
      <c r="AG31" s="692">
        <v>0</v>
      </c>
      <c r="AH31" s="692">
        <v>0</v>
      </c>
      <c r="AI31" s="692">
        <v>0</v>
      </c>
      <c r="AJ31" s="692">
        <v>0</v>
      </c>
      <c r="AK31" s="692">
        <v>0</v>
      </c>
      <c r="AL31" s="692">
        <v>0</v>
      </c>
      <c r="AM31" s="692">
        <v>0</v>
      </c>
      <c r="AN31" s="692">
        <v>0</v>
      </c>
      <c r="AO31" s="692">
        <v>0</v>
      </c>
      <c r="AP31" s="692">
        <v>0</v>
      </c>
      <c r="AQ31" s="692">
        <v>0</v>
      </c>
      <c r="AR31" s="692">
        <v>0</v>
      </c>
      <c r="AS31" s="692">
        <v>0</v>
      </c>
      <c r="AT31" s="692">
        <v>0</v>
      </c>
      <c r="AU31" s="692">
        <v>0</v>
      </c>
      <c r="AV31" s="179"/>
      <c r="AW31" s="692">
        <v>0</v>
      </c>
      <c r="AX31" s="692">
        <v>0</v>
      </c>
      <c r="AY31" s="692">
        <v>0</v>
      </c>
      <c r="AZ31" s="692">
        <v>0</v>
      </c>
      <c r="BA31" s="692">
        <v>0</v>
      </c>
      <c r="BB31" s="692">
        <v>0</v>
      </c>
      <c r="BC31" s="692">
        <v>0</v>
      </c>
      <c r="BD31" s="692">
        <v>0</v>
      </c>
      <c r="BE31" s="692">
        <v>0</v>
      </c>
      <c r="BF31" s="692">
        <v>0</v>
      </c>
      <c r="BG31" s="692">
        <v>0</v>
      </c>
      <c r="BH31" s="692">
        <v>0</v>
      </c>
      <c r="BI31" s="692">
        <v>0</v>
      </c>
      <c r="BJ31" s="692">
        <v>0</v>
      </c>
      <c r="BK31" s="692">
        <v>0</v>
      </c>
      <c r="BL31" s="692">
        <v>0</v>
      </c>
      <c r="BM31" s="692">
        <v>0</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8</v>
      </c>
      <c r="C32" s="179" t="s">
        <v>672</v>
      </c>
      <c r="D32" s="179" t="s">
        <v>677</v>
      </c>
      <c r="E32" s="179" t="s">
        <v>678</v>
      </c>
      <c r="F32" s="179" t="s">
        <v>674</v>
      </c>
      <c r="G32" s="179" t="s">
        <v>679</v>
      </c>
      <c r="H32" s="179" t="s">
        <v>676</v>
      </c>
      <c r="I32" s="179">
        <v>2011</v>
      </c>
      <c r="J32" s="179"/>
      <c r="K32" s="179" t="s">
        <v>683</v>
      </c>
      <c r="L32" s="179" t="s">
        <v>687</v>
      </c>
      <c r="M32" s="179" t="s">
        <v>688</v>
      </c>
      <c r="N32" s="179">
        <v>0</v>
      </c>
      <c r="O32" s="692">
        <v>0</v>
      </c>
      <c r="P32" s="692">
        <v>0</v>
      </c>
      <c r="Q32" s="179"/>
      <c r="R32" s="692">
        <v>0</v>
      </c>
      <c r="S32" s="692">
        <v>0</v>
      </c>
      <c r="T32" s="692">
        <v>0</v>
      </c>
      <c r="U32" s="692">
        <v>0</v>
      </c>
      <c r="V32" s="692">
        <v>0</v>
      </c>
      <c r="W32" s="692">
        <v>0</v>
      </c>
      <c r="X32" s="692">
        <v>0</v>
      </c>
      <c r="Y32" s="692">
        <v>0</v>
      </c>
      <c r="Z32" s="692">
        <v>0</v>
      </c>
      <c r="AA32" s="692">
        <v>0</v>
      </c>
      <c r="AB32" s="692">
        <v>0</v>
      </c>
      <c r="AC32" s="692">
        <v>0</v>
      </c>
      <c r="AD32" s="692">
        <v>0</v>
      </c>
      <c r="AE32" s="692">
        <v>0</v>
      </c>
      <c r="AF32" s="692">
        <v>0</v>
      </c>
      <c r="AG32" s="692">
        <v>0</v>
      </c>
      <c r="AH32" s="692">
        <v>0</v>
      </c>
      <c r="AI32" s="692">
        <v>0</v>
      </c>
      <c r="AJ32" s="692">
        <v>0</v>
      </c>
      <c r="AK32" s="692">
        <v>0</v>
      </c>
      <c r="AL32" s="692">
        <v>0</v>
      </c>
      <c r="AM32" s="692">
        <v>0</v>
      </c>
      <c r="AN32" s="692">
        <v>0</v>
      </c>
      <c r="AO32" s="692">
        <v>0</v>
      </c>
      <c r="AP32" s="692">
        <v>0</v>
      </c>
      <c r="AQ32" s="692">
        <v>0</v>
      </c>
      <c r="AR32" s="692">
        <v>0</v>
      </c>
      <c r="AS32" s="692">
        <v>0</v>
      </c>
      <c r="AT32" s="692">
        <v>0</v>
      </c>
      <c r="AU32" s="692">
        <v>0</v>
      </c>
      <c r="AV32" s="179"/>
      <c r="AW32" s="692">
        <v>0</v>
      </c>
      <c r="AX32" s="692">
        <v>0</v>
      </c>
      <c r="AY32" s="692">
        <v>0</v>
      </c>
      <c r="AZ32" s="692">
        <v>0</v>
      </c>
      <c r="BA32" s="692">
        <v>0</v>
      </c>
      <c r="BB32" s="692">
        <v>0</v>
      </c>
      <c r="BC32" s="692">
        <v>0</v>
      </c>
      <c r="BD32" s="692">
        <v>0</v>
      </c>
      <c r="BE32" s="692">
        <v>0</v>
      </c>
      <c r="BF32" s="692">
        <v>0</v>
      </c>
      <c r="BG32" s="692">
        <v>0</v>
      </c>
      <c r="BH32" s="692">
        <v>0</v>
      </c>
      <c r="BI32" s="692">
        <v>0</v>
      </c>
      <c r="BJ32" s="692">
        <v>0</v>
      </c>
      <c r="BK32" s="692">
        <v>0</v>
      </c>
      <c r="BL32" s="692">
        <v>0</v>
      </c>
      <c r="BM32" s="692">
        <v>0</v>
      </c>
      <c r="BN32" s="692">
        <v>0</v>
      </c>
      <c r="BO32" s="692">
        <v>0</v>
      </c>
      <c r="BP32" s="692">
        <v>0</v>
      </c>
      <c r="BQ32" s="692">
        <v>0</v>
      </c>
      <c r="BR32" s="692">
        <v>0</v>
      </c>
      <c r="BS32" s="692">
        <v>0</v>
      </c>
      <c r="BT32" s="692">
        <v>0</v>
      </c>
      <c r="BU32" s="692">
        <v>0</v>
      </c>
      <c r="BV32" s="692">
        <v>0</v>
      </c>
      <c r="BW32" s="692">
        <v>0</v>
      </c>
      <c r="BX32" s="692">
        <v>0</v>
      </c>
      <c r="BY32" s="692">
        <v>0</v>
      </c>
      <c r="BZ32" s="693">
        <v>0</v>
      </c>
      <c r="CA32" s="168"/>
    </row>
    <row r="33" spans="2:79" s="17" customFormat="1" ht="15.75">
      <c r="B33" s="274">
        <v>9</v>
      </c>
      <c r="C33" s="179" t="s">
        <v>672</v>
      </c>
      <c r="D33" s="179" t="s">
        <v>677</v>
      </c>
      <c r="E33" s="179" t="s">
        <v>680</v>
      </c>
      <c r="F33" s="179" t="s">
        <v>674</v>
      </c>
      <c r="G33" s="179" t="s">
        <v>679</v>
      </c>
      <c r="H33" s="179" t="s">
        <v>676</v>
      </c>
      <c r="I33" s="179">
        <v>2011</v>
      </c>
      <c r="J33" s="179"/>
      <c r="K33" s="179" t="s">
        <v>683</v>
      </c>
      <c r="L33" s="179" t="s">
        <v>690</v>
      </c>
      <c r="M33" s="179" t="s">
        <v>691</v>
      </c>
      <c r="N33" s="179">
        <v>5</v>
      </c>
      <c r="O33" s="692">
        <v>707</v>
      </c>
      <c r="P33" s="692">
        <v>20936.34</v>
      </c>
      <c r="Q33" s="179"/>
      <c r="R33" s="692">
        <v>536.23800000000006</v>
      </c>
      <c r="S33" s="692">
        <v>0</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2">
        <v>0</v>
      </c>
      <c r="AP33" s="692">
        <v>0</v>
      </c>
      <c r="AQ33" s="692">
        <v>0</v>
      </c>
      <c r="AR33" s="692">
        <v>0</v>
      </c>
      <c r="AS33" s="692">
        <v>0</v>
      </c>
      <c r="AT33" s="692">
        <v>0</v>
      </c>
      <c r="AU33" s="692">
        <v>0</v>
      </c>
      <c r="AV33" s="179"/>
      <c r="AW33" s="692">
        <v>20936.3</v>
      </c>
      <c r="AX33" s="692">
        <v>0</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2">
        <v>0</v>
      </c>
      <c r="BU33" s="692">
        <v>0</v>
      </c>
      <c r="BV33" s="692">
        <v>0</v>
      </c>
      <c r="BW33" s="692">
        <v>0</v>
      </c>
      <c r="BX33" s="692">
        <v>0</v>
      </c>
      <c r="BY33" s="692">
        <v>0</v>
      </c>
      <c r="BZ33" s="693">
        <v>0</v>
      </c>
      <c r="CA33" s="168"/>
    </row>
    <row r="34" spans="2:79" s="17" customFormat="1" ht="15.75">
      <c r="B34" s="274">
        <v>10</v>
      </c>
      <c r="C34" s="179" t="s">
        <v>672</v>
      </c>
      <c r="D34" s="179" t="s">
        <v>677</v>
      </c>
      <c r="E34" s="179" t="s">
        <v>21</v>
      </c>
      <c r="F34" s="179" t="s">
        <v>674</v>
      </c>
      <c r="G34" s="179" t="s">
        <v>679</v>
      </c>
      <c r="H34" s="179" t="s">
        <v>675</v>
      </c>
      <c r="I34" s="179">
        <v>2011</v>
      </c>
      <c r="J34" s="179"/>
      <c r="K34" s="179" t="s">
        <v>683</v>
      </c>
      <c r="L34" s="179"/>
      <c r="M34" s="179" t="s">
        <v>692</v>
      </c>
      <c r="N34" s="179">
        <v>693</v>
      </c>
      <c r="O34" s="692">
        <v>617.16584899999998</v>
      </c>
      <c r="P34" s="692">
        <v>1823667.2290000001</v>
      </c>
      <c r="Q34" s="179"/>
      <c r="R34" s="692">
        <v>660.87300000000005</v>
      </c>
      <c r="S34" s="692">
        <v>660.87300000000005</v>
      </c>
      <c r="T34" s="692">
        <v>633.21799999999996</v>
      </c>
      <c r="U34" s="692">
        <v>544.13300000000004</v>
      </c>
      <c r="V34" s="692">
        <v>543.99099999999999</v>
      </c>
      <c r="W34" s="692">
        <v>542.43299999999999</v>
      </c>
      <c r="X34" s="692">
        <v>112.095</v>
      </c>
      <c r="Y34" s="692">
        <v>110.703</v>
      </c>
      <c r="Z34" s="692">
        <v>110.703</v>
      </c>
      <c r="AA34" s="692">
        <v>110.703</v>
      </c>
      <c r="AB34" s="692">
        <v>102.024</v>
      </c>
      <c r="AC34" s="692">
        <v>102.024</v>
      </c>
      <c r="AD34" s="692">
        <v>2.0738799999999999</v>
      </c>
      <c r="AE34" s="692">
        <v>2.0738799999999999</v>
      </c>
      <c r="AF34" s="692">
        <v>2.0738799999999999</v>
      </c>
      <c r="AG34" s="692">
        <v>0</v>
      </c>
      <c r="AH34" s="692">
        <v>0</v>
      </c>
      <c r="AI34" s="692">
        <v>0</v>
      </c>
      <c r="AJ34" s="692">
        <v>0</v>
      </c>
      <c r="AK34" s="692">
        <v>0</v>
      </c>
      <c r="AL34" s="692">
        <v>0</v>
      </c>
      <c r="AM34" s="692">
        <v>0</v>
      </c>
      <c r="AN34" s="692">
        <v>0</v>
      </c>
      <c r="AO34" s="692">
        <v>0</v>
      </c>
      <c r="AP34" s="692">
        <v>0</v>
      </c>
      <c r="AQ34" s="692">
        <v>0</v>
      </c>
      <c r="AR34" s="692">
        <v>0</v>
      </c>
      <c r="AS34" s="692">
        <v>0</v>
      </c>
      <c r="AT34" s="692">
        <v>0</v>
      </c>
      <c r="AU34" s="692">
        <v>0</v>
      </c>
      <c r="AV34" s="179"/>
      <c r="AW34" s="692">
        <v>1693346</v>
      </c>
      <c r="AX34" s="692">
        <v>1693346</v>
      </c>
      <c r="AY34" s="692">
        <v>1614579</v>
      </c>
      <c r="AZ34" s="692">
        <v>1362735</v>
      </c>
      <c r="BA34" s="692">
        <v>1362338</v>
      </c>
      <c r="BB34" s="692">
        <v>1358309</v>
      </c>
      <c r="BC34" s="692">
        <v>305906</v>
      </c>
      <c r="BD34" s="692">
        <v>304862</v>
      </c>
      <c r="BE34" s="692">
        <v>304862</v>
      </c>
      <c r="BF34" s="692">
        <v>304862</v>
      </c>
      <c r="BG34" s="692">
        <v>247791</v>
      </c>
      <c r="BH34" s="692">
        <v>247791</v>
      </c>
      <c r="BI34" s="692">
        <v>1556.73</v>
      </c>
      <c r="BJ34" s="692">
        <v>1556.73</v>
      </c>
      <c r="BK34" s="692">
        <v>1556.73</v>
      </c>
      <c r="BL34" s="692">
        <v>0</v>
      </c>
      <c r="BM34" s="692">
        <v>0</v>
      </c>
      <c r="BN34" s="692">
        <v>0</v>
      </c>
      <c r="BO34" s="692">
        <v>0</v>
      </c>
      <c r="BP34" s="692">
        <v>0</v>
      </c>
      <c r="BQ34" s="692">
        <v>0</v>
      </c>
      <c r="BR34" s="692">
        <v>0</v>
      </c>
      <c r="BS34" s="692">
        <v>0</v>
      </c>
      <c r="BT34" s="692">
        <v>0</v>
      </c>
      <c r="BU34" s="692">
        <v>0</v>
      </c>
      <c r="BV34" s="692">
        <v>0</v>
      </c>
      <c r="BW34" s="692">
        <v>0</v>
      </c>
      <c r="BX34" s="692">
        <v>0</v>
      </c>
      <c r="BY34" s="692">
        <v>0</v>
      </c>
      <c r="BZ34" s="693">
        <v>0</v>
      </c>
      <c r="CA34" s="168"/>
    </row>
    <row r="35" spans="2:79" s="17" customFormat="1" ht="15.75">
      <c r="B35" s="274">
        <v>11</v>
      </c>
      <c r="C35" s="179" t="s">
        <v>672</v>
      </c>
      <c r="D35" s="179" t="s">
        <v>677</v>
      </c>
      <c r="E35" s="179" t="s">
        <v>22</v>
      </c>
      <c r="F35" s="179" t="s">
        <v>674</v>
      </c>
      <c r="G35" s="179" t="s">
        <v>679</v>
      </c>
      <c r="H35" s="179" t="s">
        <v>675</v>
      </c>
      <c r="I35" s="179">
        <v>2011</v>
      </c>
      <c r="J35" s="179"/>
      <c r="K35" s="179" t="s">
        <v>683</v>
      </c>
      <c r="L35" s="179"/>
      <c r="M35" s="179" t="s">
        <v>692</v>
      </c>
      <c r="N35" s="179">
        <v>71</v>
      </c>
      <c r="O35" s="692">
        <v>1192.218928</v>
      </c>
      <c r="P35" s="692">
        <v>6499364.0020000003</v>
      </c>
      <c r="Q35" s="179"/>
      <c r="R35" s="692">
        <v>856.61</v>
      </c>
      <c r="S35" s="692">
        <v>856.61</v>
      </c>
      <c r="T35" s="692">
        <v>856.61</v>
      </c>
      <c r="U35" s="692">
        <v>856.61</v>
      </c>
      <c r="V35" s="692">
        <v>856.61</v>
      </c>
      <c r="W35" s="692">
        <v>856.61</v>
      </c>
      <c r="X35" s="692">
        <v>856.61</v>
      </c>
      <c r="Y35" s="692">
        <v>856.61</v>
      </c>
      <c r="Z35" s="692">
        <v>788.66700000000003</v>
      </c>
      <c r="AA35" s="692">
        <v>788.66700000000003</v>
      </c>
      <c r="AB35" s="692">
        <v>201.09100000000001</v>
      </c>
      <c r="AC35" s="692">
        <v>201.09100000000001</v>
      </c>
      <c r="AD35" s="692">
        <v>201.09100000000001</v>
      </c>
      <c r="AE35" s="692">
        <v>201.09100000000001</v>
      </c>
      <c r="AF35" s="692">
        <v>0</v>
      </c>
      <c r="AG35" s="692">
        <v>0</v>
      </c>
      <c r="AH35" s="692">
        <v>0</v>
      </c>
      <c r="AI35" s="692">
        <v>0</v>
      </c>
      <c r="AJ35" s="692">
        <v>0</v>
      </c>
      <c r="AK35" s="692">
        <v>0</v>
      </c>
      <c r="AL35" s="692">
        <v>0</v>
      </c>
      <c r="AM35" s="692">
        <v>0</v>
      </c>
      <c r="AN35" s="692">
        <v>0</v>
      </c>
      <c r="AO35" s="692">
        <v>0</v>
      </c>
      <c r="AP35" s="692">
        <v>0</v>
      </c>
      <c r="AQ35" s="692">
        <v>0</v>
      </c>
      <c r="AR35" s="692">
        <v>0</v>
      </c>
      <c r="AS35" s="692">
        <v>0</v>
      </c>
      <c r="AT35" s="692">
        <v>0</v>
      </c>
      <c r="AU35" s="692">
        <v>0</v>
      </c>
      <c r="AV35" s="179"/>
      <c r="AW35" s="692">
        <v>4805916</v>
      </c>
      <c r="AX35" s="692">
        <v>4805916</v>
      </c>
      <c r="AY35" s="692">
        <v>4805916</v>
      </c>
      <c r="AZ35" s="692">
        <v>4805916</v>
      </c>
      <c r="BA35" s="692">
        <v>4805916</v>
      </c>
      <c r="BB35" s="692">
        <v>4805916</v>
      </c>
      <c r="BC35" s="692">
        <v>4805916</v>
      </c>
      <c r="BD35" s="692">
        <v>4805916</v>
      </c>
      <c r="BE35" s="692">
        <v>4504954</v>
      </c>
      <c r="BF35" s="692">
        <v>4504954</v>
      </c>
      <c r="BG35" s="692">
        <v>1115148</v>
      </c>
      <c r="BH35" s="692">
        <v>1115148</v>
      </c>
      <c r="BI35" s="692">
        <v>1115148</v>
      </c>
      <c r="BJ35" s="692">
        <v>1115148</v>
      </c>
      <c r="BK35" s="692">
        <v>0</v>
      </c>
      <c r="BL35" s="692">
        <v>0</v>
      </c>
      <c r="BM35" s="692">
        <v>0</v>
      </c>
      <c r="BN35" s="692">
        <v>0</v>
      </c>
      <c r="BO35" s="692">
        <v>0</v>
      </c>
      <c r="BP35" s="692">
        <v>0</v>
      </c>
      <c r="BQ35" s="692">
        <v>0</v>
      </c>
      <c r="BR35" s="692">
        <v>0</v>
      </c>
      <c r="BS35" s="692">
        <v>0</v>
      </c>
      <c r="BT35" s="692">
        <v>0</v>
      </c>
      <c r="BU35" s="692">
        <v>0</v>
      </c>
      <c r="BV35" s="692">
        <v>0</v>
      </c>
      <c r="BW35" s="692">
        <v>0</v>
      </c>
      <c r="BX35" s="692">
        <v>0</v>
      </c>
      <c r="BY35" s="692">
        <v>0</v>
      </c>
      <c r="BZ35" s="693">
        <v>0</v>
      </c>
      <c r="CA35" s="168"/>
    </row>
    <row r="36" spans="2:79" s="17" customFormat="1" ht="15.75">
      <c r="B36" s="274">
        <v>12</v>
      </c>
      <c r="C36" s="179" t="s">
        <v>672</v>
      </c>
      <c r="D36" s="179" t="s">
        <v>677</v>
      </c>
      <c r="E36" s="179" t="s">
        <v>20</v>
      </c>
      <c r="F36" s="179" t="s">
        <v>674</v>
      </c>
      <c r="G36" s="179" t="s">
        <v>679</v>
      </c>
      <c r="H36" s="179" t="s">
        <v>675</v>
      </c>
      <c r="I36" s="179">
        <v>2011</v>
      </c>
      <c r="J36" s="179"/>
      <c r="K36" s="179" t="s">
        <v>683</v>
      </c>
      <c r="L36" s="179" t="s">
        <v>693</v>
      </c>
      <c r="M36" s="179" t="s">
        <v>694</v>
      </c>
      <c r="N36" s="179">
        <v>5</v>
      </c>
      <c r="O36" s="692">
        <v>0</v>
      </c>
      <c r="P36" s="692">
        <v>0</v>
      </c>
      <c r="Q36" s="179"/>
      <c r="R36" s="692">
        <v>0</v>
      </c>
      <c r="S36" s="692">
        <v>0</v>
      </c>
      <c r="T36" s="692">
        <v>0</v>
      </c>
      <c r="U36" s="692">
        <v>0</v>
      </c>
      <c r="V36" s="692">
        <v>0</v>
      </c>
      <c r="W36" s="692">
        <v>0</v>
      </c>
      <c r="X36" s="692">
        <v>0</v>
      </c>
      <c r="Y36" s="692">
        <v>0</v>
      </c>
      <c r="Z36" s="692">
        <v>0</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692">
        <v>0</v>
      </c>
      <c r="AX36" s="692">
        <v>0</v>
      </c>
      <c r="AY36" s="692">
        <v>0</v>
      </c>
      <c r="AZ36" s="692">
        <v>0</v>
      </c>
      <c r="BA36" s="692">
        <v>0</v>
      </c>
      <c r="BB36" s="692">
        <v>0</v>
      </c>
      <c r="BC36" s="692">
        <v>0</v>
      </c>
      <c r="BD36" s="692">
        <v>0</v>
      </c>
      <c r="BE36" s="692">
        <v>0</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13</v>
      </c>
      <c r="C37" s="179" t="s">
        <v>672</v>
      </c>
      <c r="D37" s="179" t="s">
        <v>681</v>
      </c>
      <c r="E37" s="179" t="s">
        <v>9</v>
      </c>
      <c r="F37" s="179" t="s">
        <v>674</v>
      </c>
      <c r="G37" s="179" t="s">
        <v>681</v>
      </c>
      <c r="H37" s="179" t="s">
        <v>676</v>
      </c>
      <c r="I37" s="179">
        <v>2011</v>
      </c>
      <c r="J37" s="179"/>
      <c r="K37" s="179" t="s">
        <v>683</v>
      </c>
      <c r="L37" s="179" t="s">
        <v>690</v>
      </c>
      <c r="M37" s="179" t="s">
        <v>691</v>
      </c>
      <c r="N37" s="179">
        <v>6</v>
      </c>
      <c r="O37" s="692">
        <v>4151</v>
      </c>
      <c r="P37" s="692">
        <v>205346.2</v>
      </c>
      <c r="Q37" s="179"/>
      <c r="R37" s="692">
        <v>3498.3</v>
      </c>
      <c r="S37" s="692">
        <v>0</v>
      </c>
      <c r="T37" s="692">
        <v>0</v>
      </c>
      <c r="U37" s="692">
        <v>0</v>
      </c>
      <c r="V37" s="692">
        <v>0</v>
      </c>
      <c r="W37" s="692">
        <v>0</v>
      </c>
      <c r="X37" s="692">
        <v>0</v>
      </c>
      <c r="Y37" s="692">
        <v>0</v>
      </c>
      <c r="Z37" s="692">
        <v>0</v>
      </c>
      <c r="AA37" s="692">
        <v>0</v>
      </c>
      <c r="AB37" s="692">
        <v>0</v>
      </c>
      <c r="AC37" s="692">
        <v>0</v>
      </c>
      <c r="AD37" s="692">
        <v>0</v>
      </c>
      <c r="AE37" s="692">
        <v>0</v>
      </c>
      <c r="AF37" s="692">
        <v>0</v>
      </c>
      <c r="AG37" s="692">
        <v>0</v>
      </c>
      <c r="AH37" s="692">
        <v>0</v>
      </c>
      <c r="AI37" s="692">
        <v>0</v>
      </c>
      <c r="AJ37" s="692">
        <v>0</v>
      </c>
      <c r="AK37" s="692">
        <v>0</v>
      </c>
      <c r="AL37" s="692">
        <v>0</v>
      </c>
      <c r="AM37" s="692">
        <v>0</v>
      </c>
      <c r="AN37" s="692">
        <v>0</v>
      </c>
      <c r="AO37" s="692">
        <v>0</v>
      </c>
      <c r="AP37" s="692">
        <v>0</v>
      </c>
      <c r="AQ37" s="692">
        <v>0</v>
      </c>
      <c r="AR37" s="692">
        <v>0</v>
      </c>
      <c r="AS37" s="692">
        <v>0</v>
      </c>
      <c r="AT37" s="692">
        <v>0</v>
      </c>
      <c r="AU37" s="692">
        <v>0</v>
      </c>
      <c r="AV37" s="179"/>
      <c r="AW37" s="692">
        <v>205346</v>
      </c>
      <c r="AX37" s="692">
        <v>0</v>
      </c>
      <c r="AY37" s="692">
        <v>0</v>
      </c>
      <c r="AZ37" s="692">
        <v>0</v>
      </c>
      <c r="BA37" s="692">
        <v>0</v>
      </c>
      <c r="BB37" s="692">
        <v>0</v>
      </c>
      <c r="BC37" s="692">
        <v>0</v>
      </c>
      <c r="BD37" s="692">
        <v>0</v>
      </c>
      <c r="BE37" s="692">
        <v>0</v>
      </c>
      <c r="BF37" s="692">
        <v>0</v>
      </c>
      <c r="BG37" s="692">
        <v>0</v>
      </c>
      <c r="BH37" s="692">
        <v>0</v>
      </c>
      <c r="BI37" s="692">
        <v>0</v>
      </c>
      <c r="BJ37" s="692">
        <v>0</v>
      </c>
      <c r="BK37" s="692">
        <v>0</v>
      </c>
      <c r="BL37" s="692">
        <v>0</v>
      </c>
      <c r="BM37" s="692">
        <v>0</v>
      </c>
      <c r="BN37" s="692">
        <v>0</v>
      </c>
      <c r="BO37" s="692">
        <v>0</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14</v>
      </c>
      <c r="C38" s="179" t="s">
        <v>672</v>
      </c>
      <c r="D38" s="179" t="s">
        <v>681</v>
      </c>
      <c r="E38" s="179" t="s">
        <v>22</v>
      </c>
      <c r="F38" s="179" t="s">
        <v>674</v>
      </c>
      <c r="G38" s="179" t="s">
        <v>681</v>
      </c>
      <c r="H38" s="179" t="s">
        <v>675</v>
      </c>
      <c r="I38" s="179">
        <v>2011</v>
      </c>
      <c r="J38" s="179"/>
      <c r="K38" s="179" t="s">
        <v>683</v>
      </c>
      <c r="L38" s="179"/>
      <c r="M38" s="179" t="s">
        <v>692</v>
      </c>
      <c r="N38" s="179">
        <v>15</v>
      </c>
      <c r="O38" s="692">
        <v>93.922466439999994</v>
      </c>
      <c r="P38" s="692">
        <v>524802.04059999995</v>
      </c>
      <c r="Q38" s="179"/>
      <c r="R38" s="692">
        <v>69.623999999999995</v>
      </c>
      <c r="S38" s="692">
        <v>69.623999999999995</v>
      </c>
      <c r="T38" s="692">
        <v>69.623999999999995</v>
      </c>
      <c r="U38" s="692">
        <v>69.623999999999995</v>
      </c>
      <c r="V38" s="692">
        <v>69.623999999999995</v>
      </c>
      <c r="W38" s="692">
        <v>69.623999999999995</v>
      </c>
      <c r="X38" s="692">
        <v>69.623999999999995</v>
      </c>
      <c r="Y38" s="692">
        <v>69.623999999999995</v>
      </c>
      <c r="Z38" s="692">
        <v>56.886899999999997</v>
      </c>
      <c r="AA38" s="692">
        <v>56.886899999999997</v>
      </c>
      <c r="AB38" s="692">
        <v>0</v>
      </c>
      <c r="AC38" s="692">
        <v>0</v>
      </c>
      <c r="AD38" s="692">
        <v>0</v>
      </c>
      <c r="AE38" s="692">
        <v>0</v>
      </c>
      <c r="AF38" s="692">
        <v>0</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692">
        <v>402527</v>
      </c>
      <c r="AX38" s="692">
        <v>402527</v>
      </c>
      <c r="AY38" s="692">
        <v>402527</v>
      </c>
      <c r="AZ38" s="692">
        <v>402527</v>
      </c>
      <c r="BA38" s="692">
        <v>402527</v>
      </c>
      <c r="BB38" s="692">
        <v>402527</v>
      </c>
      <c r="BC38" s="692">
        <v>402527</v>
      </c>
      <c r="BD38" s="692">
        <v>402527</v>
      </c>
      <c r="BE38" s="692">
        <v>357485</v>
      </c>
      <c r="BF38" s="692">
        <v>357485</v>
      </c>
      <c r="BG38" s="692">
        <v>0</v>
      </c>
      <c r="BH38" s="692">
        <v>0</v>
      </c>
      <c r="BI38" s="692">
        <v>0</v>
      </c>
      <c r="BJ38" s="692">
        <v>0</v>
      </c>
      <c r="BK38" s="692">
        <v>0</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15</v>
      </c>
      <c r="C39" s="179" t="s">
        <v>672</v>
      </c>
      <c r="D39" s="179" t="s">
        <v>682</v>
      </c>
      <c r="E39" s="179" t="s">
        <v>16</v>
      </c>
      <c r="F39" s="179" t="s">
        <v>674</v>
      </c>
      <c r="G39" s="179" t="s">
        <v>679</v>
      </c>
      <c r="H39" s="179" t="s">
        <v>675</v>
      </c>
      <c r="I39" s="179">
        <v>2011</v>
      </c>
      <c r="J39" s="179"/>
      <c r="K39" s="179" t="s">
        <v>683</v>
      </c>
      <c r="L39" s="179" t="s">
        <v>695</v>
      </c>
      <c r="M39" s="179" t="s">
        <v>692</v>
      </c>
      <c r="N39" s="179">
        <v>118</v>
      </c>
      <c r="O39" s="692">
        <v>5876.3512270000001</v>
      </c>
      <c r="P39" s="692">
        <v>33885712.100000001</v>
      </c>
      <c r="Q39" s="179"/>
      <c r="R39" s="692">
        <v>3066.09</v>
      </c>
      <c r="S39" s="692">
        <v>3066.09</v>
      </c>
      <c r="T39" s="692">
        <v>3066.09</v>
      </c>
      <c r="U39" s="692">
        <v>3066.09</v>
      </c>
      <c r="V39" s="692">
        <v>3066.09</v>
      </c>
      <c r="W39" s="692">
        <v>3066.09</v>
      </c>
      <c r="X39" s="692">
        <v>3066.09</v>
      </c>
      <c r="Y39" s="692">
        <v>3066.09</v>
      </c>
      <c r="Z39" s="692">
        <v>3066.09</v>
      </c>
      <c r="AA39" s="692">
        <v>3066.09</v>
      </c>
      <c r="AB39" s="692">
        <v>3066.09</v>
      </c>
      <c r="AC39" s="692">
        <v>3066.09</v>
      </c>
      <c r="AD39" s="692">
        <v>3066.09</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692">
        <v>17700218.579999998</v>
      </c>
      <c r="AX39" s="692">
        <v>17700218.579999998</v>
      </c>
      <c r="AY39" s="692">
        <v>17700218.579999998</v>
      </c>
      <c r="AZ39" s="692">
        <v>17700218.579999998</v>
      </c>
      <c r="BA39" s="692">
        <v>17700218.579999998</v>
      </c>
      <c r="BB39" s="692">
        <v>17700218.579999998</v>
      </c>
      <c r="BC39" s="692">
        <v>17700218.579999998</v>
      </c>
      <c r="BD39" s="692">
        <v>17700218.579999998</v>
      </c>
      <c r="BE39" s="692">
        <v>17700218.579999998</v>
      </c>
      <c r="BF39" s="692">
        <v>17700218.579999998</v>
      </c>
      <c r="BG39" s="692">
        <v>17700218.579999998</v>
      </c>
      <c r="BH39" s="692">
        <v>17700218.579999998</v>
      </c>
      <c r="BI39" s="692">
        <v>17700218.579999998</v>
      </c>
      <c r="BJ39" s="692" t="s">
        <v>742</v>
      </c>
      <c r="BK39" s="692" t="s">
        <v>742</v>
      </c>
      <c r="BL39" s="692" t="s">
        <v>742</v>
      </c>
      <c r="BM39" s="692" t="s">
        <v>742</v>
      </c>
      <c r="BN39" s="692" t="s">
        <v>742</v>
      </c>
      <c r="BO39" s="692" t="s">
        <v>742</v>
      </c>
      <c r="BP39" s="692" t="s">
        <v>742</v>
      </c>
      <c r="BQ39" s="692" t="s">
        <v>742</v>
      </c>
      <c r="BR39" s="692" t="s">
        <v>742</v>
      </c>
      <c r="BS39" s="692" t="s">
        <v>742</v>
      </c>
      <c r="BT39" s="692" t="s">
        <v>742</v>
      </c>
      <c r="BU39" s="692" t="s">
        <v>742</v>
      </c>
      <c r="BV39" s="692" t="s">
        <v>742</v>
      </c>
      <c r="BW39" s="692" t="s">
        <v>742</v>
      </c>
      <c r="BX39" s="692" t="s">
        <v>742</v>
      </c>
      <c r="BY39" s="692" t="s">
        <v>742</v>
      </c>
      <c r="BZ39" s="693" t="s">
        <v>742</v>
      </c>
      <c r="CA39" s="168"/>
    </row>
    <row r="40" spans="2:79" s="17" customFormat="1" ht="15.75">
      <c r="B40" s="274">
        <v>16</v>
      </c>
      <c r="C40" s="179" t="s">
        <v>672</v>
      </c>
      <c r="D40" s="179" t="s">
        <v>682</v>
      </c>
      <c r="E40" s="179" t="s">
        <v>17</v>
      </c>
      <c r="F40" s="179" t="s">
        <v>674</v>
      </c>
      <c r="G40" s="179" t="s">
        <v>679</v>
      </c>
      <c r="H40" s="179" t="s">
        <v>675</v>
      </c>
      <c r="I40" s="179">
        <v>2011</v>
      </c>
      <c r="J40" s="179"/>
      <c r="K40" s="179" t="s">
        <v>683</v>
      </c>
      <c r="L40" s="179" t="s">
        <v>695</v>
      </c>
      <c r="M40" s="179" t="s">
        <v>692</v>
      </c>
      <c r="N40" s="179">
        <v>7</v>
      </c>
      <c r="O40" s="692">
        <v>484.6529104</v>
      </c>
      <c r="P40" s="692">
        <v>2489177.3480000002</v>
      </c>
      <c r="Q40" s="179"/>
      <c r="R40" s="692">
        <v>242.32599999999999</v>
      </c>
      <c r="S40" s="692">
        <v>242.32599999999999</v>
      </c>
      <c r="T40" s="692">
        <v>242.32599999999999</v>
      </c>
      <c r="U40" s="692">
        <v>242.32599999999999</v>
      </c>
      <c r="V40" s="692">
        <v>242.32599999999999</v>
      </c>
      <c r="W40" s="692">
        <v>242.32599999999999</v>
      </c>
      <c r="X40" s="692">
        <v>242.32599999999999</v>
      </c>
      <c r="Y40" s="692">
        <v>242.32599999999999</v>
      </c>
      <c r="Z40" s="692">
        <v>242.32599999999999</v>
      </c>
      <c r="AA40" s="692">
        <v>242.32599999999999</v>
      </c>
      <c r="AB40" s="692">
        <v>242.32599999999999</v>
      </c>
      <c r="AC40" s="692">
        <v>242.32599999999999</v>
      </c>
      <c r="AD40" s="692">
        <v>242.32599999999999</v>
      </c>
      <c r="AE40" s="692">
        <v>242.32599999999999</v>
      </c>
      <c r="AF40" s="692">
        <v>242.32599999999999</v>
      </c>
      <c r="AG40" s="692">
        <v>177.33500000000001</v>
      </c>
      <c r="AH40" s="692">
        <v>177.33500000000001</v>
      </c>
      <c r="AI40" s="692">
        <v>177.33500000000001</v>
      </c>
      <c r="AJ40" s="692">
        <v>177.33500000000001</v>
      </c>
      <c r="AK40" s="692">
        <v>177.33500000000001</v>
      </c>
      <c r="AL40" s="692">
        <v>177.33500000000001</v>
      </c>
      <c r="AM40" s="692">
        <v>177.33500000000001</v>
      </c>
      <c r="AN40" s="692">
        <v>177.33500000000001</v>
      </c>
      <c r="AO40" s="692">
        <v>177.33500000000001</v>
      </c>
      <c r="AP40" s="692">
        <v>177.33500000000001</v>
      </c>
      <c r="AQ40" s="692">
        <v>177.33500000000001</v>
      </c>
      <c r="AR40" s="692">
        <v>0</v>
      </c>
      <c r="AS40" s="692">
        <v>0</v>
      </c>
      <c r="AT40" s="692">
        <v>0</v>
      </c>
      <c r="AU40" s="692">
        <v>0</v>
      </c>
      <c r="AV40" s="179"/>
      <c r="AW40" s="692">
        <v>1244589</v>
      </c>
      <c r="AX40" s="692">
        <v>1244589</v>
      </c>
      <c r="AY40" s="692">
        <v>1244589</v>
      </c>
      <c r="AZ40" s="692">
        <v>1244589</v>
      </c>
      <c r="BA40" s="692">
        <v>1244589</v>
      </c>
      <c r="BB40" s="692">
        <v>1244589</v>
      </c>
      <c r="BC40" s="692">
        <v>1244589</v>
      </c>
      <c r="BD40" s="692">
        <v>1244589</v>
      </c>
      <c r="BE40" s="692">
        <v>1244589</v>
      </c>
      <c r="BF40" s="692">
        <v>1244589</v>
      </c>
      <c r="BG40" s="692">
        <v>1244589</v>
      </c>
      <c r="BH40" s="692">
        <v>1244589</v>
      </c>
      <c r="BI40" s="692">
        <v>1244589</v>
      </c>
      <c r="BJ40" s="692">
        <v>1244589</v>
      </c>
      <c r="BK40" s="692">
        <v>1244589</v>
      </c>
      <c r="BL40" s="692">
        <v>910795</v>
      </c>
      <c r="BM40" s="692">
        <v>910795</v>
      </c>
      <c r="BN40" s="692">
        <v>910795</v>
      </c>
      <c r="BO40" s="692">
        <v>910795</v>
      </c>
      <c r="BP40" s="692">
        <v>910795</v>
      </c>
      <c r="BQ40" s="692">
        <v>910795</v>
      </c>
      <c r="BR40" s="692">
        <v>910795</v>
      </c>
      <c r="BS40" s="692">
        <v>910795</v>
      </c>
      <c r="BT40" s="692">
        <v>910795</v>
      </c>
      <c r="BU40" s="692">
        <v>910795</v>
      </c>
      <c r="BV40" s="692">
        <v>910795</v>
      </c>
      <c r="BW40" s="692">
        <v>0</v>
      </c>
      <c r="BX40" s="692">
        <v>0</v>
      </c>
      <c r="BY40" s="692">
        <v>0</v>
      </c>
      <c r="BZ40" s="693">
        <v>0</v>
      </c>
      <c r="CA40" s="168"/>
    </row>
    <row r="41" spans="2:79" s="17" customFormat="1" ht="15.75">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 right="0.7" top="0.75" bottom="0.75" header="0.3" footer="0.3"/>
  <pageSetup scale="6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topLeftCell="A23" zoomScale="80" zoomScaleNormal="80" workbookViewId="0">
      <selection activeCell="X46" sqref="X46"/>
    </sheetView>
  </sheetViews>
  <sheetFormatPr defaultColWidth="9.140625" defaultRowHeight="15"/>
  <cols>
    <col min="1" max="1" width="9.140625" style="12"/>
    <col min="2" max="2" width="13.28515625" style="12" customWidth="1"/>
    <col min="3" max="3" width="10.85546875" style="12" customWidth="1"/>
    <col min="4" max="4" width="40.140625" style="12" bestFit="1" customWidth="1"/>
    <col min="5" max="5" width="75.85546875" style="12" bestFit="1" customWidth="1"/>
    <col min="6" max="7" width="9.140625" style="12"/>
    <col min="8" max="8" width="14.5703125" style="12" customWidth="1"/>
    <col min="9" max="9" width="24.140625" style="12" bestFit="1"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36" width="11.28515625" style="12" bestFit="1" customWidth="1"/>
    <col min="37" max="37" width="9.42578125" style="12" bestFit="1" customWidth="1"/>
    <col min="38" max="47" width="9.28515625" style="12" bestFit="1" customWidth="1"/>
    <col min="48" max="48" width="9.140625" style="12"/>
    <col min="49" max="68" width="15.7109375" style="12" bestFit="1" customWidth="1"/>
    <col min="69" max="69" width="13.7109375" style="12" bestFit="1" customWidth="1"/>
    <col min="70" max="70" width="12.425781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672</v>
      </c>
      <c r="D24" s="179" t="s">
        <v>677</v>
      </c>
      <c r="E24" s="179" t="s">
        <v>21</v>
      </c>
      <c r="F24" s="179" t="s">
        <v>674</v>
      </c>
      <c r="G24" s="179" t="s">
        <v>696</v>
      </c>
      <c r="H24" s="179" t="s">
        <v>675</v>
      </c>
      <c r="I24" s="179">
        <v>2012</v>
      </c>
      <c r="J24" s="179"/>
      <c r="K24" s="179" t="s">
        <v>701</v>
      </c>
      <c r="L24" s="179"/>
      <c r="M24" s="179" t="s">
        <v>692</v>
      </c>
      <c r="N24" s="179">
        <v>662</v>
      </c>
      <c r="O24" s="692">
        <v>607.62472679999996</v>
      </c>
      <c r="P24" s="692">
        <v>1079788.548</v>
      </c>
      <c r="Q24" s="179"/>
      <c r="R24" s="692">
        <v>0</v>
      </c>
      <c r="S24" s="692">
        <v>549.89858849999996</v>
      </c>
      <c r="T24" s="692">
        <v>549.89859000000001</v>
      </c>
      <c r="U24" s="692">
        <v>533.83344</v>
      </c>
      <c r="V24" s="692">
        <v>467.47813000000002</v>
      </c>
      <c r="W24" s="692">
        <v>467.47813000000002</v>
      </c>
      <c r="X24" s="692">
        <v>135.90649999999999</v>
      </c>
      <c r="Y24" s="692">
        <v>135.90649999999999</v>
      </c>
      <c r="Z24" s="692">
        <v>135.76406</v>
      </c>
      <c r="AA24" s="692">
        <v>135.76406</v>
      </c>
      <c r="AB24" s="692">
        <v>135.76406</v>
      </c>
      <c r="AC24" s="692">
        <v>126.67314</v>
      </c>
      <c r="AD24" s="692">
        <v>126.67314</v>
      </c>
      <c r="AE24" s="692">
        <v>0</v>
      </c>
      <c r="AF24" s="692">
        <v>0</v>
      </c>
      <c r="AG24" s="692">
        <v>0</v>
      </c>
      <c r="AH24" s="692">
        <v>0</v>
      </c>
      <c r="AI24" s="692">
        <v>0</v>
      </c>
      <c r="AJ24" s="692">
        <v>0</v>
      </c>
      <c r="AK24" s="692">
        <v>0</v>
      </c>
      <c r="AL24" s="692">
        <v>0</v>
      </c>
      <c r="AM24" s="692">
        <v>0</v>
      </c>
      <c r="AN24" s="692">
        <v>0</v>
      </c>
      <c r="AO24" s="692">
        <v>0</v>
      </c>
      <c r="AP24" s="692">
        <v>0</v>
      </c>
      <c r="AQ24" s="692">
        <v>0</v>
      </c>
      <c r="AR24" s="692">
        <v>0</v>
      </c>
      <c r="AS24" s="692">
        <v>0</v>
      </c>
      <c r="AT24" s="692">
        <v>0</v>
      </c>
      <c r="AU24" s="692">
        <v>0</v>
      </c>
      <c r="AV24" s="179"/>
      <c r="AW24" s="692">
        <v>0</v>
      </c>
      <c r="AX24" s="692">
        <v>1875038.3049999999</v>
      </c>
      <c r="AY24" s="692">
        <v>1875038.3049999999</v>
      </c>
      <c r="AZ24" s="692">
        <v>1817431.689</v>
      </c>
      <c r="BA24" s="692">
        <v>1557886.906</v>
      </c>
      <c r="BB24" s="692">
        <v>1557886.906</v>
      </c>
      <c r="BC24" s="692">
        <v>508602.15519999998</v>
      </c>
      <c r="BD24" s="692">
        <v>508602.15519999998</v>
      </c>
      <c r="BE24" s="692">
        <v>508459.90730000002</v>
      </c>
      <c r="BF24" s="692">
        <v>508459.90730000002</v>
      </c>
      <c r="BG24" s="692">
        <v>508459.90730000002</v>
      </c>
      <c r="BH24" s="692">
        <v>419507.32500000001</v>
      </c>
      <c r="BI24" s="692">
        <v>419507.32500000001</v>
      </c>
      <c r="BJ24" s="692">
        <v>0</v>
      </c>
      <c r="BK24" s="692">
        <v>0</v>
      </c>
      <c r="BL24" s="692">
        <v>0</v>
      </c>
      <c r="BM24" s="692">
        <v>0</v>
      </c>
      <c r="BN24" s="692">
        <v>0</v>
      </c>
      <c r="BO24" s="692">
        <v>0</v>
      </c>
      <c r="BP24" s="692">
        <v>0</v>
      </c>
      <c r="BQ24" s="692">
        <v>0</v>
      </c>
      <c r="BR24" s="692">
        <v>0</v>
      </c>
      <c r="BS24" s="692">
        <v>0</v>
      </c>
      <c r="BT24" s="692">
        <v>0</v>
      </c>
      <c r="BU24" s="692">
        <v>0</v>
      </c>
      <c r="BV24" s="692">
        <v>0</v>
      </c>
      <c r="BW24" s="692">
        <v>0</v>
      </c>
      <c r="BX24" s="692">
        <v>0</v>
      </c>
      <c r="BY24" s="692">
        <v>0</v>
      </c>
      <c r="BZ24" s="693">
        <v>0</v>
      </c>
      <c r="CA24" s="168"/>
    </row>
    <row r="25" spans="2:79" s="17" customFormat="1" ht="15.75">
      <c r="B25" s="274">
        <v>2</v>
      </c>
      <c r="C25" s="179" t="s">
        <v>672</v>
      </c>
      <c r="D25" s="179" t="s">
        <v>677</v>
      </c>
      <c r="E25" s="179" t="s">
        <v>22</v>
      </c>
      <c r="F25" s="179" t="s">
        <v>674</v>
      </c>
      <c r="G25" s="179" t="s">
        <v>696</v>
      </c>
      <c r="H25" s="179" t="s">
        <v>675</v>
      </c>
      <c r="I25" s="179">
        <v>2012</v>
      </c>
      <c r="J25" s="179"/>
      <c r="K25" s="179" t="s">
        <v>701</v>
      </c>
      <c r="L25" s="179"/>
      <c r="M25" s="179" t="s">
        <v>692</v>
      </c>
      <c r="N25" s="179">
        <v>178</v>
      </c>
      <c r="O25" s="692">
        <v>2206.7220120000002</v>
      </c>
      <c r="P25" s="692">
        <v>12768626.140000001</v>
      </c>
      <c r="Q25" s="179"/>
      <c r="R25" s="692">
        <v>0</v>
      </c>
      <c r="S25" s="692">
        <v>1659.1894830000001</v>
      </c>
      <c r="T25" s="692">
        <v>1640.4593</v>
      </c>
      <c r="U25" s="692">
        <v>1596.5565999999999</v>
      </c>
      <c r="V25" s="692">
        <v>1567.7062000000001</v>
      </c>
      <c r="W25" s="692">
        <v>1565.0146999999999</v>
      </c>
      <c r="X25" s="692">
        <v>1417.865</v>
      </c>
      <c r="Y25" s="692">
        <v>1389.8258000000001</v>
      </c>
      <c r="Z25" s="692">
        <v>1384.9793999999999</v>
      </c>
      <c r="AA25" s="692">
        <v>1329.8068000000001</v>
      </c>
      <c r="AB25" s="692">
        <v>998.82539999999995</v>
      </c>
      <c r="AC25" s="692">
        <v>969.17318999999998</v>
      </c>
      <c r="AD25" s="692">
        <v>969.17318999999998</v>
      </c>
      <c r="AE25" s="692">
        <v>490.17209000000003</v>
      </c>
      <c r="AF25" s="692">
        <v>337.01805999999999</v>
      </c>
      <c r="AG25" s="692">
        <v>337.01805999999999</v>
      </c>
      <c r="AH25" s="692">
        <v>70.966527999999997</v>
      </c>
      <c r="AI25" s="692">
        <v>63.074945</v>
      </c>
      <c r="AJ25" s="692">
        <v>63.074945</v>
      </c>
      <c r="AK25" s="692">
        <v>63.074945</v>
      </c>
      <c r="AL25" s="692">
        <v>63.074945</v>
      </c>
      <c r="AM25" s="692">
        <v>0</v>
      </c>
      <c r="AN25" s="692">
        <v>0</v>
      </c>
      <c r="AO25" s="692">
        <v>0</v>
      </c>
      <c r="AP25" s="692">
        <v>0</v>
      </c>
      <c r="AQ25" s="692">
        <v>0</v>
      </c>
      <c r="AR25" s="692">
        <v>0</v>
      </c>
      <c r="AS25" s="692">
        <v>0</v>
      </c>
      <c r="AT25" s="692">
        <v>0</v>
      </c>
      <c r="AU25" s="692">
        <v>0</v>
      </c>
      <c r="AV25" s="179"/>
      <c r="AW25" s="692">
        <v>0</v>
      </c>
      <c r="AX25" s="692">
        <v>9600470.7829999998</v>
      </c>
      <c r="AY25" s="692">
        <v>9532534.7170000002</v>
      </c>
      <c r="AZ25" s="692">
        <v>9389578.6699999999</v>
      </c>
      <c r="BA25" s="692">
        <v>9295397.3839999996</v>
      </c>
      <c r="BB25" s="692">
        <v>9282626.2809999995</v>
      </c>
      <c r="BC25" s="692">
        <v>8799101.7379999999</v>
      </c>
      <c r="BD25" s="692">
        <v>8577352.6909999996</v>
      </c>
      <c r="BE25" s="692">
        <v>8546487.8379999995</v>
      </c>
      <c r="BF25" s="692">
        <v>8314197.1720000003</v>
      </c>
      <c r="BG25" s="692">
        <v>6213056.1529999999</v>
      </c>
      <c r="BH25" s="692">
        <v>5712947.7050000001</v>
      </c>
      <c r="BI25" s="692">
        <v>5503478.0980000002</v>
      </c>
      <c r="BJ25" s="692">
        <v>2658264.466</v>
      </c>
      <c r="BK25" s="692">
        <v>2159451.3760000002</v>
      </c>
      <c r="BL25" s="692">
        <v>2159451.3760000002</v>
      </c>
      <c r="BM25" s="692">
        <v>212835.67110000001</v>
      </c>
      <c r="BN25" s="692">
        <v>196882.28</v>
      </c>
      <c r="BO25" s="692">
        <v>196882.28</v>
      </c>
      <c r="BP25" s="692">
        <v>196882.277</v>
      </c>
      <c r="BQ25" s="692">
        <v>196882.28</v>
      </c>
      <c r="BR25" s="692">
        <v>0</v>
      </c>
      <c r="BS25" s="692">
        <v>0</v>
      </c>
      <c r="BT25" s="692">
        <v>0</v>
      </c>
      <c r="BU25" s="692">
        <v>0</v>
      </c>
      <c r="BV25" s="692">
        <v>0</v>
      </c>
      <c r="BW25" s="692">
        <v>0</v>
      </c>
      <c r="BX25" s="692">
        <v>0</v>
      </c>
      <c r="BY25" s="692">
        <v>0</v>
      </c>
      <c r="BZ25" s="693">
        <v>0</v>
      </c>
      <c r="CA25" s="168"/>
    </row>
    <row r="26" spans="2:79" s="17" customFormat="1" ht="16.5" customHeight="1">
      <c r="B26" s="274">
        <v>3</v>
      </c>
      <c r="C26" s="179" t="s">
        <v>672</v>
      </c>
      <c r="D26" s="179" t="s">
        <v>677</v>
      </c>
      <c r="E26" s="179" t="s">
        <v>20</v>
      </c>
      <c r="F26" s="179" t="s">
        <v>674</v>
      </c>
      <c r="G26" s="179" t="s">
        <v>696</v>
      </c>
      <c r="H26" s="179" t="s">
        <v>675</v>
      </c>
      <c r="I26" s="179">
        <v>2012</v>
      </c>
      <c r="J26" s="179"/>
      <c r="K26" s="179" t="s">
        <v>701</v>
      </c>
      <c r="L26" s="179"/>
      <c r="M26" s="179" t="s">
        <v>694</v>
      </c>
      <c r="N26" s="179">
        <v>3</v>
      </c>
      <c r="O26" s="692">
        <v>20.656926769999998</v>
      </c>
      <c r="P26" s="692">
        <v>42022.593050000003</v>
      </c>
      <c r="Q26" s="179"/>
      <c r="R26" s="692">
        <v>0</v>
      </c>
      <c r="S26" s="692">
        <v>15.531523890000001</v>
      </c>
      <c r="T26" s="692">
        <v>15.531523999999999</v>
      </c>
      <c r="U26" s="692">
        <v>15.531523999999999</v>
      </c>
      <c r="V26" s="692">
        <v>15.531523999999999</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692">
        <v>0</v>
      </c>
      <c r="AX26" s="692">
        <v>75528.763389999993</v>
      </c>
      <c r="AY26" s="692">
        <v>75528.763389999993</v>
      </c>
      <c r="AZ26" s="692">
        <v>75528.763389999993</v>
      </c>
      <c r="BA26" s="692">
        <v>75528.763389999993</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5.75">
      <c r="B27" s="274">
        <v>4</v>
      </c>
      <c r="C27" s="179" t="s">
        <v>672</v>
      </c>
      <c r="D27" s="179" t="s">
        <v>677</v>
      </c>
      <c r="E27" s="277" t="s">
        <v>17</v>
      </c>
      <c r="F27" s="179" t="s">
        <v>674</v>
      </c>
      <c r="G27" s="179" t="s">
        <v>696</v>
      </c>
      <c r="H27" s="179" t="s">
        <v>675</v>
      </c>
      <c r="I27" s="179">
        <v>2012</v>
      </c>
      <c r="J27" s="179"/>
      <c r="K27" s="179" t="s">
        <v>701</v>
      </c>
      <c r="L27" s="179"/>
      <c r="M27" s="179" t="s">
        <v>692</v>
      </c>
      <c r="N27" s="179">
        <v>2</v>
      </c>
      <c r="O27" s="692">
        <v>0.24634259999999999</v>
      </c>
      <c r="P27" s="692">
        <v>20893.323759999999</v>
      </c>
      <c r="Q27" s="179"/>
      <c r="R27" s="692">
        <v>0</v>
      </c>
      <c r="S27" s="692">
        <v>0.18522</v>
      </c>
      <c r="T27" s="692">
        <v>0.18522</v>
      </c>
      <c r="U27" s="692">
        <v>0.18522</v>
      </c>
      <c r="V27" s="692">
        <v>0.18522</v>
      </c>
      <c r="W27" s="692">
        <v>0.18522</v>
      </c>
      <c r="X27" s="692">
        <v>0.18522</v>
      </c>
      <c r="Y27" s="692">
        <v>0.18522</v>
      </c>
      <c r="Z27" s="692">
        <v>0.18522</v>
      </c>
      <c r="AA27" s="692">
        <v>0.18522</v>
      </c>
      <c r="AB27" s="692">
        <v>0.18522</v>
      </c>
      <c r="AC27" s="692">
        <v>0.18522</v>
      </c>
      <c r="AD27" s="692">
        <v>0.18522</v>
      </c>
      <c r="AE27" s="692">
        <v>0.18522</v>
      </c>
      <c r="AF27" s="692">
        <v>0.18522</v>
      </c>
      <c r="AG27" s="692">
        <v>0</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692">
        <v>0</v>
      </c>
      <c r="AX27" s="692">
        <v>1330.84</v>
      </c>
      <c r="AY27" s="692">
        <v>1330.84</v>
      </c>
      <c r="AZ27" s="692">
        <v>1330.84</v>
      </c>
      <c r="BA27" s="692">
        <v>1330.84</v>
      </c>
      <c r="BB27" s="692">
        <v>1330.84</v>
      </c>
      <c r="BC27" s="692">
        <v>1330.84</v>
      </c>
      <c r="BD27" s="692">
        <v>1330.84</v>
      </c>
      <c r="BE27" s="692">
        <v>1330.84</v>
      </c>
      <c r="BF27" s="692">
        <v>1330.84</v>
      </c>
      <c r="BG27" s="692">
        <v>1330.84</v>
      </c>
      <c r="BH27" s="692">
        <v>1330.84</v>
      </c>
      <c r="BI27" s="692">
        <v>1330.84</v>
      </c>
      <c r="BJ27" s="692">
        <v>1330.84</v>
      </c>
      <c r="BK27" s="692">
        <v>1330.84</v>
      </c>
      <c r="BL27" s="692">
        <v>0</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5</v>
      </c>
      <c r="C28" s="179" t="s">
        <v>672</v>
      </c>
      <c r="D28" s="179" t="s">
        <v>673</v>
      </c>
      <c r="E28" s="179" t="s">
        <v>2</v>
      </c>
      <c r="F28" s="179" t="s">
        <v>674</v>
      </c>
      <c r="G28" s="179" t="s">
        <v>29</v>
      </c>
      <c r="H28" s="179" t="s">
        <v>675</v>
      </c>
      <c r="I28" s="179">
        <v>2012</v>
      </c>
      <c r="J28" s="179"/>
      <c r="K28" s="179" t="s">
        <v>701</v>
      </c>
      <c r="L28" s="179"/>
      <c r="M28" s="179" t="s">
        <v>684</v>
      </c>
      <c r="N28" s="179">
        <v>131</v>
      </c>
      <c r="O28" s="692">
        <v>25.447002210000001</v>
      </c>
      <c r="P28" s="692">
        <v>65608.512780000005</v>
      </c>
      <c r="Q28" s="179"/>
      <c r="R28" s="692">
        <v>0</v>
      </c>
      <c r="S28" s="692">
        <v>19.133084369999999</v>
      </c>
      <c r="T28" s="692">
        <v>19.133084</v>
      </c>
      <c r="U28" s="692">
        <v>19.133084</v>
      </c>
      <c r="V28" s="692">
        <v>18.79203</v>
      </c>
      <c r="W28" s="692">
        <v>0</v>
      </c>
      <c r="X28" s="692">
        <v>0</v>
      </c>
      <c r="Y28" s="692">
        <v>0</v>
      </c>
      <c r="Z28" s="692">
        <v>0</v>
      </c>
      <c r="AA28" s="692">
        <v>0</v>
      </c>
      <c r="AB28" s="692">
        <v>0</v>
      </c>
      <c r="AC28" s="692">
        <v>0</v>
      </c>
      <c r="AD28" s="692">
        <v>0</v>
      </c>
      <c r="AE28" s="692">
        <v>0</v>
      </c>
      <c r="AF28" s="692">
        <v>0</v>
      </c>
      <c r="AG28" s="692">
        <v>0</v>
      </c>
      <c r="AH28" s="692">
        <v>0</v>
      </c>
      <c r="AI28" s="692">
        <v>0</v>
      </c>
      <c r="AJ28" s="692">
        <v>0</v>
      </c>
      <c r="AK28" s="692">
        <v>0</v>
      </c>
      <c r="AL28" s="692">
        <v>0</v>
      </c>
      <c r="AM28" s="692">
        <v>0</v>
      </c>
      <c r="AN28" s="692">
        <v>0</v>
      </c>
      <c r="AO28" s="692">
        <v>0</v>
      </c>
      <c r="AP28" s="692">
        <v>0</v>
      </c>
      <c r="AQ28" s="692">
        <v>0</v>
      </c>
      <c r="AR28" s="692">
        <v>0</v>
      </c>
      <c r="AS28" s="692">
        <v>0</v>
      </c>
      <c r="AT28" s="692">
        <v>0</v>
      </c>
      <c r="AU28" s="692">
        <v>0</v>
      </c>
      <c r="AV28" s="179"/>
      <c r="AW28" s="692">
        <v>0</v>
      </c>
      <c r="AX28" s="692">
        <v>33812.339469999999</v>
      </c>
      <c r="AY28" s="692">
        <v>33812.339469999999</v>
      </c>
      <c r="AZ28" s="692">
        <v>33812.339469999999</v>
      </c>
      <c r="BA28" s="692">
        <v>33507.349829999999</v>
      </c>
      <c r="BB28" s="692">
        <v>0</v>
      </c>
      <c r="BC28" s="692">
        <v>0</v>
      </c>
      <c r="BD28" s="692">
        <v>0</v>
      </c>
      <c r="BE28" s="692">
        <v>0</v>
      </c>
      <c r="BF28" s="692">
        <v>0</v>
      </c>
      <c r="BG28" s="692">
        <v>0</v>
      </c>
      <c r="BH28" s="692">
        <v>0</v>
      </c>
      <c r="BI28" s="692">
        <v>0</v>
      </c>
      <c r="BJ28" s="692">
        <v>0</v>
      </c>
      <c r="BK28" s="692">
        <v>0</v>
      </c>
      <c r="BL28" s="692">
        <v>0</v>
      </c>
      <c r="BM28" s="692">
        <v>0</v>
      </c>
      <c r="BN28" s="692">
        <v>0</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6</v>
      </c>
      <c r="C29" s="179" t="s">
        <v>672</v>
      </c>
      <c r="D29" s="179" t="s">
        <v>673</v>
      </c>
      <c r="E29" s="179" t="s">
        <v>1</v>
      </c>
      <c r="F29" s="179" t="s">
        <v>674</v>
      </c>
      <c r="G29" s="179" t="s">
        <v>29</v>
      </c>
      <c r="H29" s="179" t="s">
        <v>675</v>
      </c>
      <c r="I29" s="179">
        <v>2012</v>
      </c>
      <c r="J29" s="179"/>
      <c r="K29" s="179" t="s">
        <v>701</v>
      </c>
      <c r="L29" s="179"/>
      <c r="M29" s="179" t="s">
        <v>684</v>
      </c>
      <c r="N29" s="179">
        <v>1671</v>
      </c>
      <c r="O29" s="692">
        <v>127.1370842</v>
      </c>
      <c r="P29" s="692">
        <v>1424424.7390000001</v>
      </c>
      <c r="Q29" s="179"/>
      <c r="R29" s="692">
        <v>0</v>
      </c>
      <c r="S29" s="692">
        <v>95.591792600000005</v>
      </c>
      <c r="T29" s="692">
        <v>95.591792999999996</v>
      </c>
      <c r="U29" s="692">
        <v>95.591792999999996</v>
      </c>
      <c r="V29" s="692">
        <v>92.955903000000006</v>
      </c>
      <c r="W29" s="692">
        <v>51.215915000000003</v>
      </c>
      <c r="X29" s="692">
        <v>0</v>
      </c>
      <c r="Y29" s="692">
        <v>0</v>
      </c>
      <c r="Z29" s="692">
        <v>0</v>
      </c>
      <c r="AA29" s="692">
        <v>0</v>
      </c>
      <c r="AB29" s="692">
        <v>0</v>
      </c>
      <c r="AC29" s="692">
        <v>0</v>
      </c>
      <c r="AD29" s="692">
        <v>0</v>
      </c>
      <c r="AE29" s="692">
        <v>0</v>
      </c>
      <c r="AF29" s="692">
        <v>0</v>
      </c>
      <c r="AG29" s="692">
        <v>0</v>
      </c>
      <c r="AH29" s="692">
        <v>0</v>
      </c>
      <c r="AI29" s="692">
        <v>0</v>
      </c>
      <c r="AJ29" s="692">
        <v>0</v>
      </c>
      <c r="AK29" s="692">
        <v>0</v>
      </c>
      <c r="AL29" s="692">
        <v>0</v>
      </c>
      <c r="AM29" s="692">
        <v>0</v>
      </c>
      <c r="AN29" s="692">
        <v>0</v>
      </c>
      <c r="AO29" s="692">
        <v>0</v>
      </c>
      <c r="AP29" s="692">
        <v>0</v>
      </c>
      <c r="AQ29" s="692">
        <v>0</v>
      </c>
      <c r="AR29" s="692">
        <v>0</v>
      </c>
      <c r="AS29" s="692">
        <v>0</v>
      </c>
      <c r="AT29" s="692">
        <v>0</v>
      </c>
      <c r="AU29" s="692">
        <v>0</v>
      </c>
      <c r="AV29" s="179"/>
      <c r="AW29" s="692">
        <v>0</v>
      </c>
      <c r="AX29" s="692">
        <v>669778.14720000001</v>
      </c>
      <c r="AY29" s="692">
        <v>669778.14720000001</v>
      </c>
      <c r="AZ29" s="692">
        <v>669778.14720000001</v>
      </c>
      <c r="BA29" s="692">
        <v>667420.99100000004</v>
      </c>
      <c r="BB29" s="692">
        <v>389534.70510000002</v>
      </c>
      <c r="BC29" s="692">
        <v>0</v>
      </c>
      <c r="BD29" s="692">
        <v>0</v>
      </c>
      <c r="BE29" s="692">
        <v>0</v>
      </c>
      <c r="BF29" s="692">
        <v>0</v>
      </c>
      <c r="BG29" s="692">
        <v>0</v>
      </c>
      <c r="BH29" s="692">
        <v>0</v>
      </c>
      <c r="BI29" s="692">
        <v>0</v>
      </c>
      <c r="BJ29" s="692">
        <v>0</v>
      </c>
      <c r="BK29" s="692">
        <v>0</v>
      </c>
      <c r="BL29" s="692">
        <v>0</v>
      </c>
      <c r="BM29" s="692">
        <v>0</v>
      </c>
      <c r="BN29" s="692">
        <v>0</v>
      </c>
      <c r="BO29" s="692">
        <v>0</v>
      </c>
      <c r="BP29" s="692">
        <v>0</v>
      </c>
      <c r="BQ29" s="692">
        <v>0</v>
      </c>
      <c r="BR29" s="692">
        <v>0</v>
      </c>
      <c r="BS29" s="692">
        <v>0</v>
      </c>
      <c r="BT29" s="692">
        <v>0</v>
      </c>
      <c r="BU29" s="692">
        <v>0</v>
      </c>
      <c r="BV29" s="692">
        <v>0</v>
      </c>
      <c r="BW29" s="692">
        <v>0</v>
      </c>
      <c r="BX29" s="692">
        <v>0</v>
      </c>
      <c r="BY29" s="692">
        <v>0</v>
      </c>
      <c r="BZ29" s="693">
        <v>0</v>
      </c>
      <c r="CA29" s="168"/>
    </row>
    <row r="30" spans="2:79" s="17" customFormat="1" ht="15.75">
      <c r="B30" s="274">
        <v>7</v>
      </c>
      <c r="C30" s="179" t="s">
        <v>672</v>
      </c>
      <c r="D30" s="179" t="s">
        <v>673</v>
      </c>
      <c r="E30" s="179" t="s">
        <v>5</v>
      </c>
      <c r="F30" s="179" t="s">
        <v>674</v>
      </c>
      <c r="G30" s="179" t="s">
        <v>29</v>
      </c>
      <c r="H30" s="179" t="s">
        <v>675</v>
      </c>
      <c r="I30" s="179">
        <v>2012</v>
      </c>
      <c r="J30" s="179"/>
      <c r="K30" s="179" t="s">
        <v>701</v>
      </c>
      <c r="L30" s="179"/>
      <c r="M30" s="179" t="s">
        <v>685</v>
      </c>
      <c r="N30" s="179">
        <v>42891</v>
      </c>
      <c r="O30" s="692">
        <v>79.578567559999996</v>
      </c>
      <c r="P30" s="692">
        <v>1181404.5859999999</v>
      </c>
      <c r="Q30" s="179"/>
      <c r="R30" s="692">
        <v>0</v>
      </c>
      <c r="S30" s="692">
        <v>59.83350944</v>
      </c>
      <c r="T30" s="692">
        <v>59.833508999999999</v>
      </c>
      <c r="U30" s="692">
        <v>59.833508999999999</v>
      </c>
      <c r="V30" s="692">
        <v>59.833508999999999</v>
      </c>
      <c r="W30" s="692">
        <v>54.766767000000002</v>
      </c>
      <c r="X30" s="692">
        <v>46.345590999999999</v>
      </c>
      <c r="Y30" s="692">
        <v>34.695833999999998</v>
      </c>
      <c r="Z30" s="692">
        <v>34.567731999999999</v>
      </c>
      <c r="AA30" s="692">
        <v>34.567731999999999</v>
      </c>
      <c r="AB30" s="692">
        <v>22.293112000000001</v>
      </c>
      <c r="AC30" s="692">
        <v>8.7219394000000001</v>
      </c>
      <c r="AD30" s="692">
        <v>8.7211736000000002</v>
      </c>
      <c r="AE30" s="692">
        <v>8.7211736000000002</v>
      </c>
      <c r="AF30" s="692">
        <v>8.5715119000000008</v>
      </c>
      <c r="AG30" s="692">
        <v>8.5715119000000008</v>
      </c>
      <c r="AH30" s="692">
        <v>8.3585470999999991</v>
      </c>
      <c r="AI30" s="692">
        <v>2.3452470999999999</v>
      </c>
      <c r="AJ30" s="692">
        <v>2.3452470999999999</v>
      </c>
      <c r="AK30" s="692">
        <v>2.3452470999999999</v>
      </c>
      <c r="AL30" s="692">
        <v>2.3452470999999999</v>
      </c>
      <c r="AM30" s="692">
        <v>0</v>
      </c>
      <c r="AN30" s="692">
        <v>0</v>
      </c>
      <c r="AO30" s="692">
        <v>0</v>
      </c>
      <c r="AP30" s="692">
        <v>0</v>
      </c>
      <c r="AQ30" s="692">
        <v>0</v>
      </c>
      <c r="AR30" s="692">
        <v>0</v>
      </c>
      <c r="AS30" s="692">
        <v>0</v>
      </c>
      <c r="AT30" s="692">
        <v>0</v>
      </c>
      <c r="AU30" s="692">
        <v>0</v>
      </c>
      <c r="AV30" s="179"/>
      <c r="AW30" s="692">
        <v>0</v>
      </c>
      <c r="AX30" s="692">
        <v>1082742.9469999999</v>
      </c>
      <c r="AY30" s="692">
        <v>1082742.9469999999</v>
      </c>
      <c r="AZ30" s="692">
        <v>1082742.9469999999</v>
      </c>
      <c r="BA30" s="692">
        <v>1082742.9469999999</v>
      </c>
      <c r="BB30" s="692">
        <v>973317.03</v>
      </c>
      <c r="BC30" s="692">
        <v>791445.7683</v>
      </c>
      <c r="BD30" s="692">
        <v>539847.18740000005</v>
      </c>
      <c r="BE30" s="692">
        <v>538725.0159</v>
      </c>
      <c r="BF30" s="692">
        <v>538725.0159</v>
      </c>
      <c r="BG30" s="692">
        <v>273631.31280000001</v>
      </c>
      <c r="BH30" s="692">
        <v>203070.1251</v>
      </c>
      <c r="BI30" s="692">
        <v>196759.03880000001</v>
      </c>
      <c r="BJ30" s="692">
        <v>196759.03880000001</v>
      </c>
      <c r="BK30" s="692">
        <v>183022.32860000001</v>
      </c>
      <c r="BL30" s="692">
        <v>183022.32860000001</v>
      </c>
      <c r="BM30" s="692">
        <v>180518.67329999999</v>
      </c>
      <c r="BN30" s="692">
        <v>50650.057999999997</v>
      </c>
      <c r="BO30" s="692">
        <v>50650.057999999997</v>
      </c>
      <c r="BP30" s="692">
        <v>50650.057800000002</v>
      </c>
      <c r="BQ30" s="692">
        <v>50650.057999999997</v>
      </c>
      <c r="BR30" s="692">
        <v>0</v>
      </c>
      <c r="BS30" s="692">
        <v>0</v>
      </c>
      <c r="BT30" s="692">
        <v>0</v>
      </c>
      <c r="BU30" s="692">
        <v>0</v>
      </c>
      <c r="BV30" s="692">
        <v>0</v>
      </c>
      <c r="BW30" s="692">
        <v>0</v>
      </c>
      <c r="BX30" s="692">
        <v>0</v>
      </c>
      <c r="BY30" s="692">
        <v>0</v>
      </c>
      <c r="BZ30" s="693">
        <v>0</v>
      </c>
      <c r="CA30" s="168"/>
    </row>
    <row r="31" spans="2:79" s="17" customFormat="1" ht="15.75">
      <c r="B31" s="274">
        <v>8</v>
      </c>
      <c r="C31" s="179" t="s">
        <v>672</v>
      </c>
      <c r="D31" s="179" t="s">
        <v>673</v>
      </c>
      <c r="E31" s="179" t="s">
        <v>4</v>
      </c>
      <c r="F31" s="179" t="s">
        <v>674</v>
      </c>
      <c r="G31" s="179" t="s">
        <v>29</v>
      </c>
      <c r="H31" s="179" t="s">
        <v>675</v>
      </c>
      <c r="I31" s="179">
        <v>2012</v>
      </c>
      <c r="J31" s="179"/>
      <c r="K31" s="179" t="s">
        <v>701</v>
      </c>
      <c r="L31" s="179"/>
      <c r="M31" s="179" t="s">
        <v>685</v>
      </c>
      <c r="N31" s="179">
        <v>1249</v>
      </c>
      <c r="O31" s="692">
        <v>12.389423409999999</v>
      </c>
      <c r="P31" s="692">
        <v>56527.205139999998</v>
      </c>
      <c r="Q31" s="179"/>
      <c r="R31" s="692">
        <v>0</v>
      </c>
      <c r="S31" s="692">
        <v>9.3153559450000003</v>
      </c>
      <c r="T31" s="692">
        <v>9.3153559000000001</v>
      </c>
      <c r="U31" s="692">
        <v>9.3153559000000001</v>
      </c>
      <c r="V31" s="692">
        <v>9.3153559000000001</v>
      </c>
      <c r="W31" s="692">
        <v>9.2760338000000004</v>
      </c>
      <c r="X31" s="692">
        <v>9.2760338000000004</v>
      </c>
      <c r="Y31" s="692">
        <v>7.9119766</v>
      </c>
      <c r="Z31" s="692">
        <v>7.8954582000000002</v>
      </c>
      <c r="AA31" s="692">
        <v>7.8954582000000002</v>
      </c>
      <c r="AB31" s="692">
        <v>7.8954582000000002</v>
      </c>
      <c r="AC31" s="692">
        <v>0.14523449999999999</v>
      </c>
      <c r="AD31" s="692">
        <v>0.1451345</v>
      </c>
      <c r="AE31" s="692">
        <v>0.1451345</v>
      </c>
      <c r="AF31" s="692">
        <v>0.13990830000000001</v>
      </c>
      <c r="AG31" s="692">
        <v>0.13990830000000001</v>
      </c>
      <c r="AH31" s="692">
        <v>0.13068540000000001</v>
      </c>
      <c r="AI31" s="692">
        <v>0</v>
      </c>
      <c r="AJ31" s="692">
        <v>0</v>
      </c>
      <c r="AK31" s="692">
        <v>0</v>
      </c>
      <c r="AL31" s="692">
        <v>0</v>
      </c>
      <c r="AM31" s="692">
        <v>0</v>
      </c>
      <c r="AN31" s="692">
        <v>0</v>
      </c>
      <c r="AO31" s="692">
        <v>0</v>
      </c>
      <c r="AP31" s="692">
        <v>0</v>
      </c>
      <c r="AQ31" s="692">
        <v>0</v>
      </c>
      <c r="AR31" s="692">
        <v>0</v>
      </c>
      <c r="AS31" s="692">
        <v>0</v>
      </c>
      <c r="AT31" s="692">
        <v>0</v>
      </c>
      <c r="AU31" s="692">
        <v>0</v>
      </c>
      <c r="AV31" s="179"/>
      <c r="AW31" s="692">
        <v>0</v>
      </c>
      <c r="AX31" s="692">
        <v>56527.205139999998</v>
      </c>
      <c r="AY31" s="692">
        <v>56527.205139999998</v>
      </c>
      <c r="AZ31" s="692">
        <v>56527.205139999998</v>
      </c>
      <c r="BA31" s="692">
        <v>56527.205139999998</v>
      </c>
      <c r="BB31" s="692">
        <v>55677.969270000001</v>
      </c>
      <c r="BC31" s="692">
        <v>55677.969270000001</v>
      </c>
      <c r="BD31" s="692">
        <v>26218.566459999998</v>
      </c>
      <c r="BE31" s="692">
        <v>26073.865389999999</v>
      </c>
      <c r="BF31" s="692">
        <v>26073.865389999999</v>
      </c>
      <c r="BG31" s="692">
        <v>26073.865389999999</v>
      </c>
      <c r="BH31" s="692">
        <v>4234.7954129999998</v>
      </c>
      <c r="BI31" s="692">
        <v>3410.509051</v>
      </c>
      <c r="BJ31" s="692">
        <v>3410.509051</v>
      </c>
      <c r="BK31" s="692">
        <v>2930.8256019999999</v>
      </c>
      <c r="BL31" s="692">
        <v>2930.8256019999999</v>
      </c>
      <c r="BM31" s="692">
        <v>2822.3995850000001</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9</v>
      </c>
      <c r="C32" s="179" t="s">
        <v>672</v>
      </c>
      <c r="D32" s="179" t="s">
        <v>673</v>
      </c>
      <c r="E32" s="179" t="s">
        <v>3</v>
      </c>
      <c r="F32" s="179" t="s">
        <v>674</v>
      </c>
      <c r="G32" s="179" t="s">
        <v>29</v>
      </c>
      <c r="H32" s="179" t="s">
        <v>675</v>
      </c>
      <c r="I32" s="179">
        <v>2012</v>
      </c>
      <c r="J32" s="179"/>
      <c r="K32" s="179" t="s">
        <v>701</v>
      </c>
      <c r="L32" s="179"/>
      <c r="M32" s="179" t="s">
        <v>686</v>
      </c>
      <c r="N32" s="179">
        <v>5007</v>
      </c>
      <c r="O32" s="692">
        <v>1451.3155429999999</v>
      </c>
      <c r="P32" s="692">
        <v>4424796.7640000004</v>
      </c>
      <c r="Q32" s="179"/>
      <c r="R32" s="692">
        <v>0</v>
      </c>
      <c r="S32" s="692">
        <v>1091.214694</v>
      </c>
      <c r="T32" s="692">
        <v>1091.2147</v>
      </c>
      <c r="U32" s="692">
        <v>1091.2147</v>
      </c>
      <c r="V32" s="692">
        <v>1091.2147</v>
      </c>
      <c r="W32" s="692">
        <v>1091.2147</v>
      </c>
      <c r="X32" s="692">
        <v>1091.2147</v>
      </c>
      <c r="Y32" s="692">
        <v>1091.2147</v>
      </c>
      <c r="Z32" s="692">
        <v>1091.2147</v>
      </c>
      <c r="AA32" s="692">
        <v>1091.2147</v>
      </c>
      <c r="AB32" s="692">
        <v>1091.2147</v>
      </c>
      <c r="AC32" s="692">
        <v>1091.2147</v>
      </c>
      <c r="AD32" s="692">
        <v>1091.2147</v>
      </c>
      <c r="AE32" s="692">
        <v>1091.2147</v>
      </c>
      <c r="AF32" s="692">
        <v>1091.2147</v>
      </c>
      <c r="AG32" s="692">
        <v>1091.2147</v>
      </c>
      <c r="AH32" s="692">
        <v>1091.2147</v>
      </c>
      <c r="AI32" s="692">
        <v>1091.2147</v>
      </c>
      <c r="AJ32" s="692">
        <v>1091.2147</v>
      </c>
      <c r="AK32" s="692">
        <v>837.02363000000003</v>
      </c>
      <c r="AL32" s="692">
        <v>0</v>
      </c>
      <c r="AM32" s="692">
        <v>0</v>
      </c>
      <c r="AN32" s="692">
        <v>0</v>
      </c>
      <c r="AO32" s="692">
        <v>0</v>
      </c>
      <c r="AP32" s="692">
        <v>0</v>
      </c>
      <c r="AQ32" s="692">
        <v>0</v>
      </c>
      <c r="AR32" s="692">
        <v>0</v>
      </c>
      <c r="AS32" s="692">
        <v>0</v>
      </c>
      <c r="AT32" s="692">
        <v>0</v>
      </c>
      <c r="AU32" s="692">
        <v>0</v>
      </c>
      <c r="AV32" s="179"/>
      <c r="AW32" s="692">
        <v>0</v>
      </c>
      <c r="AX32" s="692">
        <v>1843135.9450000001</v>
      </c>
      <c r="AY32" s="692">
        <v>1843135.9450000001</v>
      </c>
      <c r="AZ32" s="692">
        <v>1843135.9450000001</v>
      </c>
      <c r="BA32" s="692">
        <v>1843135.9450000001</v>
      </c>
      <c r="BB32" s="692">
        <v>1843135.9450000001</v>
      </c>
      <c r="BC32" s="692">
        <v>1843135.9450000001</v>
      </c>
      <c r="BD32" s="692">
        <v>1843135.9450000001</v>
      </c>
      <c r="BE32" s="692">
        <v>1843135.9450000001</v>
      </c>
      <c r="BF32" s="692">
        <v>1843135.9450000001</v>
      </c>
      <c r="BG32" s="692">
        <v>1843135.9450000001</v>
      </c>
      <c r="BH32" s="692">
        <v>1843135.9450000001</v>
      </c>
      <c r="BI32" s="692">
        <v>1843135.9450000001</v>
      </c>
      <c r="BJ32" s="692">
        <v>1843135.9450000001</v>
      </c>
      <c r="BK32" s="692">
        <v>1843135.9450000001</v>
      </c>
      <c r="BL32" s="692">
        <v>1843135.9450000001</v>
      </c>
      <c r="BM32" s="692">
        <v>1843135.9450000001</v>
      </c>
      <c r="BN32" s="692">
        <v>1843135.9</v>
      </c>
      <c r="BO32" s="692">
        <v>1843135.9</v>
      </c>
      <c r="BP32" s="692">
        <v>1615824.46</v>
      </c>
      <c r="BQ32" s="692">
        <v>0</v>
      </c>
      <c r="BR32" s="692">
        <v>0</v>
      </c>
      <c r="BS32" s="692">
        <v>0</v>
      </c>
      <c r="BT32" s="692">
        <v>0</v>
      </c>
      <c r="BU32" s="692">
        <v>0</v>
      </c>
      <c r="BV32" s="692">
        <v>0</v>
      </c>
      <c r="BW32" s="692">
        <v>0</v>
      </c>
      <c r="BX32" s="692">
        <v>0</v>
      </c>
      <c r="BY32" s="692">
        <v>0</v>
      </c>
      <c r="BZ32" s="693">
        <v>0</v>
      </c>
      <c r="CA32" s="168"/>
    </row>
    <row r="33" spans="2:79" s="17" customFormat="1" ht="15.75">
      <c r="B33" s="274">
        <v>10</v>
      </c>
      <c r="C33" s="179" t="s">
        <v>672</v>
      </c>
      <c r="D33" s="179" t="s">
        <v>673</v>
      </c>
      <c r="E33" s="179" t="s">
        <v>42</v>
      </c>
      <c r="F33" s="179" t="s">
        <v>674</v>
      </c>
      <c r="G33" s="179" t="s">
        <v>29</v>
      </c>
      <c r="H33" s="179" t="s">
        <v>676</v>
      </c>
      <c r="I33" s="179">
        <v>2012</v>
      </c>
      <c r="J33" s="179"/>
      <c r="K33" s="179" t="s">
        <v>701</v>
      </c>
      <c r="L33" s="179"/>
      <c r="M33" s="179" t="s">
        <v>688</v>
      </c>
      <c r="N33" s="179">
        <v>5393</v>
      </c>
      <c r="O33" s="692">
        <v>3590.3236139999999</v>
      </c>
      <c r="P33" s="692">
        <v>13649.76411</v>
      </c>
      <c r="Q33" s="179"/>
      <c r="R33" s="692">
        <v>0</v>
      </c>
      <c r="S33" s="692">
        <v>2699.4914389999999</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2">
        <v>0</v>
      </c>
      <c r="AP33" s="692">
        <v>0</v>
      </c>
      <c r="AQ33" s="692">
        <v>0</v>
      </c>
      <c r="AR33" s="692">
        <v>0</v>
      </c>
      <c r="AS33" s="692">
        <v>0</v>
      </c>
      <c r="AT33" s="692">
        <v>0</v>
      </c>
      <c r="AU33" s="692">
        <v>0</v>
      </c>
      <c r="AV33" s="179"/>
      <c r="AW33" s="692">
        <v>0</v>
      </c>
      <c r="AX33" s="692">
        <v>13649.76411</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2">
        <v>0</v>
      </c>
      <c r="BU33" s="692">
        <v>0</v>
      </c>
      <c r="BV33" s="692">
        <v>0</v>
      </c>
      <c r="BW33" s="692">
        <v>0</v>
      </c>
      <c r="BX33" s="692">
        <v>0</v>
      </c>
      <c r="BY33" s="692">
        <v>0</v>
      </c>
      <c r="BZ33" s="693">
        <v>0</v>
      </c>
      <c r="CA33" s="168"/>
    </row>
    <row r="34" spans="2:79" s="17" customFormat="1" ht="15.75">
      <c r="B34" s="274">
        <v>11</v>
      </c>
      <c r="C34" s="179" t="s">
        <v>672</v>
      </c>
      <c r="D34" s="179" t="s">
        <v>697</v>
      </c>
      <c r="E34" s="179" t="s">
        <v>14</v>
      </c>
      <c r="F34" s="179" t="s">
        <v>674</v>
      </c>
      <c r="G34" s="179" t="s">
        <v>29</v>
      </c>
      <c r="H34" s="179" t="s">
        <v>675</v>
      </c>
      <c r="I34" s="179">
        <v>2012</v>
      </c>
      <c r="J34" s="179"/>
      <c r="K34" s="179" t="s">
        <v>701</v>
      </c>
      <c r="L34" s="179"/>
      <c r="M34" s="179" t="s">
        <v>692</v>
      </c>
      <c r="N34" s="179">
        <v>235</v>
      </c>
      <c r="O34" s="692">
        <v>31.876036970000001</v>
      </c>
      <c r="P34" s="692">
        <v>-7875.6921419999999</v>
      </c>
      <c r="Q34" s="179"/>
      <c r="R34" s="692">
        <v>0</v>
      </c>
      <c r="S34" s="692">
        <v>23.966945089999999</v>
      </c>
      <c r="T34" s="692">
        <v>23.966944999999999</v>
      </c>
      <c r="U34" s="692">
        <v>23.966944999999999</v>
      </c>
      <c r="V34" s="692">
        <v>23.966944999999999</v>
      </c>
      <c r="W34" s="692">
        <v>23.945958999999998</v>
      </c>
      <c r="X34" s="692">
        <v>23.945958999999998</v>
      </c>
      <c r="Y34" s="692">
        <v>23.146373000000001</v>
      </c>
      <c r="Z34" s="692">
        <v>23.146373000000001</v>
      </c>
      <c r="AA34" s="692">
        <v>13.387536000000001</v>
      </c>
      <c r="AB34" s="692">
        <v>10.726761</v>
      </c>
      <c r="AC34" s="692">
        <v>9.2998320999999997</v>
      </c>
      <c r="AD34" s="692">
        <v>9.2998320999999997</v>
      </c>
      <c r="AE34" s="692">
        <v>7.4632158000000004</v>
      </c>
      <c r="AF34" s="692">
        <v>7.4632158000000004</v>
      </c>
      <c r="AG34" s="692">
        <v>3.8423832999999998</v>
      </c>
      <c r="AH34" s="692">
        <v>3.7686533</v>
      </c>
      <c r="AI34" s="692">
        <v>3.7686533</v>
      </c>
      <c r="AJ34" s="692">
        <v>3.7686533</v>
      </c>
      <c r="AK34" s="692">
        <v>3.7686533</v>
      </c>
      <c r="AL34" s="692">
        <v>3.7686533</v>
      </c>
      <c r="AM34" s="692">
        <v>1.8030832999999999</v>
      </c>
      <c r="AN34" s="692">
        <v>0</v>
      </c>
      <c r="AO34" s="692">
        <v>0</v>
      </c>
      <c r="AP34" s="692">
        <v>0</v>
      </c>
      <c r="AQ34" s="692">
        <v>0</v>
      </c>
      <c r="AR34" s="692">
        <v>0</v>
      </c>
      <c r="AS34" s="692">
        <v>0</v>
      </c>
      <c r="AT34" s="692">
        <v>0</v>
      </c>
      <c r="AU34" s="692">
        <v>0</v>
      </c>
      <c r="AV34" s="179"/>
      <c r="AW34" s="692">
        <v>0</v>
      </c>
      <c r="AX34" s="692">
        <v>286838.78889999999</v>
      </c>
      <c r="AY34" s="692">
        <v>286838.78860000003</v>
      </c>
      <c r="AZ34" s="692">
        <v>286838.78860000003</v>
      </c>
      <c r="BA34" s="692">
        <v>286838.78889999999</v>
      </c>
      <c r="BB34" s="692">
        <v>281079.78889999999</v>
      </c>
      <c r="BC34" s="692">
        <v>281079.78889999999</v>
      </c>
      <c r="BD34" s="692">
        <v>265687.24239999999</v>
      </c>
      <c r="BE34" s="692">
        <v>259543.41620000001</v>
      </c>
      <c r="BF34" s="692">
        <v>71679.416200000007</v>
      </c>
      <c r="BG34" s="692">
        <v>69194.416200000007</v>
      </c>
      <c r="BH34" s="692">
        <v>53331.116090000003</v>
      </c>
      <c r="BI34" s="692">
        <v>53331.116090000003</v>
      </c>
      <c r="BJ34" s="692">
        <v>47225</v>
      </c>
      <c r="BK34" s="692">
        <v>47225</v>
      </c>
      <c r="BL34" s="692">
        <v>18875</v>
      </c>
      <c r="BM34" s="692">
        <v>18267</v>
      </c>
      <c r="BN34" s="692">
        <v>18267</v>
      </c>
      <c r="BO34" s="692">
        <v>18267</v>
      </c>
      <c r="BP34" s="692">
        <v>18267</v>
      </c>
      <c r="BQ34" s="692">
        <v>18267</v>
      </c>
      <c r="BR34" s="692">
        <v>13293</v>
      </c>
      <c r="BS34" s="692">
        <v>0</v>
      </c>
      <c r="BT34" s="692">
        <v>0</v>
      </c>
      <c r="BU34" s="692">
        <v>0</v>
      </c>
      <c r="BV34" s="692">
        <v>0</v>
      </c>
      <c r="BW34" s="692">
        <v>0</v>
      </c>
      <c r="BX34" s="692">
        <v>0</v>
      </c>
      <c r="BY34" s="692">
        <v>0</v>
      </c>
      <c r="BZ34" s="693">
        <v>0</v>
      </c>
      <c r="CA34" s="168"/>
    </row>
    <row r="35" spans="2:79" s="17" customFormat="1" ht="15.75">
      <c r="B35" s="274">
        <v>12</v>
      </c>
      <c r="C35" s="179" t="s">
        <v>672</v>
      </c>
      <c r="D35" s="179" t="s">
        <v>681</v>
      </c>
      <c r="E35" s="179" t="s">
        <v>9</v>
      </c>
      <c r="F35" s="179" t="s">
        <v>674</v>
      </c>
      <c r="G35" s="179" t="s">
        <v>681</v>
      </c>
      <c r="H35" s="179" t="s">
        <v>676</v>
      </c>
      <c r="I35" s="179">
        <v>2012</v>
      </c>
      <c r="J35" s="179"/>
      <c r="K35" s="179" t="s">
        <v>701</v>
      </c>
      <c r="L35" s="179"/>
      <c r="M35" s="179" t="s">
        <v>691</v>
      </c>
      <c r="N35" s="179">
        <v>7</v>
      </c>
      <c r="O35" s="692">
        <v>8571.2733970000008</v>
      </c>
      <c r="P35" s="692">
        <v>-85270.200519999999</v>
      </c>
      <c r="Q35" s="179"/>
      <c r="R35" s="692">
        <v>0</v>
      </c>
      <c r="S35" s="692">
        <v>6444.5664640000005</v>
      </c>
      <c r="T35" s="692">
        <v>0</v>
      </c>
      <c r="U35" s="692">
        <v>0</v>
      </c>
      <c r="V35" s="692">
        <v>0</v>
      </c>
      <c r="W35" s="692">
        <v>0</v>
      </c>
      <c r="X35" s="692">
        <v>0</v>
      </c>
      <c r="Y35" s="692">
        <v>0</v>
      </c>
      <c r="Z35" s="692">
        <v>0</v>
      </c>
      <c r="AA35" s="692">
        <v>0</v>
      </c>
      <c r="AB35" s="692">
        <v>0</v>
      </c>
      <c r="AC35" s="692">
        <v>0</v>
      </c>
      <c r="AD35" s="692">
        <v>0</v>
      </c>
      <c r="AE35" s="692">
        <v>0</v>
      </c>
      <c r="AF35" s="692">
        <v>0</v>
      </c>
      <c r="AG35" s="692">
        <v>0</v>
      </c>
      <c r="AH35" s="692">
        <v>0</v>
      </c>
      <c r="AI35" s="692">
        <v>0</v>
      </c>
      <c r="AJ35" s="692">
        <v>0</v>
      </c>
      <c r="AK35" s="692">
        <v>0</v>
      </c>
      <c r="AL35" s="692">
        <v>0</v>
      </c>
      <c r="AM35" s="692">
        <v>0</v>
      </c>
      <c r="AN35" s="692">
        <v>0</v>
      </c>
      <c r="AO35" s="692">
        <v>0</v>
      </c>
      <c r="AP35" s="692">
        <v>0</v>
      </c>
      <c r="AQ35" s="692">
        <v>0</v>
      </c>
      <c r="AR35" s="692">
        <v>0</v>
      </c>
      <c r="AS35" s="692">
        <v>0</v>
      </c>
      <c r="AT35" s="692">
        <v>0</v>
      </c>
      <c r="AU35" s="692">
        <v>0</v>
      </c>
      <c r="AV35" s="179"/>
      <c r="AW35" s="692">
        <v>0</v>
      </c>
      <c r="AX35" s="692">
        <v>155311.20000000001</v>
      </c>
      <c r="AY35" s="692">
        <v>0</v>
      </c>
      <c r="AZ35" s="692">
        <v>0</v>
      </c>
      <c r="BA35" s="692">
        <v>0</v>
      </c>
      <c r="BB35" s="692">
        <v>0</v>
      </c>
      <c r="BC35" s="692">
        <v>0</v>
      </c>
      <c r="BD35" s="692">
        <v>0</v>
      </c>
      <c r="BE35" s="692">
        <v>0</v>
      </c>
      <c r="BF35" s="692">
        <v>0</v>
      </c>
      <c r="BG35" s="692">
        <v>0</v>
      </c>
      <c r="BH35" s="692">
        <v>0</v>
      </c>
      <c r="BI35" s="692">
        <v>0</v>
      </c>
      <c r="BJ35" s="692">
        <v>0</v>
      </c>
      <c r="BK35" s="692">
        <v>0</v>
      </c>
      <c r="BL35" s="692">
        <v>0</v>
      </c>
      <c r="BM35" s="692">
        <v>0</v>
      </c>
      <c r="BN35" s="692">
        <v>0</v>
      </c>
      <c r="BO35" s="692">
        <v>0</v>
      </c>
      <c r="BP35" s="692">
        <v>0</v>
      </c>
      <c r="BQ35" s="692">
        <v>0</v>
      </c>
      <c r="BR35" s="692">
        <v>0</v>
      </c>
      <c r="BS35" s="692">
        <v>0</v>
      </c>
      <c r="BT35" s="692">
        <v>0</v>
      </c>
      <c r="BU35" s="692">
        <v>0</v>
      </c>
      <c r="BV35" s="692">
        <v>0</v>
      </c>
      <c r="BW35" s="692">
        <v>0</v>
      </c>
      <c r="BX35" s="692">
        <v>0</v>
      </c>
      <c r="BY35" s="692">
        <v>0</v>
      </c>
      <c r="BZ35" s="693">
        <v>0</v>
      </c>
      <c r="CA35" s="168"/>
    </row>
    <row r="36" spans="2:79" s="17" customFormat="1" ht="15.75">
      <c r="B36" s="274">
        <v>13</v>
      </c>
      <c r="C36" s="179" t="s">
        <v>672</v>
      </c>
      <c r="D36" s="179" t="s">
        <v>682</v>
      </c>
      <c r="E36" s="179" t="s">
        <v>17</v>
      </c>
      <c r="F36" s="179" t="s">
        <v>674</v>
      </c>
      <c r="G36" s="179" t="s">
        <v>696</v>
      </c>
      <c r="H36" s="179" t="s">
        <v>675</v>
      </c>
      <c r="I36" s="179">
        <v>2012</v>
      </c>
      <c r="J36" s="179"/>
      <c r="K36" s="179" t="s">
        <v>701</v>
      </c>
      <c r="L36" s="179"/>
      <c r="M36" s="179" t="s">
        <v>692</v>
      </c>
      <c r="N36" s="179">
        <v>3</v>
      </c>
      <c r="O36" s="692">
        <v>194.56359939999999</v>
      </c>
      <c r="P36" s="692">
        <v>1164327.743</v>
      </c>
      <c r="Q36" s="179"/>
      <c r="R36" s="692">
        <v>0</v>
      </c>
      <c r="S36" s="692">
        <v>146.28842059999999</v>
      </c>
      <c r="T36" s="692">
        <v>146.28842</v>
      </c>
      <c r="U36" s="692">
        <v>146.28842</v>
      </c>
      <c r="V36" s="692">
        <v>146.28842</v>
      </c>
      <c r="W36" s="692">
        <v>146.28842</v>
      </c>
      <c r="X36" s="692">
        <v>146.28842</v>
      </c>
      <c r="Y36" s="692">
        <v>146.28842</v>
      </c>
      <c r="Z36" s="692">
        <v>146.28842</v>
      </c>
      <c r="AA36" s="692">
        <v>146.28842</v>
      </c>
      <c r="AB36" s="692">
        <v>146.28842</v>
      </c>
      <c r="AC36" s="692">
        <v>146.28842</v>
      </c>
      <c r="AD36" s="692">
        <v>146.28842</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692">
        <v>0</v>
      </c>
      <c r="AX36" s="692">
        <v>582163.87170000002</v>
      </c>
      <c r="AY36" s="692">
        <v>582163.87170000002</v>
      </c>
      <c r="AZ36" s="692">
        <v>582163.87170000002</v>
      </c>
      <c r="BA36" s="692">
        <v>582163.87170000002</v>
      </c>
      <c r="BB36" s="692">
        <v>582163.87170000002</v>
      </c>
      <c r="BC36" s="692">
        <v>582163.87170000002</v>
      </c>
      <c r="BD36" s="692">
        <v>582163.87170000002</v>
      </c>
      <c r="BE36" s="692">
        <v>582163.87170000002</v>
      </c>
      <c r="BF36" s="692">
        <v>582163.87170000002</v>
      </c>
      <c r="BG36" s="692">
        <v>582163.87170000002</v>
      </c>
      <c r="BH36" s="692">
        <v>582163.87170000002</v>
      </c>
      <c r="BI36" s="692">
        <v>582163.87170000002</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14</v>
      </c>
      <c r="C37" s="179" t="s">
        <v>672</v>
      </c>
      <c r="D37" s="179" t="s">
        <v>677</v>
      </c>
      <c r="E37" s="179" t="s">
        <v>680</v>
      </c>
      <c r="F37" s="179" t="s">
        <v>674</v>
      </c>
      <c r="G37" s="179" t="s">
        <v>696</v>
      </c>
      <c r="H37" s="179" t="s">
        <v>676</v>
      </c>
      <c r="I37" s="179">
        <v>2012</v>
      </c>
      <c r="J37" s="179"/>
      <c r="K37" s="179" t="s">
        <v>701</v>
      </c>
      <c r="L37" s="179"/>
      <c r="M37" s="179" t="s">
        <v>691</v>
      </c>
      <c r="N37" s="179">
        <v>4</v>
      </c>
      <c r="O37" s="692">
        <v>706.19334389999995</v>
      </c>
      <c r="P37" s="692">
        <v>7717.8540000000003</v>
      </c>
      <c r="Q37" s="179"/>
      <c r="R37" s="692">
        <v>0</v>
      </c>
      <c r="S37" s="692">
        <v>530.97243900000001</v>
      </c>
      <c r="T37" s="692">
        <v>0</v>
      </c>
      <c r="U37" s="692">
        <v>0</v>
      </c>
      <c r="V37" s="692">
        <v>0</v>
      </c>
      <c r="W37" s="692">
        <v>0</v>
      </c>
      <c r="X37" s="692">
        <v>0</v>
      </c>
      <c r="Y37" s="692">
        <v>0</v>
      </c>
      <c r="Z37" s="692">
        <v>0</v>
      </c>
      <c r="AA37" s="692">
        <v>0</v>
      </c>
      <c r="AB37" s="692">
        <v>0</v>
      </c>
      <c r="AC37" s="692">
        <v>0</v>
      </c>
      <c r="AD37" s="692">
        <v>0</v>
      </c>
      <c r="AE37" s="692">
        <v>0</v>
      </c>
      <c r="AF37" s="692">
        <v>0</v>
      </c>
      <c r="AG37" s="692">
        <v>0</v>
      </c>
      <c r="AH37" s="692">
        <v>0</v>
      </c>
      <c r="AI37" s="692">
        <v>0</v>
      </c>
      <c r="AJ37" s="692">
        <v>0</v>
      </c>
      <c r="AK37" s="692">
        <v>0</v>
      </c>
      <c r="AL37" s="692">
        <v>0</v>
      </c>
      <c r="AM37" s="692">
        <v>0</v>
      </c>
      <c r="AN37" s="692">
        <v>0</v>
      </c>
      <c r="AO37" s="692">
        <v>0</v>
      </c>
      <c r="AP37" s="692">
        <v>0</v>
      </c>
      <c r="AQ37" s="692">
        <v>0</v>
      </c>
      <c r="AR37" s="692">
        <v>0</v>
      </c>
      <c r="AS37" s="692">
        <v>0</v>
      </c>
      <c r="AT37" s="692">
        <v>0</v>
      </c>
      <c r="AU37" s="692">
        <v>0</v>
      </c>
      <c r="AV37" s="179"/>
      <c r="AW37" s="692">
        <v>0</v>
      </c>
      <c r="AX37" s="692">
        <v>7717.8540000000003</v>
      </c>
      <c r="AY37" s="692">
        <v>0</v>
      </c>
      <c r="AZ37" s="692">
        <v>0</v>
      </c>
      <c r="BA37" s="692">
        <v>0</v>
      </c>
      <c r="BB37" s="692">
        <v>0</v>
      </c>
      <c r="BC37" s="692">
        <v>0</v>
      </c>
      <c r="BD37" s="692">
        <v>0</v>
      </c>
      <c r="BE37" s="692">
        <v>0</v>
      </c>
      <c r="BF37" s="692">
        <v>0</v>
      </c>
      <c r="BG37" s="692">
        <v>0</v>
      </c>
      <c r="BH37" s="692">
        <v>0</v>
      </c>
      <c r="BI37" s="692">
        <v>0</v>
      </c>
      <c r="BJ37" s="692">
        <v>0</v>
      </c>
      <c r="BK37" s="692">
        <v>0</v>
      </c>
      <c r="BL37" s="692">
        <v>0</v>
      </c>
      <c r="BM37" s="692">
        <v>0</v>
      </c>
      <c r="BN37" s="692">
        <v>0</v>
      </c>
      <c r="BO37" s="692">
        <v>0</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15</v>
      </c>
      <c r="C38" s="179" t="s">
        <v>672</v>
      </c>
      <c r="D38" s="179" t="s">
        <v>681</v>
      </c>
      <c r="E38" s="179" t="s">
        <v>13</v>
      </c>
      <c r="F38" s="179" t="s">
        <v>674</v>
      </c>
      <c r="G38" s="179" t="s">
        <v>681</v>
      </c>
      <c r="H38" s="179"/>
      <c r="I38" s="179">
        <v>2012</v>
      </c>
      <c r="J38" s="179"/>
      <c r="K38" s="179" t="s">
        <v>701</v>
      </c>
      <c r="L38" s="179"/>
      <c r="M38" s="179"/>
      <c r="N38" s="179">
        <v>3</v>
      </c>
      <c r="O38" s="692">
        <v>80.147326309999997</v>
      </c>
      <c r="P38" s="692">
        <v>531516.20429999998</v>
      </c>
      <c r="Q38" s="179"/>
      <c r="R38" s="692">
        <v>0</v>
      </c>
      <c r="S38" s="692">
        <v>60.261147610000002</v>
      </c>
      <c r="T38" s="692">
        <v>60.261147999999999</v>
      </c>
      <c r="U38" s="692">
        <v>60.261147999999999</v>
      </c>
      <c r="V38" s="692">
        <v>60.261147999999999</v>
      </c>
      <c r="W38" s="692">
        <v>60.261147999999999</v>
      </c>
      <c r="X38" s="692">
        <v>60.261147999999999</v>
      </c>
      <c r="Y38" s="692">
        <v>60.261147999999999</v>
      </c>
      <c r="Z38" s="692">
        <v>60.261147999999999</v>
      </c>
      <c r="AA38" s="692">
        <v>60.261147999999999</v>
      </c>
      <c r="AB38" s="692">
        <v>60.261147999999999</v>
      </c>
      <c r="AC38" s="692">
        <v>60.261147999999999</v>
      </c>
      <c r="AD38" s="692">
        <v>60.261147999999999</v>
      </c>
      <c r="AE38" s="692">
        <v>60.261147999999999</v>
      </c>
      <c r="AF38" s="692">
        <v>60.261147999999999</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692">
        <v>0</v>
      </c>
      <c r="AX38" s="692">
        <v>479921.39049999998</v>
      </c>
      <c r="AY38" s="692">
        <v>479921.39049999998</v>
      </c>
      <c r="AZ38" s="692">
        <v>479921.39049999998</v>
      </c>
      <c r="BA38" s="692">
        <v>479921.39049999998</v>
      </c>
      <c r="BB38" s="692">
        <v>479921.39049999998</v>
      </c>
      <c r="BC38" s="692">
        <v>479921.39049999998</v>
      </c>
      <c r="BD38" s="692">
        <v>479921.39049999998</v>
      </c>
      <c r="BE38" s="692">
        <v>479921.39049999998</v>
      </c>
      <c r="BF38" s="692">
        <v>479921.39049999998</v>
      </c>
      <c r="BG38" s="692">
        <v>479921.39049999998</v>
      </c>
      <c r="BH38" s="692">
        <v>479921.39049999998</v>
      </c>
      <c r="BI38" s="692">
        <v>479921.39049999998</v>
      </c>
      <c r="BJ38" s="692">
        <v>479921.39049999998</v>
      </c>
      <c r="BK38" s="692">
        <v>479921.39049999998</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16</v>
      </c>
      <c r="C39" s="179" t="s">
        <v>672</v>
      </c>
      <c r="D39" s="179" t="s">
        <v>677</v>
      </c>
      <c r="E39" s="179" t="s">
        <v>678</v>
      </c>
      <c r="F39" s="179" t="s">
        <v>674</v>
      </c>
      <c r="G39" s="179" t="s">
        <v>696</v>
      </c>
      <c r="H39" s="179" t="s">
        <v>676</v>
      </c>
      <c r="I39" s="179">
        <v>2012</v>
      </c>
      <c r="J39" s="179"/>
      <c r="K39" s="179" t="s">
        <v>701</v>
      </c>
      <c r="L39" s="179"/>
      <c r="M39" s="179" t="s">
        <v>688</v>
      </c>
      <c r="N39" s="179">
        <v>9</v>
      </c>
      <c r="O39" s="692">
        <v>7.6608000000000001</v>
      </c>
      <c r="P39" s="692">
        <v>32.76</v>
      </c>
      <c r="Q39" s="179"/>
      <c r="R39" s="692">
        <v>0</v>
      </c>
      <c r="S39" s="692">
        <v>5.76</v>
      </c>
      <c r="T39" s="692">
        <v>0</v>
      </c>
      <c r="U39" s="692">
        <v>0</v>
      </c>
      <c r="V39" s="692">
        <v>0</v>
      </c>
      <c r="W39" s="692">
        <v>0</v>
      </c>
      <c r="X39" s="692">
        <v>0</v>
      </c>
      <c r="Y39" s="692">
        <v>0</v>
      </c>
      <c r="Z39" s="692">
        <v>0</v>
      </c>
      <c r="AA39" s="692">
        <v>0</v>
      </c>
      <c r="AB39" s="692">
        <v>0</v>
      </c>
      <c r="AC39" s="692">
        <v>0</v>
      </c>
      <c r="AD39" s="692">
        <v>0</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692">
        <v>0</v>
      </c>
      <c r="AX39" s="692">
        <v>32.76</v>
      </c>
      <c r="AY39" s="692">
        <v>0</v>
      </c>
      <c r="AZ39" s="692">
        <v>0</v>
      </c>
      <c r="BA39" s="692">
        <v>0</v>
      </c>
      <c r="BB39" s="692">
        <v>0</v>
      </c>
      <c r="BC39" s="692">
        <v>0</v>
      </c>
      <c r="BD39" s="692">
        <v>0</v>
      </c>
      <c r="BE39" s="692">
        <v>0</v>
      </c>
      <c r="BF39" s="692">
        <v>0</v>
      </c>
      <c r="BG39" s="692">
        <v>0</v>
      </c>
      <c r="BH39" s="692">
        <v>0</v>
      </c>
      <c r="BI39" s="692">
        <v>0</v>
      </c>
      <c r="BJ39" s="692">
        <v>0</v>
      </c>
      <c r="BK39" s="692">
        <v>0</v>
      </c>
      <c r="BL39" s="692">
        <v>0</v>
      </c>
      <c r="BM39" s="692">
        <v>0</v>
      </c>
      <c r="BN39" s="692">
        <v>0</v>
      </c>
      <c r="BO39" s="692">
        <v>0</v>
      </c>
      <c r="BP39" s="692">
        <v>0</v>
      </c>
      <c r="BQ39" s="692">
        <v>0</v>
      </c>
      <c r="BR39" s="692">
        <v>0</v>
      </c>
      <c r="BS39" s="692">
        <v>0</v>
      </c>
      <c r="BT39" s="692">
        <v>0</v>
      </c>
      <c r="BU39" s="692">
        <v>0</v>
      </c>
      <c r="BV39" s="692">
        <v>0</v>
      </c>
      <c r="BW39" s="692">
        <v>0</v>
      </c>
      <c r="BX39" s="692">
        <v>0</v>
      </c>
      <c r="BY39" s="692">
        <v>0</v>
      </c>
      <c r="BZ39" s="693">
        <v>0</v>
      </c>
      <c r="CA39" s="168"/>
    </row>
    <row r="40" spans="2:79" s="17" customFormat="1" ht="15.75">
      <c r="B40" s="274">
        <v>17</v>
      </c>
      <c r="C40" s="179" t="s">
        <v>698</v>
      </c>
      <c r="D40" s="179" t="s">
        <v>673</v>
      </c>
      <c r="E40" s="179" t="s">
        <v>699</v>
      </c>
      <c r="F40" s="179" t="s">
        <v>674</v>
      </c>
      <c r="G40" s="179" t="s">
        <v>29</v>
      </c>
      <c r="H40" s="179" t="s">
        <v>676</v>
      </c>
      <c r="I40" s="179">
        <v>2012</v>
      </c>
      <c r="J40" s="179"/>
      <c r="K40" s="179" t="s">
        <v>701</v>
      </c>
      <c r="L40" s="179"/>
      <c r="M40" s="179" t="s">
        <v>688</v>
      </c>
      <c r="N40" s="694">
        <v>2489</v>
      </c>
      <c r="O40" s="692">
        <v>1521.4149299999999</v>
      </c>
      <c r="P40" s="692">
        <v>7839.18</v>
      </c>
      <c r="Q40" s="179"/>
      <c r="R40" s="692">
        <v>0</v>
      </c>
      <c r="S40" s="692">
        <v>1143.921</v>
      </c>
      <c r="T40" s="692">
        <v>0</v>
      </c>
      <c r="U40" s="692">
        <v>0</v>
      </c>
      <c r="V40" s="692">
        <v>0</v>
      </c>
      <c r="W40" s="692">
        <v>0</v>
      </c>
      <c r="X40" s="692">
        <v>0</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2">
        <v>0</v>
      </c>
      <c r="AP40" s="692">
        <v>0</v>
      </c>
      <c r="AQ40" s="692">
        <v>0</v>
      </c>
      <c r="AR40" s="692">
        <v>0</v>
      </c>
      <c r="AS40" s="692">
        <v>0</v>
      </c>
      <c r="AT40" s="692">
        <v>0</v>
      </c>
      <c r="AU40" s="692">
        <v>0</v>
      </c>
      <c r="AV40" s="179"/>
      <c r="AW40" s="692">
        <v>0</v>
      </c>
      <c r="AX40" s="692">
        <v>7839.18</v>
      </c>
      <c r="AY40" s="692">
        <v>0</v>
      </c>
      <c r="AZ40" s="692">
        <v>0</v>
      </c>
      <c r="BA40" s="692">
        <v>0</v>
      </c>
      <c r="BB40" s="692">
        <v>0</v>
      </c>
      <c r="BC40" s="692">
        <v>0</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2">
        <v>0</v>
      </c>
      <c r="BU40" s="692">
        <v>0</v>
      </c>
      <c r="BV40" s="692">
        <v>0</v>
      </c>
      <c r="BW40" s="692">
        <v>0</v>
      </c>
      <c r="BX40" s="692">
        <v>0</v>
      </c>
      <c r="BY40" s="692">
        <v>0</v>
      </c>
      <c r="BZ40" s="693">
        <v>0</v>
      </c>
      <c r="CA40" s="168"/>
    </row>
    <row r="41" spans="2:79" s="17" customFormat="1" ht="15.75">
      <c r="B41" s="274">
        <v>18</v>
      </c>
      <c r="C41" s="179" t="s">
        <v>698</v>
      </c>
      <c r="D41" s="179" t="s">
        <v>673</v>
      </c>
      <c r="E41" s="179" t="s">
        <v>699</v>
      </c>
      <c r="F41" s="179" t="s">
        <v>674</v>
      </c>
      <c r="G41" s="179" t="s">
        <v>29</v>
      </c>
      <c r="H41" s="179" t="s">
        <v>676</v>
      </c>
      <c r="I41" s="179">
        <v>2012</v>
      </c>
      <c r="J41" s="179"/>
      <c r="K41" s="179" t="s">
        <v>701</v>
      </c>
      <c r="L41" s="179"/>
      <c r="M41" s="179" t="s">
        <v>688</v>
      </c>
      <c r="N41" s="179">
        <v>67</v>
      </c>
      <c r="O41" s="692">
        <v>44.193000599999998</v>
      </c>
      <c r="P41" s="692">
        <v>235.04429999999999</v>
      </c>
      <c r="Q41" s="179"/>
      <c r="R41" s="692">
        <v>0</v>
      </c>
      <c r="S41" s="692">
        <v>33.227820000000001</v>
      </c>
      <c r="T41" s="692">
        <v>0</v>
      </c>
      <c r="U41" s="692">
        <v>0</v>
      </c>
      <c r="V41" s="692">
        <v>0</v>
      </c>
      <c r="W41" s="692">
        <v>0</v>
      </c>
      <c r="X41" s="692">
        <v>0</v>
      </c>
      <c r="Y41" s="692">
        <v>0</v>
      </c>
      <c r="Z41" s="692">
        <v>0</v>
      </c>
      <c r="AA41" s="692">
        <v>0</v>
      </c>
      <c r="AB41" s="692">
        <v>0</v>
      </c>
      <c r="AC41" s="692">
        <v>0</v>
      </c>
      <c r="AD41" s="692">
        <v>0</v>
      </c>
      <c r="AE41" s="692">
        <v>0</v>
      </c>
      <c r="AF41" s="692">
        <v>0</v>
      </c>
      <c r="AG41" s="692">
        <v>0</v>
      </c>
      <c r="AH41" s="692">
        <v>0</v>
      </c>
      <c r="AI41" s="692">
        <v>0</v>
      </c>
      <c r="AJ41" s="692">
        <v>0</v>
      </c>
      <c r="AK41" s="692">
        <v>0</v>
      </c>
      <c r="AL41" s="692">
        <v>0</v>
      </c>
      <c r="AM41" s="692">
        <v>0</v>
      </c>
      <c r="AN41" s="692">
        <v>0</v>
      </c>
      <c r="AO41" s="692">
        <v>0</v>
      </c>
      <c r="AP41" s="692">
        <v>0</v>
      </c>
      <c r="AQ41" s="692">
        <v>0</v>
      </c>
      <c r="AR41" s="692">
        <v>0</v>
      </c>
      <c r="AS41" s="692">
        <v>0</v>
      </c>
      <c r="AT41" s="692">
        <v>0</v>
      </c>
      <c r="AU41" s="692">
        <v>0</v>
      </c>
      <c r="AV41" s="179"/>
      <c r="AW41" s="692">
        <v>0</v>
      </c>
      <c r="AX41" s="692">
        <v>235.04429999999999</v>
      </c>
      <c r="AY41" s="692">
        <v>0</v>
      </c>
      <c r="AZ41" s="692">
        <v>0</v>
      </c>
      <c r="BA41" s="692">
        <v>0</v>
      </c>
      <c r="BB41" s="692">
        <v>0</v>
      </c>
      <c r="BC41" s="692">
        <v>0</v>
      </c>
      <c r="BD41" s="692">
        <v>0</v>
      </c>
      <c r="BE41" s="692">
        <v>0</v>
      </c>
      <c r="BF41" s="692">
        <v>0</v>
      </c>
      <c r="BG41" s="692">
        <v>0</v>
      </c>
      <c r="BH41" s="692">
        <v>0</v>
      </c>
      <c r="BI41" s="692">
        <v>0</v>
      </c>
      <c r="BJ41" s="692">
        <v>0</v>
      </c>
      <c r="BK41" s="692">
        <v>0</v>
      </c>
      <c r="BL41" s="692">
        <v>0</v>
      </c>
      <c r="BM41" s="692">
        <v>0</v>
      </c>
      <c r="BN41" s="692">
        <v>0</v>
      </c>
      <c r="BO41" s="692">
        <v>0</v>
      </c>
      <c r="BP41" s="692">
        <v>0</v>
      </c>
      <c r="BQ41" s="692">
        <v>0</v>
      </c>
      <c r="BR41" s="692">
        <v>0</v>
      </c>
      <c r="BS41" s="692">
        <v>0</v>
      </c>
      <c r="BT41" s="692">
        <v>0</v>
      </c>
      <c r="BU41" s="692">
        <v>0</v>
      </c>
      <c r="BV41" s="692">
        <v>0</v>
      </c>
      <c r="BW41" s="692">
        <v>0</v>
      </c>
      <c r="BX41" s="692">
        <v>0</v>
      </c>
      <c r="BY41" s="692">
        <v>0</v>
      </c>
      <c r="BZ41" s="693">
        <v>0</v>
      </c>
      <c r="CA41" s="168"/>
    </row>
    <row r="42" spans="2:79" s="17" customFormat="1" ht="15.75">
      <c r="B42" s="274">
        <v>19</v>
      </c>
      <c r="C42" s="179" t="s">
        <v>698</v>
      </c>
      <c r="D42" s="179" t="s">
        <v>673</v>
      </c>
      <c r="E42" s="179" t="s">
        <v>699</v>
      </c>
      <c r="F42" s="179" t="s">
        <v>674</v>
      </c>
      <c r="G42" s="179" t="s">
        <v>29</v>
      </c>
      <c r="H42" s="179" t="s">
        <v>676</v>
      </c>
      <c r="I42" s="179">
        <v>2012</v>
      </c>
      <c r="J42" s="179"/>
      <c r="K42" s="179" t="s">
        <v>701</v>
      </c>
      <c r="L42" s="179"/>
      <c r="M42" s="179" t="s">
        <v>688</v>
      </c>
      <c r="N42" s="694">
        <v>5534</v>
      </c>
      <c r="O42" s="692">
        <v>3809.50171</v>
      </c>
      <c r="P42" s="692">
        <v>12561.58</v>
      </c>
      <c r="Q42" s="179"/>
      <c r="R42" s="692">
        <v>0</v>
      </c>
      <c r="S42" s="692">
        <v>2864.2869999999998</v>
      </c>
      <c r="T42" s="692">
        <v>0</v>
      </c>
      <c r="U42" s="692">
        <v>0</v>
      </c>
      <c r="V42" s="692">
        <v>0</v>
      </c>
      <c r="W42" s="692">
        <v>0</v>
      </c>
      <c r="X42" s="692">
        <v>0</v>
      </c>
      <c r="Y42" s="692">
        <v>0</v>
      </c>
      <c r="Z42" s="692">
        <v>0</v>
      </c>
      <c r="AA42" s="692">
        <v>0</v>
      </c>
      <c r="AB42" s="692">
        <v>0</v>
      </c>
      <c r="AC42" s="692">
        <v>0</v>
      </c>
      <c r="AD42" s="692">
        <v>0</v>
      </c>
      <c r="AE42" s="692">
        <v>0</v>
      </c>
      <c r="AF42" s="692">
        <v>0</v>
      </c>
      <c r="AG42" s="692">
        <v>0</v>
      </c>
      <c r="AH42" s="692">
        <v>0</v>
      </c>
      <c r="AI42" s="692">
        <v>0</v>
      </c>
      <c r="AJ42" s="692">
        <v>0</v>
      </c>
      <c r="AK42" s="692">
        <v>0</v>
      </c>
      <c r="AL42" s="692">
        <v>0</v>
      </c>
      <c r="AM42" s="692">
        <v>0</v>
      </c>
      <c r="AN42" s="692">
        <v>0</v>
      </c>
      <c r="AO42" s="692">
        <v>0</v>
      </c>
      <c r="AP42" s="692">
        <v>0</v>
      </c>
      <c r="AQ42" s="692">
        <v>0</v>
      </c>
      <c r="AR42" s="692">
        <v>0</v>
      </c>
      <c r="AS42" s="692">
        <v>0</v>
      </c>
      <c r="AT42" s="692">
        <v>0</v>
      </c>
      <c r="AU42" s="692">
        <v>0</v>
      </c>
      <c r="AV42" s="179"/>
      <c r="AW42" s="692">
        <v>0</v>
      </c>
      <c r="AX42" s="692">
        <v>12561.58</v>
      </c>
      <c r="AY42" s="692">
        <v>0</v>
      </c>
      <c r="AZ42" s="692">
        <v>0</v>
      </c>
      <c r="BA42" s="692">
        <v>0</v>
      </c>
      <c r="BB42" s="692">
        <v>0</v>
      </c>
      <c r="BC42" s="692">
        <v>0</v>
      </c>
      <c r="BD42" s="692">
        <v>0</v>
      </c>
      <c r="BE42" s="692">
        <v>0</v>
      </c>
      <c r="BF42" s="692">
        <v>0</v>
      </c>
      <c r="BG42" s="692">
        <v>0</v>
      </c>
      <c r="BH42" s="692">
        <v>0</v>
      </c>
      <c r="BI42" s="692">
        <v>0</v>
      </c>
      <c r="BJ42" s="692">
        <v>0</v>
      </c>
      <c r="BK42" s="692">
        <v>0</v>
      </c>
      <c r="BL42" s="692">
        <v>0</v>
      </c>
      <c r="BM42" s="692">
        <v>0</v>
      </c>
      <c r="BN42" s="692">
        <v>0</v>
      </c>
      <c r="BO42" s="692">
        <v>0</v>
      </c>
      <c r="BP42" s="692">
        <v>0</v>
      </c>
      <c r="BQ42" s="692">
        <v>0</v>
      </c>
      <c r="BR42" s="692">
        <v>0</v>
      </c>
      <c r="BS42" s="692">
        <v>0</v>
      </c>
      <c r="BT42" s="692">
        <v>0</v>
      </c>
      <c r="BU42" s="692">
        <v>0</v>
      </c>
      <c r="BV42" s="692">
        <v>0</v>
      </c>
      <c r="BW42" s="692">
        <v>0</v>
      </c>
      <c r="BX42" s="692">
        <v>0</v>
      </c>
      <c r="BY42" s="692">
        <v>0</v>
      </c>
      <c r="BZ42" s="693">
        <v>0</v>
      </c>
      <c r="CA42" s="168"/>
    </row>
    <row r="43" spans="2:79" s="17" customFormat="1" ht="15.75">
      <c r="B43" s="274">
        <v>20</v>
      </c>
      <c r="C43" s="179" t="s">
        <v>698</v>
      </c>
      <c r="D43" s="179" t="s">
        <v>673</v>
      </c>
      <c r="E43" s="179" t="s">
        <v>699</v>
      </c>
      <c r="F43" s="179" t="s">
        <v>674</v>
      </c>
      <c r="G43" s="179" t="s">
        <v>29</v>
      </c>
      <c r="H43" s="179" t="s">
        <v>676</v>
      </c>
      <c r="I43" s="179">
        <v>2012</v>
      </c>
      <c r="J43" s="179"/>
      <c r="K43" s="179" t="s">
        <v>701</v>
      </c>
      <c r="L43" s="179"/>
      <c r="M43" s="179" t="s">
        <v>688</v>
      </c>
      <c r="N43" s="179">
        <v>2</v>
      </c>
      <c r="O43" s="692">
        <v>1.2247214559999999</v>
      </c>
      <c r="P43" s="692">
        <v>6.9283869999999999</v>
      </c>
      <c r="Q43" s="179"/>
      <c r="R43" s="692">
        <v>0</v>
      </c>
      <c r="S43" s="692">
        <v>0.92084319999999997</v>
      </c>
      <c r="T43" s="692">
        <v>0</v>
      </c>
      <c r="U43" s="692">
        <v>0</v>
      </c>
      <c r="V43" s="692">
        <v>0</v>
      </c>
      <c r="W43" s="692">
        <v>0</v>
      </c>
      <c r="X43" s="692">
        <v>0</v>
      </c>
      <c r="Y43" s="692">
        <v>0</v>
      </c>
      <c r="Z43" s="692">
        <v>0</v>
      </c>
      <c r="AA43" s="692">
        <v>0</v>
      </c>
      <c r="AB43" s="692">
        <v>0</v>
      </c>
      <c r="AC43" s="692">
        <v>0</v>
      </c>
      <c r="AD43" s="692">
        <v>0</v>
      </c>
      <c r="AE43" s="692">
        <v>0</v>
      </c>
      <c r="AF43" s="692">
        <v>0</v>
      </c>
      <c r="AG43" s="692">
        <v>0</v>
      </c>
      <c r="AH43" s="692">
        <v>0</v>
      </c>
      <c r="AI43" s="692">
        <v>0</v>
      </c>
      <c r="AJ43" s="692">
        <v>0</v>
      </c>
      <c r="AK43" s="692">
        <v>0</v>
      </c>
      <c r="AL43" s="692">
        <v>0</v>
      </c>
      <c r="AM43" s="692">
        <v>0</v>
      </c>
      <c r="AN43" s="692">
        <v>0</v>
      </c>
      <c r="AO43" s="692">
        <v>0</v>
      </c>
      <c r="AP43" s="692">
        <v>0</v>
      </c>
      <c r="AQ43" s="692">
        <v>0</v>
      </c>
      <c r="AR43" s="692">
        <v>0</v>
      </c>
      <c r="AS43" s="692">
        <v>0</v>
      </c>
      <c r="AT43" s="692">
        <v>0</v>
      </c>
      <c r="AU43" s="692">
        <v>0</v>
      </c>
      <c r="AV43" s="179"/>
      <c r="AW43" s="692">
        <v>0</v>
      </c>
      <c r="AX43" s="692">
        <v>6.9283869999999999</v>
      </c>
      <c r="AY43" s="692">
        <v>0</v>
      </c>
      <c r="AZ43" s="692">
        <v>0</v>
      </c>
      <c r="BA43" s="692">
        <v>0</v>
      </c>
      <c r="BB43" s="692">
        <v>0</v>
      </c>
      <c r="BC43" s="692">
        <v>0</v>
      </c>
      <c r="BD43" s="692">
        <v>0</v>
      </c>
      <c r="BE43" s="692">
        <v>0</v>
      </c>
      <c r="BF43" s="692">
        <v>0</v>
      </c>
      <c r="BG43" s="692">
        <v>0</v>
      </c>
      <c r="BH43" s="692">
        <v>0</v>
      </c>
      <c r="BI43" s="692">
        <v>0</v>
      </c>
      <c r="BJ43" s="692">
        <v>0</v>
      </c>
      <c r="BK43" s="692">
        <v>0</v>
      </c>
      <c r="BL43" s="692">
        <v>0</v>
      </c>
      <c r="BM43" s="692">
        <v>0</v>
      </c>
      <c r="BN43" s="692">
        <v>0</v>
      </c>
      <c r="BO43" s="692">
        <v>0</v>
      </c>
      <c r="BP43" s="692">
        <v>0</v>
      </c>
      <c r="BQ43" s="692">
        <v>0</v>
      </c>
      <c r="BR43" s="692">
        <v>0</v>
      </c>
      <c r="BS43" s="692">
        <v>0</v>
      </c>
      <c r="BT43" s="692">
        <v>0</v>
      </c>
      <c r="BU43" s="692">
        <v>0</v>
      </c>
      <c r="BV43" s="692">
        <v>0</v>
      </c>
      <c r="BW43" s="692">
        <v>0</v>
      </c>
      <c r="BX43" s="692">
        <v>0</v>
      </c>
      <c r="BY43" s="692">
        <v>0</v>
      </c>
      <c r="BZ43" s="693">
        <v>0</v>
      </c>
      <c r="CA43" s="168"/>
    </row>
    <row r="44" spans="2:79" s="17" customFormat="1" ht="15.75">
      <c r="B44" s="274">
        <v>21</v>
      </c>
      <c r="C44" s="179" t="s">
        <v>698</v>
      </c>
      <c r="D44" s="179" t="s">
        <v>681</v>
      </c>
      <c r="E44" s="179" t="s">
        <v>9</v>
      </c>
      <c r="F44" s="179" t="s">
        <v>674</v>
      </c>
      <c r="G44" s="179" t="s">
        <v>681</v>
      </c>
      <c r="H44" s="179" t="s">
        <v>676</v>
      </c>
      <c r="I44" s="179">
        <v>2012</v>
      </c>
      <c r="J44" s="179"/>
      <c r="K44" s="179" t="s">
        <v>701</v>
      </c>
      <c r="L44" s="179"/>
      <c r="M44" s="179" t="s">
        <v>691</v>
      </c>
      <c r="N44" s="179">
        <v>9</v>
      </c>
      <c r="O44" s="692">
        <v>39247.654210000001</v>
      </c>
      <c r="P44" s="692">
        <v>711166.4</v>
      </c>
      <c r="Q44" s="179"/>
      <c r="R44" s="692">
        <v>0</v>
      </c>
      <c r="S44" s="692">
        <v>29509.514439999999</v>
      </c>
      <c r="T44" s="692">
        <v>0</v>
      </c>
      <c r="U44" s="692">
        <v>0</v>
      </c>
      <c r="V44" s="692">
        <v>0</v>
      </c>
      <c r="W44" s="692">
        <v>0</v>
      </c>
      <c r="X44" s="692">
        <v>0</v>
      </c>
      <c r="Y44" s="692">
        <v>0</v>
      </c>
      <c r="Z44" s="692">
        <v>0</v>
      </c>
      <c r="AA44" s="692">
        <v>0</v>
      </c>
      <c r="AB44" s="692">
        <v>0</v>
      </c>
      <c r="AC44" s="692">
        <v>0</v>
      </c>
      <c r="AD44" s="692">
        <v>0</v>
      </c>
      <c r="AE44" s="692">
        <v>0</v>
      </c>
      <c r="AF44" s="692">
        <v>0</v>
      </c>
      <c r="AG44" s="692">
        <v>0</v>
      </c>
      <c r="AH44" s="692">
        <v>0</v>
      </c>
      <c r="AI44" s="692">
        <v>0</v>
      </c>
      <c r="AJ44" s="692">
        <v>0</v>
      </c>
      <c r="AK44" s="692">
        <v>0</v>
      </c>
      <c r="AL44" s="692">
        <v>0</v>
      </c>
      <c r="AM44" s="692">
        <v>0</v>
      </c>
      <c r="AN44" s="692">
        <v>0</v>
      </c>
      <c r="AO44" s="692">
        <v>0</v>
      </c>
      <c r="AP44" s="692">
        <v>0</v>
      </c>
      <c r="AQ44" s="692">
        <v>0</v>
      </c>
      <c r="AR44" s="692">
        <v>0</v>
      </c>
      <c r="AS44" s="692">
        <v>0</v>
      </c>
      <c r="AT44" s="692">
        <v>0</v>
      </c>
      <c r="AU44" s="692">
        <v>0</v>
      </c>
      <c r="AV44" s="179"/>
      <c r="AW44" s="692">
        <v>0</v>
      </c>
      <c r="AX44" s="692">
        <v>711166.4</v>
      </c>
      <c r="AY44" s="692">
        <v>0</v>
      </c>
      <c r="AZ44" s="692">
        <v>0</v>
      </c>
      <c r="BA44" s="692">
        <v>0</v>
      </c>
      <c r="BB44" s="692">
        <v>0</v>
      </c>
      <c r="BC44" s="692">
        <v>0</v>
      </c>
      <c r="BD44" s="692">
        <v>0</v>
      </c>
      <c r="BE44" s="692">
        <v>0</v>
      </c>
      <c r="BF44" s="692">
        <v>0</v>
      </c>
      <c r="BG44" s="692">
        <v>0</v>
      </c>
      <c r="BH44" s="692">
        <v>0</v>
      </c>
      <c r="BI44" s="692">
        <v>0</v>
      </c>
      <c r="BJ44" s="692">
        <v>0</v>
      </c>
      <c r="BK44" s="692">
        <v>0</v>
      </c>
      <c r="BL44" s="692">
        <v>0</v>
      </c>
      <c r="BM44" s="692">
        <v>0</v>
      </c>
      <c r="BN44" s="692">
        <v>0</v>
      </c>
      <c r="BO44" s="692">
        <v>0</v>
      </c>
      <c r="BP44" s="692">
        <v>0</v>
      </c>
      <c r="BQ44" s="692">
        <v>0</v>
      </c>
      <c r="BR44" s="692">
        <v>0</v>
      </c>
      <c r="BS44" s="692">
        <v>0</v>
      </c>
      <c r="BT44" s="692">
        <v>0</v>
      </c>
      <c r="BU44" s="692">
        <v>0</v>
      </c>
      <c r="BV44" s="692">
        <v>0</v>
      </c>
      <c r="BW44" s="692">
        <v>0</v>
      </c>
      <c r="BX44" s="692">
        <v>0</v>
      </c>
      <c r="BY44" s="692">
        <v>0</v>
      </c>
      <c r="BZ44" s="693">
        <v>0</v>
      </c>
      <c r="CA44" s="168"/>
    </row>
    <row r="45" spans="2:79" s="17" customFormat="1" ht="15.75">
      <c r="B45" s="274">
        <v>22</v>
      </c>
      <c r="C45" s="179" t="s">
        <v>698</v>
      </c>
      <c r="D45" s="179" t="s">
        <v>677</v>
      </c>
      <c r="E45" s="179" t="s">
        <v>699</v>
      </c>
      <c r="F45" s="179" t="s">
        <v>674</v>
      </c>
      <c r="G45" s="179" t="s">
        <v>677</v>
      </c>
      <c r="H45" s="179" t="s">
        <v>676</v>
      </c>
      <c r="I45" s="179">
        <v>2012</v>
      </c>
      <c r="J45" s="179"/>
      <c r="K45" s="179" t="s">
        <v>701</v>
      </c>
      <c r="L45" s="179"/>
      <c r="M45" s="179" t="s">
        <v>688</v>
      </c>
      <c r="N45" s="179">
        <v>48</v>
      </c>
      <c r="O45" s="692">
        <v>40.857599999999998</v>
      </c>
      <c r="P45" s="692">
        <v>174.72</v>
      </c>
      <c r="Q45" s="179"/>
      <c r="R45" s="692">
        <v>0</v>
      </c>
      <c r="S45" s="692">
        <v>30.72</v>
      </c>
      <c r="T45" s="692">
        <v>0</v>
      </c>
      <c r="U45" s="692">
        <v>0</v>
      </c>
      <c r="V45" s="692">
        <v>0</v>
      </c>
      <c r="W45" s="692">
        <v>0</v>
      </c>
      <c r="X45" s="692">
        <v>0</v>
      </c>
      <c r="Y45" s="692">
        <v>0</v>
      </c>
      <c r="Z45" s="692">
        <v>0</v>
      </c>
      <c r="AA45" s="692">
        <v>0</v>
      </c>
      <c r="AB45" s="692">
        <v>0</v>
      </c>
      <c r="AC45" s="692">
        <v>0</v>
      </c>
      <c r="AD45" s="692">
        <v>0</v>
      </c>
      <c r="AE45" s="692">
        <v>0</v>
      </c>
      <c r="AF45" s="692">
        <v>0</v>
      </c>
      <c r="AG45" s="692">
        <v>0</v>
      </c>
      <c r="AH45" s="692">
        <v>0</v>
      </c>
      <c r="AI45" s="692">
        <v>0</v>
      </c>
      <c r="AJ45" s="692">
        <v>0</v>
      </c>
      <c r="AK45" s="692">
        <v>0</v>
      </c>
      <c r="AL45" s="692">
        <v>0</v>
      </c>
      <c r="AM45" s="692">
        <v>0</v>
      </c>
      <c r="AN45" s="692">
        <v>0</v>
      </c>
      <c r="AO45" s="692">
        <v>0</v>
      </c>
      <c r="AP45" s="692">
        <v>0</v>
      </c>
      <c r="AQ45" s="692">
        <v>0</v>
      </c>
      <c r="AR45" s="692">
        <v>0</v>
      </c>
      <c r="AS45" s="692">
        <v>0</v>
      </c>
      <c r="AT45" s="692">
        <v>0</v>
      </c>
      <c r="AU45" s="692">
        <v>0</v>
      </c>
      <c r="AV45" s="179"/>
      <c r="AW45" s="692">
        <v>0</v>
      </c>
      <c r="AX45" s="692">
        <v>174.72</v>
      </c>
      <c r="AY45" s="692">
        <v>0</v>
      </c>
      <c r="AZ45" s="692">
        <v>0</v>
      </c>
      <c r="BA45" s="692">
        <v>0</v>
      </c>
      <c r="BB45" s="692">
        <v>0</v>
      </c>
      <c r="BC45" s="692">
        <v>0</v>
      </c>
      <c r="BD45" s="692">
        <v>0</v>
      </c>
      <c r="BE45" s="692">
        <v>0</v>
      </c>
      <c r="BF45" s="692">
        <v>0</v>
      </c>
      <c r="BG45" s="692">
        <v>0</v>
      </c>
      <c r="BH45" s="692">
        <v>0</v>
      </c>
      <c r="BI45" s="692">
        <v>0</v>
      </c>
      <c r="BJ45" s="692">
        <v>0</v>
      </c>
      <c r="BK45" s="692">
        <v>0</v>
      </c>
      <c r="BL45" s="692">
        <v>0</v>
      </c>
      <c r="BM45" s="692">
        <v>0</v>
      </c>
      <c r="BN45" s="692">
        <v>0</v>
      </c>
      <c r="BO45" s="692">
        <v>0</v>
      </c>
      <c r="BP45" s="692">
        <v>0</v>
      </c>
      <c r="BQ45" s="692">
        <v>0</v>
      </c>
      <c r="BR45" s="692">
        <v>0</v>
      </c>
      <c r="BS45" s="692">
        <v>0</v>
      </c>
      <c r="BT45" s="692">
        <v>0</v>
      </c>
      <c r="BU45" s="692">
        <v>0</v>
      </c>
      <c r="BV45" s="692">
        <v>0</v>
      </c>
      <c r="BW45" s="692">
        <v>0</v>
      </c>
      <c r="BX45" s="692">
        <v>0</v>
      </c>
      <c r="BY45" s="692">
        <v>0</v>
      </c>
      <c r="BZ45" s="693">
        <v>0</v>
      </c>
      <c r="CA45" s="168"/>
    </row>
    <row r="46" spans="2:79" s="17" customFormat="1" ht="15.75">
      <c r="B46" s="274">
        <v>23</v>
      </c>
      <c r="C46" s="179" t="s">
        <v>698</v>
      </c>
      <c r="D46" s="179" t="s">
        <v>677</v>
      </c>
      <c r="E46" s="179" t="s">
        <v>699</v>
      </c>
      <c r="F46" s="179" t="s">
        <v>674</v>
      </c>
      <c r="G46" s="179" t="s">
        <v>677</v>
      </c>
      <c r="H46" s="179" t="s">
        <v>676</v>
      </c>
      <c r="I46" s="179">
        <v>2012</v>
      </c>
      <c r="J46" s="179"/>
      <c r="K46" s="179" t="s">
        <v>701</v>
      </c>
      <c r="L46" s="179"/>
      <c r="M46" s="179" t="s">
        <v>688</v>
      </c>
      <c r="N46" s="179">
        <v>2</v>
      </c>
      <c r="O46" s="692">
        <v>1.7023999999999999</v>
      </c>
      <c r="P46" s="692">
        <v>7.28</v>
      </c>
      <c r="Q46" s="179"/>
      <c r="R46" s="692">
        <v>0</v>
      </c>
      <c r="S46" s="692">
        <v>1.28</v>
      </c>
      <c r="T46" s="692">
        <v>0</v>
      </c>
      <c r="U46" s="692">
        <v>0</v>
      </c>
      <c r="V46" s="692">
        <v>0</v>
      </c>
      <c r="W46" s="692">
        <v>0</v>
      </c>
      <c r="X46" s="692">
        <v>0</v>
      </c>
      <c r="Y46" s="692">
        <v>0</v>
      </c>
      <c r="Z46" s="692">
        <v>0</v>
      </c>
      <c r="AA46" s="692">
        <v>0</v>
      </c>
      <c r="AB46" s="692">
        <v>0</v>
      </c>
      <c r="AC46" s="692">
        <v>0</v>
      </c>
      <c r="AD46" s="692">
        <v>0</v>
      </c>
      <c r="AE46" s="692">
        <v>0</v>
      </c>
      <c r="AF46" s="692">
        <v>0</v>
      </c>
      <c r="AG46" s="692">
        <v>0</v>
      </c>
      <c r="AH46" s="692">
        <v>0</v>
      </c>
      <c r="AI46" s="692">
        <v>0</v>
      </c>
      <c r="AJ46" s="692">
        <v>0</v>
      </c>
      <c r="AK46" s="692">
        <v>0</v>
      </c>
      <c r="AL46" s="692">
        <v>0</v>
      </c>
      <c r="AM46" s="692">
        <v>0</v>
      </c>
      <c r="AN46" s="692">
        <v>0</v>
      </c>
      <c r="AO46" s="692">
        <v>0</v>
      </c>
      <c r="AP46" s="692">
        <v>0</v>
      </c>
      <c r="AQ46" s="692">
        <v>0</v>
      </c>
      <c r="AR46" s="692">
        <v>0</v>
      </c>
      <c r="AS46" s="692">
        <v>0</v>
      </c>
      <c r="AT46" s="692">
        <v>0</v>
      </c>
      <c r="AU46" s="692">
        <v>0</v>
      </c>
      <c r="AV46" s="179"/>
      <c r="AW46" s="692">
        <v>0</v>
      </c>
      <c r="AX46" s="692">
        <v>7.28</v>
      </c>
      <c r="AY46" s="692">
        <v>0</v>
      </c>
      <c r="AZ46" s="692">
        <v>0</v>
      </c>
      <c r="BA46" s="692">
        <v>0</v>
      </c>
      <c r="BB46" s="692">
        <v>0</v>
      </c>
      <c r="BC46" s="692">
        <v>0</v>
      </c>
      <c r="BD46" s="692">
        <v>0</v>
      </c>
      <c r="BE46" s="692">
        <v>0</v>
      </c>
      <c r="BF46" s="692">
        <v>0</v>
      </c>
      <c r="BG46" s="692">
        <v>0</v>
      </c>
      <c r="BH46" s="692">
        <v>0</v>
      </c>
      <c r="BI46" s="692">
        <v>0</v>
      </c>
      <c r="BJ46" s="692">
        <v>0</v>
      </c>
      <c r="BK46" s="692">
        <v>0</v>
      </c>
      <c r="BL46" s="692">
        <v>0</v>
      </c>
      <c r="BM46" s="692">
        <v>0</v>
      </c>
      <c r="BN46" s="692">
        <v>0</v>
      </c>
      <c r="BO46" s="692">
        <v>0</v>
      </c>
      <c r="BP46" s="692">
        <v>0</v>
      </c>
      <c r="BQ46" s="692">
        <v>0</v>
      </c>
      <c r="BR46" s="692">
        <v>0</v>
      </c>
      <c r="BS46" s="692">
        <v>0</v>
      </c>
      <c r="BT46" s="692">
        <v>0</v>
      </c>
      <c r="BU46" s="692">
        <v>0</v>
      </c>
      <c r="BV46" s="692">
        <v>0</v>
      </c>
      <c r="BW46" s="692">
        <v>0</v>
      </c>
      <c r="BX46" s="692">
        <v>0</v>
      </c>
      <c r="BY46" s="692">
        <v>0</v>
      </c>
      <c r="BZ46" s="693">
        <v>0</v>
      </c>
      <c r="CA46" s="168"/>
    </row>
    <row r="47" spans="2:79" s="17" customFormat="1" ht="15.75">
      <c r="B47" s="274">
        <v>24</v>
      </c>
      <c r="C47" s="179" t="s">
        <v>698</v>
      </c>
      <c r="D47" s="179" t="s">
        <v>677</v>
      </c>
      <c r="E47" s="179" t="s">
        <v>699</v>
      </c>
      <c r="F47" s="179" t="s">
        <v>674</v>
      </c>
      <c r="G47" s="179" t="s">
        <v>677</v>
      </c>
      <c r="H47" s="179" t="s">
        <v>676</v>
      </c>
      <c r="I47" s="179">
        <v>2012</v>
      </c>
      <c r="J47" s="179"/>
      <c r="K47" s="179" t="s">
        <v>701</v>
      </c>
      <c r="L47" s="179"/>
      <c r="M47" s="179" t="s">
        <v>688</v>
      </c>
      <c r="N47" s="179">
        <v>42</v>
      </c>
      <c r="O47" s="692">
        <v>35.750399999999999</v>
      </c>
      <c r="P47" s="692">
        <v>152.88</v>
      </c>
      <c r="Q47" s="179"/>
      <c r="R47" s="692">
        <v>0</v>
      </c>
      <c r="S47" s="692">
        <v>26.88</v>
      </c>
      <c r="T47" s="692">
        <v>0</v>
      </c>
      <c r="U47" s="692">
        <v>0</v>
      </c>
      <c r="V47" s="692">
        <v>0</v>
      </c>
      <c r="W47" s="692">
        <v>0</v>
      </c>
      <c r="X47" s="692">
        <v>0</v>
      </c>
      <c r="Y47" s="692">
        <v>0</v>
      </c>
      <c r="Z47" s="692">
        <v>0</v>
      </c>
      <c r="AA47" s="692">
        <v>0</v>
      </c>
      <c r="AB47" s="692">
        <v>0</v>
      </c>
      <c r="AC47" s="692">
        <v>0</v>
      </c>
      <c r="AD47" s="692">
        <v>0</v>
      </c>
      <c r="AE47" s="692">
        <v>0</v>
      </c>
      <c r="AF47" s="692">
        <v>0</v>
      </c>
      <c r="AG47" s="692">
        <v>0</v>
      </c>
      <c r="AH47" s="692">
        <v>0</v>
      </c>
      <c r="AI47" s="692">
        <v>0</v>
      </c>
      <c r="AJ47" s="692">
        <v>0</v>
      </c>
      <c r="AK47" s="692">
        <v>0</v>
      </c>
      <c r="AL47" s="692">
        <v>0</v>
      </c>
      <c r="AM47" s="692">
        <v>0</v>
      </c>
      <c r="AN47" s="692">
        <v>0</v>
      </c>
      <c r="AO47" s="692">
        <v>0</v>
      </c>
      <c r="AP47" s="692">
        <v>0</v>
      </c>
      <c r="AQ47" s="692">
        <v>0</v>
      </c>
      <c r="AR47" s="692">
        <v>0</v>
      </c>
      <c r="AS47" s="692">
        <v>0</v>
      </c>
      <c r="AT47" s="692">
        <v>0</v>
      </c>
      <c r="AU47" s="692">
        <v>0</v>
      </c>
      <c r="AV47" s="179"/>
      <c r="AW47" s="692">
        <v>0</v>
      </c>
      <c r="AX47" s="692">
        <v>152.88</v>
      </c>
      <c r="AY47" s="692">
        <v>0</v>
      </c>
      <c r="AZ47" s="692">
        <v>0</v>
      </c>
      <c r="BA47" s="692">
        <v>0</v>
      </c>
      <c r="BB47" s="692">
        <v>0</v>
      </c>
      <c r="BC47" s="692">
        <v>0</v>
      </c>
      <c r="BD47" s="692">
        <v>0</v>
      </c>
      <c r="BE47" s="692">
        <v>0</v>
      </c>
      <c r="BF47" s="692">
        <v>0</v>
      </c>
      <c r="BG47" s="692">
        <v>0</v>
      </c>
      <c r="BH47" s="692">
        <v>0</v>
      </c>
      <c r="BI47" s="692">
        <v>0</v>
      </c>
      <c r="BJ47" s="692">
        <v>0</v>
      </c>
      <c r="BK47" s="692">
        <v>0</v>
      </c>
      <c r="BL47" s="692">
        <v>0</v>
      </c>
      <c r="BM47" s="692">
        <v>0</v>
      </c>
      <c r="BN47" s="692">
        <v>0</v>
      </c>
      <c r="BO47" s="692">
        <v>0</v>
      </c>
      <c r="BP47" s="692">
        <v>0</v>
      </c>
      <c r="BQ47" s="692">
        <v>0</v>
      </c>
      <c r="BR47" s="692">
        <v>0</v>
      </c>
      <c r="BS47" s="692">
        <v>0</v>
      </c>
      <c r="BT47" s="692">
        <v>0</v>
      </c>
      <c r="BU47" s="692">
        <v>0</v>
      </c>
      <c r="BV47" s="692">
        <v>0</v>
      </c>
      <c r="BW47" s="692">
        <v>0</v>
      </c>
      <c r="BX47" s="692">
        <v>0</v>
      </c>
      <c r="BY47" s="692">
        <v>0</v>
      </c>
      <c r="BZ47" s="693">
        <v>0</v>
      </c>
      <c r="CA47" s="168"/>
    </row>
    <row r="48" spans="2:79" s="17" customFormat="1" ht="15.75">
      <c r="B48" s="274">
        <v>25</v>
      </c>
      <c r="C48" s="179" t="s">
        <v>698</v>
      </c>
      <c r="D48" s="179" t="s">
        <v>677</v>
      </c>
      <c r="E48" s="179" t="s">
        <v>9</v>
      </c>
      <c r="F48" s="179" t="s">
        <v>674</v>
      </c>
      <c r="G48" s="179" t="s">
        <v>677</v>
      </c>
      <c r="H48" s="179" t="s">
        <v>676</v>
      </c>
      <c r="I48" s="179">
        <v>2012</v>
      </c>
      <c r="J48" s="179"/>
      <c r="K48" s="179" t="s">
        <v>701</v>
      </c>
      <c r="L48" s="179"/>
      <c r="M48" s="179" t="s">
        <v>691</v>
      </c>
      <c r="N48" s="179">
        <v>1</v>
      </c>
      <c r="O48" s="692">
        <v>147.71379400000001</v>
      </c>
      <c r="P48" s="692">
        <v>1614.336</v>
      </c>
      <c r="Q48" s="179"/>
      <c r="R48" s="692">
        <v>0</v>
      </c>
      <c r="S48" s="692">
        <v>111.06300299999999</v>
      </c>
      <c r="T48" s="692">
        <v>0</v>
      </c>
      <c r="U48" s="692">
        <v>0</v>
      </c>
      <c r="V48" s="692">
        <v>0</v>
      </c>
      <c r="W48" s="692">
        <v>0</v>
      </c>
      <c r="X48" s="692">
        <v>0</v>
      </c>
      <c r="Y48" s="692">
        <v>0</v>
      </c>
      <c r="Z48" s="692">
        <v>0</v>
      </c>
      <c r="AA48" s="692">
        <v>0</v>
      </c>
      <c r="AB48" s="692">
        <v>0</v>
      </c>
      <c r="AC48" s="692">
        <v>0</v>
      </c>
      <c r="AD48" s="692">
        <v>0</v>
      </c>
      <c r="AE48" s="692">
        <v>0</v>
      </c>
      <c r="AF48" s="692">
        <v>0</v>
      </c>
      <c r="AG48" s="692">
        <v>0</v>
      </c>
      <c r="AH48" s="692">
        <v>0</v>
      </c>
      <c r="AI48" s="692">
        <v>0</v>
      </c>
      <c r="AJ48" s="692">
        <v>0</v>
      </c>
      <c r="AK48" s="692">
        <v>0</v>
      </c>
      <c r="AL48" s="692">
        <v>0</v>
      </c>
      <c r="AM48" s="692">
        <v>0</v>
      </c>
      <c r="AN48" s="692">
        <v>0</v>
      </c>
      <c r="AO48" s="692">
        <v>0</v>
      </c>
      <c r="AP48" s="692">
        <v>0</v>
      </c>
      <c r="AQ48" s="692">
        <v>0</v>
      </c>
      <c r="AR48" s="692">
        <v>0</v>
      </c>
      <c r="AS48" s="692">
        <v>0</v>
      </c>
      <c r="AT48" s="692">
        <v>0</v>
      </c>
      <c r="AU48" s="692">
        <v>0</v>
      </c>
      <c r="AV48" s="179"/>
      <c r="AW48" s="692">
        <v>0</v>
      </c>
      <c r="AX48" s="692">
        <v>1614.336</v>
      </c>
      <c r="AY48" s="692">
        <v>0</v>
      </c>
      <c r="AZ48" s="692">
        <v>0</v>
      </c>
      <c r="BA48" s="692">
        <v>0</v>
      </c>
      <c r="BB48" s="692">
        <v>0</v>
      </c>
      <c r="BC48" s="692">
        <v>0</v>
      </c>
      <c r="BD48" s="692">
        <v>0</v>
      </c>
      <c r="BE48" s="692">
        <v>0</v>
      </c>
      <c r="BF48" s="692">
        <v>0</v>
      </c>
      <c r="BG48" s="692">
        <v>0</v>
      </c>
      <c r="BH48" s="692">
        <v>0</v>
      </c>
      <c r="BI48" s="692">
        <v>0</v>
      </c>
      <c r="BJ48" s="692">
        <v>0</v>
      </c>
      <c r="BK48" s="692">
        <v>0</v>
      </c>
      <c r="BL48" s="692">
        <v>0</v>
      </c>
      <c r="BM48" s="692">
        <v>0</v>
      </c>
      <c r="BN48" s="692">
        <v>0</v>
      </c>
      <c r="BO48" s="692">
        <v>0</v>
      </c>
      <c r="BP48" s="692">
        <v>0</v>
      </c>
      <c r="BQ48" s="692">
        <v>0</v>
      </c>
      <c r="BR48" s="692">
        <v>0</v>
      </c>
      <c r="BS48" s="692">
        <v>0</v>
      </c>
      <c r="BT48" s="692">
        <v>0</v>
      </c>
      <c r="BU48" s="692">
        <v>0</v>
      </c>
      <c r="BV48" s="692">
        <v>0</v>
      </c>
      <c r="BW48" s="692">
        <v>0</v>
      </c>
      <c r="BX48" s="692">
        <v>0</v>
      </c>
      <c r="BY48" s="692">
        <v>0</v>
      </c>
      <c r="BZ48" s="693">
        <v>0</v>
      </c>
      <c r="CA48" s="168"/>
    </row>
    <row r="49" spans="2:79" s="17" customFormat="1" ht="15.75">
      <c r="B49" s="274">
        <v>26</v>
      </c>
      <c r="C49" s="179" t="s">
        <v>700</v>
      </c>
      <c r="D49" s="179" t="s">
        <v>677</v>
      </c>
      <c r="E49" s="179" t="s">
        <v>22</v>
      </c>
      <c r="F49" s="179" t="s">
        <v>674</v>
      </c>
      <c r="G49" s="179" t="s">
        <v>696</v>
      </c>
      <c r="H49" s="179" t="s">
        <v>675</v>
      </c>
      <c r="I49" s="179">
        <v>2011</v>
      </c>
      <c r="J49" s="179"/>
      <c r="K49" s="179" t="s">
        <v>701</v>
      </c>
      <c r="L49" s="179"/>
      <c r="M49" s="179" t="s">
        <v>692</v>
      </c>
      <c r="N49" s="179">
        <v>16</v>
      </c>
      <c r="O49" s="692">
        <v>148.73881639999999</v>
      </c>
      <c r="P49" s="692">
        <v>813112.97080000001</v>
      </c>
      <c r="Q49" s="179"/>
      <c r="R49" s="692">
        <v>111.833697</v>
      </c>
      <c r="S49" s="692">
        <v>111.8336966</v>
      </c>
      <c r="T49" s="692">
        <v>111.83369999999999</v>
      </c>
      <c r="U49" s="692">
        <v>111.83369999999999</v>
      </c>
      <c r="V49" s="692">
        <v>111.83369999999999</v>
      </c>
      <c r="W49" s="692">
        <v>111.28069000000001</v>
      </c>
      <c r="X49" s="692">
        <v>96.347941000000006</v>
      </c>
      <c r="Y49" s="692">
        <v>48.413406999999999</v>
      </c>
      <c r="Z49" s="692">
        <v>48.413406999999999</v>
      </c>
      <c r="AA49" s="692">
        <v>48.413406999999999</v>
      </c>
      <c r="AB49" s="692">
        <v>46.813847000000003</v>
      </c>
      <c r="AC49" s="692">
        <v>44.902259999999998</v>
      </c>
      <c r="AD49" s="692">
        <v>25.034361000000001</v>
      </c>
      <c r="AE49" s="692">
        <v>25.034361000000001</v>
      </c>
      <c r="AF49" s="692">
        <v>24.929041999999999</v>
      </c>
      <c r="AG49" s="692">
        <v>24.929041999999999</v>
      </c>
      <c r="AH49" s="692">
        <v>0</v>
      </c>
      <c r="AI49" s="692">
        <v>0</v>
      </c>
      <c r="AJ49" s="692">
        <v>0</v>
      </c>
      <c r="AK49" s="692">
        <v>0</v>
      </c>
      <c r="AL49" s="692">
        <v>0</v>
      </c>
      <c r="AM49" s="692">
        <v>0</v>
      </c>
      <c r="AN49" s="692">
        <v>0</v>
      </c>
      <c r="AO49" s="692">
        <v>0</v>
      </c>
      <c r="AP49" s="692">
        <v>0</v>
      </c>
      <c r="AQ49" s="692">
        <v>0</v>
      </c>
      <c r="AR49" s="692">
        <v>0</v>
      </c>
      <c r="AS49" s="692">
        <v>0</v>
      </c>
      <c r="AT49" s="692">
        <v>0</v>
      </c>
      <c r="AU49" s="692">
        <v>0</v>
      </c>
      <c r="AV49" s="179"/>
      <c r="AW49" s="692">
        <v>615840.93999999994</v>
      </c>
      <c r="AX49" s="692">
        <v>615840.94220000005</v>
      </c>
      <c r="AY49" s="692">
        <v>615840.94220000005</v>
      </c>
      <c r="AZ49" s="692">
        <v>615840.94220000005</v>
      </c>
      <c r="BA49" s="692">
        <v>615840.94220000005</v>
      </c>
      <c r="BB49" s="692">
        <v>611886.85739999998</v>
      </c>
      <c r="BC49" s="692">
        <v>545801.08010000002</v>
      </c>
      <c r="BD49" s="692">
        <v>248053.83900000001</v>
      </c>
      <c r="BE49" s="692">
        <v>248053.83900000001</v>
      </c>
      <c r="BF49" s="692">
        <v>248053.83900000001</v>
      </c>
      <c r="BG49" s="692">
        <v>227146.1207</v>
      </c>
      <c r="BH49" s="692">
        <v>219730.4523</v>
      </c>
      <c r="BI49" s="692">
        <v>85282.411999999997</v>
      </c>
      <c r="BJ49" s="692">
        <v>85282.411999999997</v>
      </c>
      <c r="BK49" s="692">
        <v>84548.391740000006</v>
      </c>
      <c r="BL49" s="692">
        <v>84548.391740000006</v>
      </c>
      <c r="BM49" s="692">
        <v>0</v>
      </c>
      <c r="BN49" s="692">
        <v>0</v>
      </c>
      <c r="BO49" s="692">
        <v>0</v>
      </c>
      <c r="BP49" s="692">
        <v>0</v>
      </c>
      <c r="BQ49" s="692">
        <v>0</v>
      </c>
      <c r="BR49" s="692">
        <v>0</v>
      </c>
      <c r="BS49" s="692">
        <v>0</v>
      </c>
      <c r="BT49" s="692">
        <v>0</v>
      </c>
      <c r="BU49" s="692">
        <v>0</v>
      </c>
      <c r="BV49" s="692">
        <v>0</v>
      </c>
      <c r="BW49" s="692">
        <v>0</v>
      </c>
      <c r="BX49" s="692">
        <v>0</v>
      </c>
      <c r="BY49" s="692">
        <v>0</v>
      </c>
      <c r="BZ49" s="693">
        <v>0</v>
      </c>
      <c r="CA49" s="168"/>
    </row>
    <row r="50" spans="2:79" s="17" customFormat="1" ht="15.75">
      <c r="B50" s="274">
        <v>27</v>
      </c>
      <c r="C50" s="179" t="s">
        <v>700</v>
      </c>
      <c r="D50" s="179" t="s">
        <v>677</v>
      </c>
      <c r="E50" s="179" t="s">
        <v>21</v>
      </c>
      <c r="F50" s="179" t="s">
        <v>674</v>
      </c>
      <c r="G50" s="179" t="s">
        <v>696</v>
      </c>
      <c r="H50" s="179" t="s">
        <v>675</v>
      </c>
      <c r="I50" s="179">
        <v>2011</v>
      </c>
      <c r="J50" s="179"/>
      <c r="K50" s="179" t="s">
        <v>701</v>
      </c>
      <c r="L50" s="179"/>
      <c r="M50" s="179" t="s">
        <v>692</v>
      </c>
      <c r="N50" s="179">
        <v>22</v>
      </c>
      <c r="O50" s="692">
        <v>29.829778770000001</v>
      </c>
      <c r="P50" s="692">
        <v>65529.419529999999</v>
      </c>
      <c r="Q50" s="179"/>
      <c r="R50" s="692">
        <v>27.606810899999999</v>
      </c>
      <c r="S50" s="692">
        <v>27.60681091</v>
      </c>
      <c r="T50" s="692">
        <v>27.606811</v>
      </c>
      <c r="U50" s="692">
        <v>25.794468999999999</v>
      </c>
      <c r="V50" s="692">
        <v>25.794468999999999</v>
      </c>
      <c r="W50" s="692">
        <v>25.794468999999999</v>
      </c>
      <c r="X50" s="692">
        <v>7.4636668000000004</v>
      </c>
      <c r="Y50" s="692">
        <v>7.4636668000000004</v>
      </c>
      <c r="Z50" s="692">
        <v>7.4636668000000004</v>
      </c>
      <c r="AA50" s="692">
        <v>7.4636668000000004</v>
      </c>
      <c r="AB50" s="692">
        <v>7.2770175999999998</v>
      </c>
      <c r="AC50" s="692">
        <v>7.2770175999999998</v>
      </c>
      <c r="AD50" s="692">
        <v>0</v>
      </c>
      <c r="AE50" s="692">
        <v>0</v>
      </c>
      <c r="AF50" s="692">
        <v>0</v>
      </c>
      <c r="AG50" s="692">
        <v>0</v>
      </c>
      <c r="AH50" s="692">
        <v>0</v>
      </c>
      <c r="AI50" s="692">
        <v>0</v>
      </c>
      <c r="AJ50" s="692">
        <v>0</v>
      </c>
      <c r="AK50" s="692">
        <v>0</v>
      </c>
      <c r="AL50" s="692">
        <v>0</v>
      </c>
      <c r="AM50" s="692">
        <v>0</v>
      </c>
      <c r="AN50" s="692">
        <v>0</v>
      </c>
      <c r="AO50" s="692">
        <v>0</v>
      </c>
      <c r="AP50" s="692">
        <v>0</v>
      </c>
      <c r="AQ50" s="692">
        <v>0</v>
      </c>
      <c r="AR50" s="692">
        <v>0</v>
      </c>
      <c r="AS50" s="692">
        <v>0</v>
      </c>
      <c r="AT50" s="692">
        <v>0</v>
      </c>
      <c r="AU50" s="692">
        <v>0</v>
      </c>
      <c r="AV50" s="179"/>
      <c r="AW50" s="692">
        <v>60846.63</v>
      </c>
      <c r="AX50" s="692">
        <v>60846.629610000004</v>
      </c>
      <c r="AY50" s="692">
        <v>60846.629610000004</v>
      </c>
      <c r="AZ50" s="692">
        <v>56320.05502</v>
      </c>
      <c r="BA50" s="692">
        <v>56320.05502</v>
      </c>
      <c r="BB50" s="692">
        <v>56320.05502</v>
      </c>
      <c r="BC50" s="692">
        <v>15837.70003</v>
      </c>
      <c r="BD50" s="692">
        <v>15837.70003</v>
      </c>
      <c r="BE50" s="692">
        <v>15837.70003</v>
      </c>
      <c r="BF50" s="692">
        <v>15837.70003</v>
      </c>
      <c r="BG50" s="692">
        <v>14610.37414</v>
      </c>
      <c r="BH50" s="692">
        <v>14610.37414</v>
      </c>
      <c r="BI50" s="692">
        <v>0</v>
      </c>
      <c r="BJ50" s="692">
        <v>0</v>
      </c>
      <c r="BK50" s="692">
        <v>0</v>
      </c>
      <c r="BL50" s="692">
        <v>0</v>
      </c>
      <c r="BM50" s="692">
        <v>0</v>
      </c>
      <c r="BN50" s="692">
        <v>0</v>
      </c>
      <c r="BO50" s="692">
        <v>0</v>
      </c>
      <c r="BP50" s="692">
        <v>0</v>
      </c>
      <c r="BQ50" s="692">
        <v>0</v>
      </c>
      <c r="BR50" s="692">
        <v>0</v>
      </c>
      <c r="BS50" s="692">
        <v>0</v>
      </c>
      <c r="BT50" s="692">
        <v>0</v>
      </c>
      <c r="BU50" s="692">
        <v>0</v>
      </c>
      <c r="BV50" s="692">
        <v>0</v>
      </c>
      <c r="BW50" s="692">
        <v>0</v>
      </c>
      <c r="BX50" s="692">
        <v>0</v>
      </c>
      <c r="BY50" s="692">
        <v>0</v>
      </c>
      <c r="BZ50" s="693">
        <v>0</v>
      </c>
      <c r="CA50" s="168"/>
    </row>
    <row r="51" spans="2:79" s="17" customFormat="1" ht="15.75">
      <c r="B51" s="274">
        <v>28</v>
      </c>
      <c r="C51" s="179" t="s">
        <v>700</v>
      </c>
      <c r="D51" s="179" t="s">
        <v>677</v>
      </c>
      <c r="E51" s="179" t="s">
        <v>20</v>
      </c>
      <c r="F51" s="179" t="s">
        <v>674</v>
      </c>
      <c r="G51" s="179" t="s">
        <v>696</v>
      </c>
      <c r="H51" s="179" t="s">
        <v>675</v>
      </c>
      <c r="I51" s="179">
        <v>2011</v>
      </c>
      <c r="J51" s="179"/>
      <c r="K51" s="179" t="s">
        <v>701</v>
      </c>
      <c r="L51" s="179"/>
      <c r="M51" s="179" t="s">
        <v>692</v>
      </c>
      <c r="N51" s="179">
        <v>10</v>
      </c>
      <c r="O51" s="692">
        <v>51.771746299999997</v>
      </c>
      <c r="P51" s="692">
        <v>251762.54459999999</v>
      </c>
      <c r="Q51" s="179"/>
      <c r="R51" s="692">
        <v>51.771746299999997</v>
      </c>
      <c r="S51" s="692">
        <v>51.771746299999997</v>
      </c>
      <c r="T51" s="692">
        <v>51.771746</v>
      </c>
      <c r="U51" s="692">
        <v>51.771746</v>
      </c>
      <c r="V51" s="692">
        <v>51.771746</v>
      </c>
      <c r="W51" s="692">
        <v>0</v>
      </c>
      <c r="X51" s="692">
        <v>0</v>
      </c>
      <c r="Y51" s="692">
        <v>0</v>
      </c>
      <c r="Z51" s="692">
        <v>0</v>
      </c>
      <c r="AA51" s="692">
        <v>0</v>
      </c>
      <c r="AB51" s="692">
        <v>0</v>
      </c>
      <c r="AC51" s="692">
        <v>0</v>
      </c>
      <c r="AD51" s="692">
        <v>0</v>
      </c>
      <c r="AE51" s="692">
        <v>0</v>
      </c>
      <c r="AF51" s="692">
        <v>0</v>
      </c>
      <c r="AG51" s="692">
        <v>0</v>
      </c>
      <c r="AH51" s="692">
        <v>0</v>
      </c>
      <c r="AI51" s="692">
        <v>0</v>
      </c>
      <c r="AJ51" s="692">
        <v>0</v>
      </c>
      <c r="AK51" s="692">
        <v>0</v>
      </c>
      <c r="AL51" s="692">
        <v>0</v>
      </c>
      <c r="AM51" s="692">
        <v>0</v>
      </c>
      <c r="AN51" s="692">
        <v>0</v>
      </c>
      <c r="AO51" s="692">
        <v>0</v>
      </c>
      <c r="AP51" s="692">
        <v>0</v>
      </c>
      <c r="AQ51" s="692">
        <v>0</v>
      </c>
      <c r="AR51" s="692">
        <v>0</v>
      </c>
      <c r="AS51" s="692">
        <v>0</v>
      </c>
      <c r="AT51" s="692">
        <v>0</v>
      </c>
      <c r="AU51" s="692">
        <v>0</v>
      </c>
      <c r="AV51" s="179"/>
      <c r="AW51" s="692">
        <v>251762.54</v>
      </c>
      <c r="AX51" s="692">
        <v>251762.54459999999</v>
      </c>
      <c r="AY51" s="692">
        <v>251762.54459999999</v>
      </c>
      <c r="AZ51" s="692">
        <v>251762.54459999999</v>
      </c>
      <c r="BA51" s="692">
        <v>251762.54459999999</v>
      </c>
      <c r="BB51" s="692">
        <v>0</v>
      </c>
      <c r="BC51" s="692">
        <v>0</v>
      </c>
      <c r="BD51" s="692">
        <v>0</v>
      </c>
      <c r="BE51" s="692">
        <v>0</v>
      </c>
      <c r="BF51" s="692">
        <v>0</v>
      </c>
      <c r="BG51" s="692">
        <v>0</v>
      </c>
      <c r="BH51" s="692">
        <v>0</v>
      </c>
      <c r="BI51" s="692">
        <v>0</v>
      </c>
      <c r="BJ51" s="692">
        <v>0</v>
      </c>
      <c r="BK51" s="692">
        <v>0</v>
      </c>
      <c r="BL51" s="692">
        <v>0</v>
      </c>
      <c r="BM51" s="692">
        <v>0</v>
      </c>
      <c r="BN51" s="692">
        <v>0</v>
      </c>
      <c r="BO51" s="692">
        <v>0</v>
      </c>
      <c r="BP51" s="692">
        <v>0</v>
      </c>
      <c r="BQ51" s="692">
        <v>0</v>
      </c>
      <c r="BR51" s="692">
        <v>0</v>
      </c>
      <c r="BS51" s="692">
        <v>0</v>
      </c>
      <c r="BT51" s="692">
        <v>0</v>
      </c>
      <c r="BU51" s="692">
        <v>0</v>
      </c>
      <c r="BV51" s="692">
        <v>0</v>
      </c>
      <c r="BW51" s="692">
        <v>0</v>
      </c>
      <c r="BX51" s="692">
        <v>0</v>
      </c>
      <c r="BY51" s="692">
        <v>0</v>
      </c>
      <c r="BZ51" s="693">
        <v>0</v>
      </c>
      <c r="CA51" s="168"/>
    </row>
    <row r="52" spans="2:79" s="17" customFormat="1" ht="15.75">
      <c r="B52" s="274">
        <v>29</v>
      </c>
      <c r="C52" s="179" t="s">
        <v>700</v>
      </c>
      <c r="D52" s="179" t="s">
        <v>682</v>
      </c>
      <c r="E52" s="179" t="s">
        <v>17</v>
      </c>
      <c r="F52" s="179" t="s">
        <v>674</v>
      </c>
      <c r="G52" s="179" t="s">
        <v>696</v>
      </c>
      <c r="H52" s="179" t="s">
        <v>675</v>
      </c>
      <c r="I52" s="179">
        <v>2011</v>
      </c>
      <c r="J52" s="179"/>
      <c r="K52" s="179" t="s">
        <v>701</v>
      </c>
      <c r="L52" s="179"/>
      <c r="M52" s="179" t="s">
        <v>702</v>
      </c>
      <c r="N52" s="179">
        <v>1</v>
      </c>
      <c r="O52" s="692">
        <v>0.25520363000000001</v>
      </c>
      <c r="P52" s="692">
        <v>3337431.2039999999</v>
      </c>
      <c r="Q52" s="179"/>
      <c r="R52" s="692">
        <v>294.66454499999998</v>
      </c>
      <c r="S52" s="692">
        <v>294.66454479999999</v>
      </c>
      <c r="T52" s="692">
        <v>294.66453999999999</v>
      </c>
      <c r="U52" s="692">
        <v>294.66453999999999</v>
      </c>
      <c r="V52" s="692">
        <v>294.66453999999999</v>
      </c>
      <c r="W52" s="692">
        <v>294.66453999999999</v>
      </c>
      <c r="X52" s="692">
        <v>294.66453999999999</v>
      </c>
      <c r="Y52" s="692">
        <v>294.66453999999999</v>
      </c>
      <c r="Z52" s="692">
        <v>294.66453999999999</v>
      </c>
      <c r="AA52" s="692">
        <v>294.66453999999999</v>
      </c>
      <c r="AB52" s="692">
        <v>294.66453999999999</v>
      </c>
      <c r="AC52" s="692">
        <v>294.66453999999999</v>
      </c>
      <c r="AD52" s="692">
        <v>294.66453999999999</v>
      </c>
      <c r="AE52" s="692">
        <v>294.66453999999999</v>
      </c>
      <c r="AF52" s="692">
        <v>294.66453999999999</v>
      </c>
      <c r="AG52" s="692">
        <v>0</v>
      </c>
      <c r="AH52" s="692">
        <v>0</v>
      </c>
      <c r="AI52" s="692">
        <v>0</v>
      </c>
      <c r="AJ52" s="692">
        <v>0</v>
      </c>
      <c r="AK52" s="692">
        <v>0</v>
      </c>
      <c r="AL52" s="692">
        <v>0</v>
      </c>
      <c r="AM52" s="692">
        <v>0</v>
      </c>
      <c r="AN52" s="692">
        <v>0</v>
      </c>
      <c r="AO52" s="692">
        <v>0</v>
      </c>
      <c r="AP52" s="692">
        <v>0</v>
      </c>
      <c r="AQ52" s="692">
        <v>0</v>
      </c>
      <c r="AR52" s="692">
        <v>0</v>
      </c>
      <c r="AS52" s="692">
        <v>0</v>
      </c>
      <c r="AT52" s="692">
        <v>0</v>
      </c>
      <c r="AU52" s="692">
        <v>0</v>
      </c>
      <c r="AV52" s="179"/>
      <c r="AW52" s="692">
        <v>1668715.6</v>
      </c>
      <c r="AX52" s="692">
        <v>1668715.602</v>
      </c>
      <c r="AY52" s="692">
        <v>1668715.602</v>
      </c>
      <c r="AZ52" s="692">
        <v>1668715.602</v>
      </c>
      <c r="BA52" s="692">
        <v>1668715.602</v>
      </c>
      <c r="BB52" s="692">
        <v>1668715.602</v>
      </c>
      <c r="BC52" s="692">
        <v>1668715.602</v>
      </c>
      <c r="BD52" s="692">
        <v>1668715.602</v>
      </c>
      <c r="BE52" s="692">
        <v>1668715.602</v>
      </c>
      <c r="BF52" s="692">
        <v>1668715.602</v>
      </c>
      <c r="BG52" s="692">
        <v>1668715.602</v>
      </c>
      <c r="BH52" s="692">
        <v>1668715.602</v>
      </c>
      <c r="BI52" s="692">
        <v>1668715.602</v>
      </c>
      <c r="BJ52" s="692">
        <v>1668715.602</v>
      </c>
      <c r="BK52" s="692">
        <v>1668715.602</v>
      </c>
      <c r="BL52" s="692">
        <v>0</v>
      </c>
      <c r="BM52" s="692">
        <v>0</v>
      </c>
      <c r="BN52" s="692">
        <v>0</v>
      </c>
      <c r="BO52" s="692">
        <v>0</v>
      </c>
      <c r="BP52" s="692">
        <v>0</v>
      </c>
      <c r="BQ52" s="692">
        <v>0</v>
      </c>
      <c r="BR52" s="692">
        <v>0</v>
      </c>
      <c r="BS52" s="692">
        <v>0</v>
      </c>
      <c r="BT52" s="692">
        <v>0</v>
      </c>
      <c r="BU52" s="692">
        <v>0</v>
      </c>
      <c r="BV52" s="692">
        <v>0</v>
      </c>
      <c r="BW52" s="692">
        <v>0</v>
      </c>
      <c r="BX52" s="692">
        <v>0</v>
      </c>
      <c r="BY52" s="692">
        <v>0</v>
      </c>
      <c r="BZ52" s="693">
        <v>0</v>
      </c>
      <c r="CA52" s="168"/>
    </row>
    <row r="53" spans="2:79" s="17" customFormat="1" ht="15.75">
      <c r="B53" s="274">
        <v>30</v>
      </c>
      <c r="C53" s="179" t="s">
        <v>700</v>
      </c>
      <c r="D53" s="179" t="s">
        <v>673</v>
      </c>
      <c r="E53" s="179" t="s">
        <v>3</v>
      </c>
      <c r="F53" s="179" t="s">
        <v>674</v>
      </c>
      <c r="G53" s="179" t="s">
        <v>29</v>
      </c>
      <c r="H53" s="179" t="s">
        <v>675</v>
      </c>
      <c r="I53" s="179">
        <v>2011</v>
      </c>
      <c r="J53" s="179"/>
      <c r="K53" s="179" t="s">
        <v>701</v>
      </c>
      <c r="L53" s="179"/>
      <c r="M53" s="179" t="s">
        <v>686</v>
      </c>
      <c r="N53" s="179">
        <v>-1069</v>
      </c>
      <c r="O53" s="692">
        <v>-714.51001870000005</v>
      </c>
      <c r="P53" s="692">
        <v>-1309149.861</v>
      </c>
      <c r="Q53" s="179"/>
      <c r="R53" s="692">
        <v>-297.62702999999999</v>
      </c>
      <c r="S53" s="692">
        <v>-297.62702530000001</v>
      </c>
      <c r="T53" s="692">
        <v>-297.62700000000001</v>
      </c>
      <c r="U53" s="692">
        <v>-297.62700000000001</v>
      </c>
      <c r="V53" s="692">
        <v>-297.62700000000001</v>
      </c>
      <c r="W53" s="692">
        <v>-297.62700000000001</v>
      </c>
      <c r="X53" s="692">
        <v>-297.62700000000001</v>
      </c>
      <c r="Y53" s="692">
        <v>-297.62700000000001</v>
      </c>
      <c r="Z53" s="692">
        <v>-297.62700000000001</v>
      </c>
      <c r="AA53" s="692">
        <v>-297.62700000000001</v>
      </c>
      <c r="AB53" s="692">
        <v>-297.62700000000001</v>
      </c>
      <c r="AC53" s="692">
        <v>-297.62700000000001</v>
      </c>
      <c r="AD53" s="692">
        <v>-297.62700000000001</v>
      </c>
      <c r="AE53" s="692">
        <v>-297.62700000000001</v>
      </c>
      <c r="AF53" s="692">
        <v>-297.62700000000001</v>
      </c>
      <c r="AG53" s="692">
        <v>-297.62700000000001</v>
      </c>
      <c r="AH53" s="692">
        <v>-297.62700000000001</v>
      </c>
      <c r="AI53" s="692">
        <v>-297.62700000000001</v>
      </c>
      <c r="AJ53" s="692">
        <v>-240.3203</v>
      </c>
      <c r="AK53" s="692">
        <v>0</v>
      </c>
      <c r="AL53" s="692">
        <v>0</v>
      </c>
      <c r="AM53" s="692">
        <v>0</v>
      </c>
      <c r="AN53" s="692">
        <v>0</v>
      </c>
      <c r="AO53" s="692">
        <v>0</v>
      </c>
      <c r="AP53" s="692">
        <v>0</v>
      </c>
      <c r="AQ53" s="692">
        <v>0</v>
      </c>
      <c r="AR53" s="692">
        <v>0</v>
      </c>
      <c r="AS53" s="692">
        <v>0</v>
      </c>
      <c r="AT53" s="692">
        <v>0</v>
      </c>
      <c r="AU53" s="692">
        <v>0</v>
      </c>
      <c r="AV53" s="179"/>
      <c r="AW53" s="692">
        <v>-545322.48</v>
      </c>
      <c r="AX53" s="692">
        <v>-545322.48479999998</v>
      </c>
      <c r="AY53" s="692">
        <v>-545322.48479999998</v>
      </c>
      <c r="AZ53" s="692">
        <v>-545322.48479999998</v>
      </c>
      <c r="BA53" s="692">
        <v>-545322.48479999998</v>
      </c>
      <c r="BB53" s="692">
        <v>-545322.48479999998</v>
      </c>
      <c r="BC53" s="692">
        <v>-545322.48479999998</v>
      </c>
      <c r="BD53" s="692">
        <v>-545322.48479999998</v>
      </c>
      <c r="BE53" s="692">
        <v>-545322.48479999998</v>
      </c>
      <c r="BF53" s="692">
        <v>-545322.48479999998</v>
      </c>
      <c r="BG53" s="692">
        <v>-545322.48479999998</v>
      </c>
      <c r="BH53" s="692">
        <v>-545322.48479999998</v>
      </c>
      <c r="BI53" s="692">
        <v>-545322.48479999998</v>
      </c>
      <c r="BJ53" s="692">
        <v>-545322.48479999998</v>
      </c>
      <c r="BK53" s="692">
        <v>-545322.48479999998</v>
      </c>
      <c r="BL53" s="692">
        <v>-545322.48479999998</v>
      </c>
      <c r="BM53" s="692">
        <v>-545322.48479999998</v>
      </c>
      <c r="BN53" s="692">
        <v>-545322.48</v>
      </c>
      <c r="BO53" s="692">
        <v>-494163.44</v>
      </c>
      <c r="BP53" s="692">
        <v>0</v>
      </c>
      <c r="BQ53" s="692">
        <v>0</v>
      </c>
      <c r="BR53" s="692">
        <v>0</v>
      </c>
      <c r="BS53" s="692">
        <v>0</v>
      </c>
      <c r="BT53" s="692">
        <v>0</v>
      </c>
      <c r="BU53" s="692">
        <v>0</v>
      </c>
      <c r="BV53" s="692">
        <v>0</v>
      </c>
      <c r="BW53" s="692">
        <v>0</v>
      </c>
      <c r="BX53" s="692">
        <v>0</v>
      </c>
      <c r="BY53" s="692">
        <v>0</v>
      </c>
      <c r="BZ53" s="693">
        <v>0</v>
      </c>
      <c r="CA53" s="168"/>
    </row>
    <row r="54" spans="2:79" s="17" customFormat="1" ht="15.75">
      <c r="B54" s="274">
        <v>31</v>
      </c>
      <c r="C54" s="179" t="s">
        <v>700</v>
      </c>
      <c r="D54" s="179" t="s">
        <v>673</v>
      </c>
      <c r="E54" s="179" t="s">
        <v>5</v>
      </c>
      <c r="F54" s="179" t="s">
        <v>674</v>
      </c>
      <c r="G54" s="179" t="s">
        <v>29</v>
      </c>
      <c r="H54" s="179" t="s">
        <v>675</v>
      </c>
      <c r="I54" s="179">
        <v>2011</v>
      </c>
      <c r="J54" s="179"/>
      <c r="K54" s="179" t="s">
        <v>701</v>
      </c>
      <c r="L54" s="179"/>
      <c r="M54" s="179" t="s">
        <v>685</v>
      </c>
      <c r="N54" s="179">
        <v>3308</v>
      </c>
      <c r="O54" s="692">
        <v>4.7143421119999998</v>
      </c>
      <c r="P54" s="692">
        <v>95961.756030000004</v>
      </c>
      <c r="Q54" s="179"/>
      <c r="R54" s="692">
        <v>4.3607827199999996</v>
      </c>
      <c r="S54" s="692">
        <v>4.3607827209999996</v>
      </c>
      <c r="T54" s="692">
        <v>4.3607826999999997</v>
      </c>
      <c r="U54" s="692">
        <v>4.3607826999999997</v>
      </c>
      <c r="V54" s="692">
        <v>4.3607826999999997</v>
      </c>
      <c r="W54" s="692">
        <v>3.9876744</v>
      </c>
      <c r="X54" s="692">
        <v>2.2787723999999998</v>
      </c>
      <c r="Y54" s="692">
        <v>2.2777652000000002</v>
      </c>
      <c r="Z54" s="692">
        <v>2.2777652000000002</v>
      </c>
      <c r="AA54" s="692">
        <v>0.71524049999999995</v>
      </c>
      <c r="AB54" s="692">
        <v>0.29717359999999998</v>
      </c>
      <c r="AC54" s="692">
        <v>0.29709400000000002</v>
      </c>
      <c r="AD54" s="692">
        <v>0.29709400000000002</v>
      </c>
      <c r="AE54" s="692">
        <v>0.28343370000000001</v>
      </c>
      <c r="AF54" s="692">
        <v>0.28343370000000001</v>
      </c>
      <c r="AG54" s="692">
        <v>0.28280820000000001</v>
      </c>
      <c r="AH54" s="692">
        <v>0</v>
      </c>
      <c r="AI54" s="692">
        <v>0</v>
      </c>
      <c r="AJ54" s="692">
        <v>0</v>
      </c>
      <c r="AK54" s="692">
        <v>0</v>
      </c>
      <c r="AL54" s="692">
        <v>0</v>
      </c>
      <c r="AM54" s="692">
        <v>0</v>
      </c>
      <c r="AN54" s="692">
        <v>0</v>
      </c>
      <c r="AO54" s="692">
        <v>0</v>
      </c>
      <c r="AP54" s="692">
        <v>0</v>
      </c>
      <c r="AQ54" s="692">
        <v>0</v>
      </c>
      <c r="AR54" s="692">
        <v>0</v>
      </c>
      <c r="AS54" s="692">
        <v>0</v>
      </c>
      <c r="AT54" s="692">
        <v>0</v>
      </c>
      <c r="AU54" s="692">
        <v>0</v>
      </c>
      <c r="AV54" s="179"/>
      <c r="AW54" s="692">
        <v>88271.216</v>
      </c>
      <c r="AX54" s="692">
        <v>88271.216190000006</v>
      </c>
      <c r="AY54" s="692">
        <v>88271.216190000006</v>
      </c>
      <c r="AZ54" s="692">
        <v>88271.216190000006</v>
      </c>
      <c r="BA54" s="692">
        <v>88271.216190000006</v>
      </c>
      <c r="BB54" s="692">
        <v>80213.233810000005</v>
      </c>
      <c r="BC54" s="692">
        <v>43306.25505</v>
      </c>
      <c r="BD54" s="692">
        <v>43297.432500000003</v>
      </c>
      <c r="BE54" s="692">
        <v>43297.432500000003</v>
      </c>
      <c r="BF54" s="692">
        <v>9551.7487139999994</v>
      </c>
      <c r="BG54" s="692">
        <v>8024.5327399999996</v>
      </c>
      <c r="BH54" s="692">
        <v>7368.9438289999998</v>
      </c>
      <c r="BI54" s="692">
        <v>7368.9438289999998</v>
      </c>
      <c r="BJ54" s="692">
        <v>6115.1334660000002</v>
      </c>
      <c r="BK54" s="692">
        <v>6115.1334660000002</v>
      </c>
      <c r="BL54" s="692">
        <v>6107.7801170000002</v>
      </c>
      <c r="BM54" s="692">
        <v>0</v>
      </c>
      <c r="BN54" s="692">
        <v>0</v>
      </c>
      <c r="BO54" s="692">
        <v>0</v>
      </c>
      <c r="BP54" s="692">
        <v>0</v>
      </c>
      <c r="BQ54" s="692">
        <v>0</v>
      </c>
      <c r="BR54" s="692">
        <v>0</v>
      </c>
      <c r="BS54" s="692">
        <v>0</v>
      </c>
      <c r="BT54" s="692">
        <v>0</v>
      </c>
      <c r="BU54" s="692">
        <v>0</v>
      </c>
      <c r="BV54" s="692">
        <v>0</v>
      </c>
      <c r="BW54" s="692">
        <v>0</v>
      </c>
      <c r="BX54" s="692">
        <v>0</v>
      </c>
      <c r="BY54" s="692">
        <v>0</v>
      </c>
      <c r="BZ54" s="693">
        <v>0</v>
      </c>
      <c r="CA54" s="168"/>
    </row>
    <row r="55" spans="2:79" s="17" customFormat="1" ht="15.75">
      <c r="B55" s="274">
        <v>32</v>
      </c>
      <c r="C55" s="179" t="s">
        <v>700</v>
      </c>
      <c r="D55" s="179" t="s">
        <v>673</v>
      </c>
      <c r="E55" s="179" t="s">
        <v>4</v>
      </c>
      <c r="F55" s="179" t="s">
        <v>674</v>
      </c>
      <c r="G55" s="179" t="s">
        <v>29</v>
      </c>
      <c r="H55" s="179" t="s">
        <v>675</v>
      </c>
      <c r="I55" s="179">
        <v>2011</v>
      </c>
      <c r="J55" s="179"/>
      <c r="K55" s="179" t="s">
        <v>701</v>
      </c>
      <c r="L55" s="179"/>
      <c r="M55" s="179" t="s">
        <v>685</v>
      </c>
      <c r="N55" s="179">
        <v>332</v>
      </c>
      <c r="O55" s="692">
        <v>0.65085810399999999</v>
      </c>
      <c r="P55" s="692">
        <v>10348.70355</v>
      </c>
      <c r="Q55" s="179"/>
      <c r="R55" s="692">
        <v>0.65085809999999999</v>
      </c>
      <c r="S55" s="692">
        <v>0.65085810399999999</v>
      </c>
      <c r="T55" s="692">
        <v>0.65085809999999999</v>
      </c>
      <c r="U55" s="692">
        <v>0.65085809999999999</v>
      </c>
      <c r="V55" s="692">
        <v>0.65085809999999999</v>
      </c>
      <c r="W55" s="692">
        <v>0.60631610000000002</v>
      </c>
      <c r="X55" s="692">
        <v>0.42408770000000001</v>
      </c>
      <c r="Y55" s="692">
        <v>0.42311680000000002</v>
      </c>
      <c r="Z55" s="692">
        <v>0.42311680000000002</v>
      </c>
      <c r="AA55" s="692">
        <v>0.23658109999999999</v>
      </c>
      <c r="AB55" s="692">
        <v>3.1272800000000003E-2</v>
      </c>
      <c r="AC55" s="692">
        <v>3.1239800000000002E-2</v>
      </c>
      <c r="AD55" s="692">
        <v>3.1239800000000002E-2</v>
      </c>
      <c r="AE55" s="692">
        <v>3.0428699999999999E-2</v>
      </c>
      <c r="AF55" s="692">
        <v>3.0428699999999999E-2</v>
      </c>
      <c r="AG55" s="692">
        <v>2.9872200000000002E-2</v>
      </c>
      <c r="AH55" s="692">
        <v>0</v>
      </c>
      <c r="AI55" s="692">
        <v>0</v>
      </c>
      <c r="AJ55" s="692">
        <v>0</v>
      </c>
      <c r="AK55" s="692">
        <v>0</v>
      </c>
      <c r="AL55" s="692">
        <v>0</v>
      </c>
      <c r="AM55" s="692">
        <v>0</v>
      </c>
      <c r="AN55" s="692">
        <v>0</v>
      </c>
      <c r="AO55" s="692">
        <v>0</v>
      </c>
      <c r="AP55" s="692">
        <v>0</v>
      </c>
      <c r="AQ55" s="692">
        <v>0</v>
      </c>
      <c r="AR55" s="692">
        <v>0</v>
      </c>
      <c r="AS55" s="692">
        <v>0</v>
      </c>
      <c r="AT55" s="692">
        <v>0</v>
      </c>
      <c r="AU55" s="692">
        <v>0</v>
      </c>
      <c r="AV55" s="179"/>
      <c r="AW55" s="692">
        <v>11144.324000000001</v>
      </c>
      <c r="AX55" s="692">
        <v>11144.32396</v>
      </c>
      <c r="AY55" s="692">
        <v>11144.32396</v>
      </c>
      <c r="AZ55" s="692">
        <v>11144.32396</v>
      </c>
      <c r="BA55" s="692">
        <v>11144.32396</v>
      </c>
      <c r="BB55" s="692">
        <v>10182.354600000001</v>
      </c>
      <c r="BC55" s="692">
        <v>6246.7865229999998</v>
      </c>
      <c r="BD55" s="692">
        <v>6238.2813729999998</v>
      </c>
      <c r="BE55" s="692">
        <v>6238.2813729999998</v>
      </c>
      <c r="BF55" s="692">
        <v>2209.6905409999999</v>
      </c>
      <c r="BG55" s="692">
        <v>997.98734769999999</v>
      </c>
      <c r="BH55" s="692">
        <v>726.13753589999999</v>
      </c>
      <c r="BI55" s="692">
        <v>726.13753589999999</v>
      </c>
      <c r="BJ55" s="692">
        <v>651.68910100000005</v>
      </c>
      <c r="BK55" s="692">
        <v>651.68910100000005</v>
      </c>
      <c r="BL55" s="692">
        <v>645.14650200000005</v>
      </c>
      <c r="BM55" s="692">
        <v>0</v>
      </c>
      <c r="BN55" s="692">
        <v>0</v>
      </c>
      <c r="BO55" s="692">
        <v>0</v>
      </c>
      <c r="BP55" s="692">
        <v>0</v>
      </c>
      <c r="BQ55" s="692">
        <v>0</v>
      </c>
      <c r="BR55" s="692">
        <v>0</v>
      </c>
      <c r="BS55" s="692">
        <v>0</v>
      </c>
      <c r="BT55" s="692">
        <v>0</v>
      </c>
      <c r="BU55" s="692">
        <v>0</v>
      </c>
      <c r="BV55" s="692">
        <v>0</v>
      </c>
      <c r="BW55" s="692">
        <v>0</v>
      </c>
      <c r="BX55" s="692">
        <v>0</v>
      </c>
      <c r="BY55" s="692">
        <v>0</v>
      </c>
      <c r="BZ55" s="693">
        <v>0</v>
      </c>
      <c r="CA55" s="168"/>
    </row>
    <row r="56" spans="2:79" s="17" customFormat="1" ht="15.75">
      <c r="B56" s="275" t="s">
        <v>493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 right="0.7" top="0.75" bottom="0.75" header="0.3" footer="0.3"/>
  <pageSetup scale="68"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topLeftCell="A17" zoomScale="80" zoomScaleNormal="80" workbookViewId="0">
      <pane xSplit="9" ySplit="7" topLeftCell="U39"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8" width="9.140625" style="12"/>
    <col min="19" max="19" width="9.42578125" style="12" bestFit="1" customWidth="1"/>
    <col min="20" max="20" width="12.42578125" style="12" bestFit="1" customWidth="1"/>
    <col min="21" max="31" width="11.28515625" style="12" bestFit="1" customWidth="1"/>
    <col min="32" max="39" width="9.42578125" style="12" bestFit="1" customWidth="1"/>
    <col min="40" max="40" width="9.28515625" style="12" bestFit="1" customWidth="1"/>
    <col min="41" max="49" width="9.140625" style="12"/>
    <col min="50" max="50" width="13.7109375" style="12" bestFit="1" customWidth="1"/>
    <col min="51" max="60" width="17" style="12" bestFit="1" customWidth="1"/>
    <col min="61" max="70" width="15.7109375" style="12" bestFit="1" customWidth="1"/>
    <col min="71" max="71" width="12.42578125" style="12" bestFit="1" customWidth="1"/>
    <col min="72" max="78" width="9.140625" style="12"/>
    <col min="79" max="79" width="9.140625" style="16"/>
    <col min="80" max="16384" width="9.140625" style="12"/>
  </cols>
  <sheetData>
    <row r="14" spans="2:79" ht="15.7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677</v>
      </c>
      <c r="E24" s="179" t="s">
        <v>703</v>
      </c>
      <c r="F24" s="179" t="s">
        <v>674</v>
      </c>
      <c r="G24" s="179" t="s">
        <v>679</v>
      </c>
      <c r="H24" s="179" t="s">
        <v>675</v>
      </c>
      <c r="I24" s="179">
        <v>2012</v>
      </c>
      <c r="J24" s="179" t="s">
        <v>712</v>
      </c>
      <c r="K24" s="179"/>
      <c r="L24" s="179" t="s">
        <v>713</v>
      </c>
      <c r="M24" s="179" t="s">
        <v>714</v>
      </c>
      <c r="N24" s="179">
        <v>1</v>
      </c>
      <c r="O24" s="692">
        <v>5.18</v>
      </c>
      <c r="P24" s="692">
        <v>25176.25</v>
      </c>
      <c r="Q24" s="179"/>
      <c r="R24" s="692" t="s">
        <v>721</v>
      </c>
      <c r="S24" s="692">
        <v>5.18</v>
      </c>
      <c r="T24" s="692">
        <v>5.18</v>
      </c>
      <c r="U24" s="692">
        <v>5.18</v>
      </c>
      <c r="V24" s="692">
        <v>5.18</v>
      </c>
      <c r="W24" s="692" t="s">
        <v>721</v>
      </c>
      <c r="X24" s="692" t="s">
        <v>721</v>
      </c>
      <c r="Y24" s="692" t="s">
        <v>721</v>
      </c>
      <c r="Z24" s="692" t="s">
        <v>721</v>
      </c>
      <c r="AA24" s="692" t="s">
        <v>721</v>
      </c>
      <c r="AB24" s="692" t="s">
        <v>721</v>
      </c>
      <c r="AC24" s="692" t="s">
        <v>721</v>
      </c>
      <c r="AD24" s="692" t="s">
        <v>721</v>
      </c>
      <c r="AE24" s="692" t="s">
        <v>721</v>
      </c>
      <c r="AF24" s="692" t="s">
        <v>721</v>
      </c>
      <c r="AG24" s="692" t="s">
        <v>721</v>
      </c>
      <c r="AH24" s="692" t="s">
        <v>721</v>
      </c>
      <c r="AI24" s="692" t="s">
        <v>721</v>
      </c>
      <c r="AJ24" s="692" t="s">
        <v>721</v>
      </c>
      <c r="AK24" s="692" t="s">
        <v>721</v>
      </c>
      <c r="AL24" s="692" t="s">
        <v>721</v>
      </c>
      <c r="AM24" s="692" t="s">
        <v>721</v>
      </c>
      <c r="AN24" s="692" t="s">
        <v>721</v>
      </c>
      <c r="AO24" s="692" t="s">
        <v>721</v>
      </c>
      <c r="AP24" s="692" t="s">
        <v>721</v>
      </c>
      <c r="AQ24" s="692" t="s">
        <v>721</v>
      </c>
      <c r="AR24" s="692" t="s">
        <v>721</v>
      </c>
      <c r="AS24" s="692" t="s">
        <v>721</v>
      </c>
      <c r="AT24" s="692" t="s">
        <v>721</v>
      </c>
      <c r="AU24" s="692" t="s">
        <v>723</v>
      </c>
      <c r="AV24" s="179"/>
      <c r="AW24" s="692" t="s">
        <v>723</v>
      </c>
      <c r="AX24" s="692">
        <v>25176.25</v>
      </c>
      <c r="AY24" s="692">
        <v>25176.25</v>
      </c>
      <c r="AZ24" s="692">
        <v>25176.25</v>
      </c>
      <c r="BA24" s="692">
        <v>25176.25</v>
      </c>
      <c r="BB24" s="692" t="s">
        <v>722</v>
      </c>
      <c r="BC24" s="692" t="s">
        <v>722</v>
      </c>
      <c r="BD24" s="692" t="s">
        <v>722</v>
      </c>
      <c r="BE24" s="692" t="s">
        <v>722</v>
      </c>
      <c r="BF24" s="692" t="s">
        <v>722</v>
      </c>
      <c r="BG24" s="692" t="s">
        <v>722</v>
      </c>
      <c r="BH24" s="692" t="s">
        <v>722</v>
      </c>
      <c r="BI24" s="692" t="s">
        <v>724</v>
      </c>
      <c r="BJ24" s="692" t="s">
        <v>724</v>
      </c>
      <c r="BK24" s="692" t="s">
        <v>724</v>
      </c>
      <c r="BL24" s="692" t="s">
        <v>724</v>
      </c>
      <c r="BM24" s="692" t="s">
        <v>724</v>
      </c>
      <c r="BN24" s="692" t="s">
        <v>724</v>
      </c>
      <c r="BO24" s="692" t="s">
        <v>724</v>
      </c>
      <c r="BP24" s="692" t="s">
        <v>724</v>
      </c>
      <c r="BQ24" s="692" t="s">
        <v>724</v>
      </c>
      <c r="BR24" s="692" t="s">
        <v>724</v>
      </c>
      <c r="BS24" s="692" t="s">
        <v>725</v>
      </c>
      <c r="BT24" s="692" t="s">
        <v>721</v>
      </c>
      <c r="BU24" s="692" t="s">
        <v>721</v>
      </c>
      <c r="BV24" s="692" t="s">
        <v>721</v>
      </c>
      <c r="BW24" s="692" t="s">
        <v>721</v>
      </c>
      <c r="BX24" s="692" t="s">
        <v>721</v>
      </c>
      <c r="BY24" s="692" t="s">
        <v>721</v>
      </c>
      <c r="BZ24" s="693"/>
      <c r="CA24" s="168"/>
    </row>
    <row r="25" spans="2:79" s="17" customFormat="1" ht="15.75">
      <c r="B25" s="274">
        <v>2</v>
      </c>
      <c r="C25" s="179" t="s">
        <v>210</v>
      </c>
      <c r="D25" s="179" t="s">
        <v>677</v>
      </c>
      <c r="E25" s="179" t="s">
        <v>703</v>
      </c>
      <c r="F25" s="179" t="s">
        <v>674</v>
      </c>
      <c r="G25" s="179" t="s">
        <v>679</v>
      </c>
      <c r="H25" s="179" t="s">
        <v>675</v>
      </c>
      <c r="I25" s="179">
        <v>2013</v>
      </c>
      <c r="J25" s="179" t="s">
        <v>712</v>
      </c>
      <c r="K25" s="179"/>
      <c r="L25" s="179" t="s">
        <v>713</v>
      </c>
      <c r="M25" s="179" t="s">
        <v>714</v>
      </c>
      <c r="N25" s="179">
        <v>8</v>
      </c>
      <c r="O25" s="692">
        <v>107.42</v>
      </c>
      <c r="P25" s="692">
        <v>586485.47</v>
      </c>
      <c r="Q25" s="179"/>
      <c r="R25" s="692" t="s">
        <v>721</v>
      </c>
      <c r="S25" s="692" t="s">
        <v>721</v>
      </c>
      <c r="T25" s="692">
        <v>70.5</v>
      </c>
      <c r="U25" s="692">
        <v>70.5</v>
      </c>
      <c r="V25" s="692">
        <v>70.5</v>
      </c>
      <c r="W25" s="692">
        <v>70.5</v>
      </c>
      <c r="X25" s="692" t="s">
        <v>721</v>
      </c>
      <c r="Y25" s="692" t="s">
        <v>721</v>
      </c>
      <c r="Z25" s="692" t="s">
        <v>721</v>
      </c>
      <c r="AA25" s="692" t="s">
        <v>721</v>
      </c>
      <c r="AB25" s="692" t="s">
        <v>721</v>
      </c>
      <c r="AC25" s="692" t="s">
        <v>721</v>
      </c>
      <c r="AD25" s="692" t="s">
        <v>721</v>
      </c>
      <c r="AE25" s="692" t="s">
        <v>721</v>
      </c>
      <c r="AF25" s="692" t="s">
        <v>721</v>
      </c>
      <c r="AG25" s="692" t="s">
        <v>721</v>
      </c>
      <c r="AH25" s="692" t="s">
        <v>721</v>
      </c>
      <c r="AI25" s="692" t="s">
        <v>721</v>
      </c>
      <c r="AJ25" s="692" t="s">
        <v>721</v>
      </c>
      <c r="AK25" s="692" t="s">
        <v>721</v>
      </c>
      <c r="AL25" s="692" t="s">
        <v>721</v>
      </c>
      <c r="AM25" s="692" t="s">
        <v>721</v>
      </c>
      <c r="AN25" s="692" t="s">
        <v>721</v>
      </c>
      <c r="AO25" s="692" t="s">
        <v>721</v>
      </c>
      <c r="AP25" s="692" t="s">
        <v>721</v>
      </c>
      <c r="AQ25" s="692" t="s">
        <v>721</v>
      </c>
      <c r="AR25" s="692" t="s">
        <v>721</v>
      </c>
      <c r="AS25" s="692" t="s">
        <v>721</v>
      </c>
      <c r="AT25" s="692" t="s">
        <v>721</v>
      </c>
      <c r="AU25" s="692" t="s">
        <v>723</v>
      </c>
      <c r="AV25" s="179"/>
      <c r="AW25" s="692" t="s">
        <v>723</v>
      </c>
      <c r="AX25" s="692" t="s">
        <v>726</v>
      </c>
      <c r="AY25" s="692">
        <v>387606.14</v>
      </c>
      <c r="AZ25" s="692">
        <v>387606.14</v>
      </c>
      <c r="BA25" s="692">
        <v>387606.14</v>
      </c>
      <c r="BB25" s="692">
        <v>387606.14</v>
      </c>
      <c r="BC25" s="692" t="s">
        <v>722</v>
      </c>
      <c r="BD25" s="692" t="s">
        <v>722</v>
      </c>
      <c r="BE25" s="692" t="s">
        <v>722</v>
      </c>
      <c r="BF25" s="692" t="s">
        <v>722</v>
      </c>
      <c r="BG25" s="692" t="s">
        <v>722</v>
      </c>
      <c r="BH25" s="692" t="s">
        <v>722</v>
      </c>
      <c r="BI25" s="692" t="s">
        <v>724</v>
      </c>
      <c r="BJ25" s="692" t="s">
        <v>724</v>
      </c>
      <c r="BK25" s="692" t="s">
        <v>724</v>
      </c>
      <c r="BL25" s="692" t="s">
        <v>724</v>
      </c>
      <c r="BM25" s="692" t="s">
        <v>724</v>
      </c>
      <c r="BN25" s="692" t="s">
        <v>724</v>
      </c>
      <c r="BO25" s="692" t="s">
        <v>724</v>
      </c>
      <c r="BP25" s="692" t="s">
        <v>724</v>
      </c>
      <c r="BQ25" s="692" t="s">
        <v>724</v>
      </c>
      <c r="BR25" s="692" t="s">
        <v>724</v>
      </c>
      <c r="BS25" s="692" t="s">
        <v>725</v>
      </c>
      <c r="BT25" s="692" t="s">
        <v>721</v>
      </c>
      <c r="BU25" s="692" t="s">
        <v>721</v>
      </c>
      <c r="BV25" s="692" t="s">
        <v>721</v>
      </c>
      <c r="BW25" s="692" t="s">
        <v>721</v>
      </c>
      <c r="BX25" s="692" t="s">
        <v>721</v>
      </c>
      <c r="BY25" s="692" t="s">
        <v>721</v>
      </c>
      <c r="BZ25" s="693"/>
      <c r="CA25" s="168"/>
    </row>
    <row r="26" spans="2:79" s="17" customFormat="1" ht="16.5" customHeight="1">
      <c r="B26" s="274">
        <v>3</v>
      </c>
      <c r="C26" s="179" t="s">
        <v>210</v>
      </c>
      <c r="D26" s="179" t="s">
        <v>677</v>
      </c>
      <c r="E26" s="179" t="s">
        <v>704</v>
      </c>
      <c r="F26" s="179" t="s">
        <v>674</v>
      </c>
      <c r="G26" s="179" t="s">
        <v>679</v>
      </c>
      <c r="H26" s="179" t="s">
        <v>676</v>
      </c>
      <c r="I26" s="179">
        <v>2013</v>
      </c>
      <c r="J26" s="179" t="s">
        <v>712</v>
      </c>
      <c r="K26" s="179"/>
      <c r="L26" s="179" t="s">
        <v>713</v>
      </c>
      <c r="M26" s="179" t="s">
        <v>691</v>
      </c>
      <c r="N26" s="179">
        <v>5</v>
      </c>
      <c r="O26" s="692" t="s">
        <v>721</v>
      </c>
      <c r="P26" s="692" t="s">
        <v>722</v>
      </c>
      <c r="Q26" s="179"/>
      <c r="R26" s="692" t="s">
        <v>721</v>
      </c>
      <c r="S26" s="692" t="s">
        <v>721</v>
      </c>
      <c r="T26" s="692">
        <v>596.66</v>
      </c>
      <c r="U26" s="692" t="s">
        <v>721</v>
      </c>
      <c r="V26" s="692" t="s">
        <v>721</v>
      </c>
      <c r="W26" s="692" t="s">
        <v>721</v>
      </c>
      <c r="X26" s="692" t="s">
        <v>721</v>
      </c>
      <c r="Y26" s="692" t="s">
        <v>721</v>
      </c>
      <c r="Z26" s="692" t="s">
        <v>721</v>
      </c>
      <c r="AA26" s="692" t="s">
        <v>721</v>
      </c>
      <c r="AB26" s="692" t="s">
        <v>721</v>
      </c>
      <c r="AC26" s="692" t="s">
        <v>721</v>
      </c>
      <c r="AD26" s="692" t="s">
        <v>721</v>
      </c>
      <c r="AE26" s="692" t="s">
        <v>721</v>
      </c>
      <c r="AF26" s="692" t="s">
        <v>721</v>
      </c>
      <c r="AG26" s="692" t="s">
        <v>721</v>
      </c>
      <c r="AH26" s="692" t="s">
        <v>721</v>
      </c>
      <c r="AI26" s="692" t="s">
        <v>721</v>
      </c>
      <c r="AJ26" s="692" t="s">
        <v>721</v>
      </c>
      <c r="AK26" s="692" t="s">
        <v>721</v>
      </c>
      <c r="AL26" s="692" t="s">
        <v>721</v>
      </c>
      <c r="AM26" s="692" t="s">
        <v>721</v>
      </c>
      <c r="AN26" s="692" t="s">
        <v>721</v>
      </c>
      <c r="AO26" s="692" t="s">
        <v>721</v>
      </c>
      <c r="AP26" s="692" t="s">
        <v>721</v>
      </c>
      <c r="AQ26" s="692" t="s">
        <v>721</v>
      </c>
      <c r="AR26" s="692" t="s">
        <v>721</v>
      </c>
      <c r="AS26" s="692" t="s">
        <v>721</v>
      </c>
      <c r="AT26" s="692" t="s">
        <v>721</v>
      </c>
      <c r="AU26" s="692" t="s">
        <v>723</v>
      </c>
      <c r="AV26" s="179"/>
      <c r="AW26" s="692" t="s">
        <v>723</v>
      </c>
      <c r="AX26" s="692" t="s">
        <v>726</v>
      </c>
      <c r="AY26" s="692">
        <v>9571.39</v>
      </c>
      <c r="AZ26" s="692" t="s">
        <v>722</v>
      </c>
      <c r="BA26" s="692" t="s">
        <v>722</v>
      </c>
      <c r="BB26" s="692" t="s">
        <v>722</v>
      </c>
      <c r="BC26" s="692" t="s">
        <v>722</v>
      </c>
      <c r="BD26" s="692" t="s">
        <v>722</v>
      </c>
      <c r="BE26" s="692" t="s">
        <v>722</v>
      </c>
      <c r="BF26" s="692" t="s">
        <v>722</v>
      </c>
      <c r="BG26" s="692" t="s">
        <v>722</v>
      </c>
      <c r="BH26" s="692" t="s">
        <v>722</v>
      </c>
      <c r="BI26" s="692" t="s">
        <v>724</v>
      </c>
      <c r="BJ26" s="692" t="s">
        <v>724</v>
      </c>
      <c r="BK26" s="692" t="s">
        <v>724</v>
      </c>
      <c r="BL26" s="692" t="s">
        <v>724</v>
      </c>
      <c r="BM26" s="692" t="s">
        <v>724</v>
      </c>
      <c r="BN26" s="692" t="s">
        <v>724</v>
      </c>
      <c r="BO26" s="692" t="s">
        <v>724</v>
      </c>
      <c r="BP26" s="692" t="s">
        <v>724</v>
      </c>
      <c r="BQ26" s="692" t="s">
        <v>724</v>
      </c>
      <c r="BR26" s="692" t="s">
        <v>724</v>
      </c>
      <c r="BS26" s="692" t="s">
        <v>725</v>
      </c>
      <c r="BT26" s="692" t="s">
        <v>721</v>
      </c>
      <c r="BU26" s="692" t="s">
        <v>721</v>
      </c>
      <c r="BV26" s="692" t="s">
        <v>721</v>
      </c>
      <c r="BW26" s="692" t="s">
        <v>721</v>
      </c>
      <c r="BX26" s="692" t="s">
        <v>721</v>
      </c>
      <c r="BY26" s="692" t="s">
        <v>721</v>
      </c>
      <c r="BZ26" s="693"/>
      <c r="CA26" s="168"/>
    </row>
    <row r="27" spans="2:79" s="17" customFormat="1" ht="15.75">
      <c r="B27" s="274">
        <v>4</v>
      </c>
      <c r="C27" s="179" t="s">
        <v>210</v>
      </c>
      <c r="D27" s="179" t="s">
        <v>677</v>
      </c>
      <c r="E27" s="277" t="s">
        <v>24</v>
      </c>
      <c r="F27" s="179" t="s">
        <v>674</v>
      </c>
      <c r="G27" s="179" t="s">
        <v>679</v>
      </c>
      <c r="H27" s="179" t="s">
        <v>675</v>
      </c>
      <c r="I27" s="179">
        <v>2013</v>
      </c>
      <c r="J27" s="179" t="s">
        <v>712</v>
      </c>
      <c r="K27" s="179"/>
      <c r="L27" s="179" t="s">
        <v>713</v>
      </c>
      <c r="M27" s="179"/>
      <c r="N27" s="179">
        <v>3</v>
      </c>
      <c r="O27" s="692">
        <v>11.2</v>
      </c>
      <c r="P27" s="692">
        <v>38575.83</v>
      </c>
      <c r="Q27" s="179"/>
      <c r="R27" s="692" t="s">
        <v>721</v>
      </c>
      <c r="S27" s="692" t="s">
        <v>721</v>
      </c>
      <c r="T27" s="692">
        <v>6.05</v>
      </c>
      <c r="U27" s="692">
        <v>6.05</v>
      </c>
      <c r="V27" s="692">
        <v>6.05</v>
      </c>
      <c r="W27" s="692">
        <v>6.05</v>
      </c>
      <c r="X27" s="692">
        <v>6.05</v>
      </c>
      <c r="Y27" s="692">
        <v>6.05</v>
      </c>
      <c r="Z27" s="692">
        <v>6.05</v>
      </c>
      <c r="AA27" s="692">
        <v>6.05</v>
      </c>
      <c r="AB27" s="692">
        <v>6.05</v>
      </c>
      <c r="AC27" s="692">
        <v>6.05</v>
      </c>
      <c r="AD27" s="692">
        <v>6.05</v>
      </c>
      <c r="AE27" s="692">
        <v>6.05</v>
      </c>
      <c r="AF27" s="692">
        <v>6.05</v>
      </c>
      <c r="AG27" s="692">
        <v>6.05</v>
      </c>
      <c r="AH27" s="692" t="s">
        <v>721</v>
      </c>
      <c r="AI27" s="692" t="s">
        <v>721</v>
      </c>
      <c r="AJ27" s="692" t="s">
        <v>721</v>
      </c>
      <c r="AK27" s="692" t="s">
        <v>721</v>
      </c>
      <c r="AL27" s="692" t="s">
        <v>721</v>
      </c>
      <c r="AM27" s="692" t="s">
        <v>721</v>
      </c>
      <c r="AN27" s="692" t="s">
        <v>721</v>
      </c>
      <c r="AO27" s="692" t="s">
        <v>721</v>
      </c>
      <c r="AP27" s="692" t="s">
        <v>721</v>
      </c>
      <c r="AQ27" s="692" t="s">
        <v>721</v>
      </c>
      <c r="AR27" s="692" t="s">
        <v>721</v>
      </c>
      <c r="AS27" s="692" t="s">
        <v>721</v>
      </c>
      <c r="AT27" s="692" t="s">
        <v>721</v>
      </c>
      <c r="AU27" s="692" t="s">
        <v>723</v>
      </c>
      <c r="AV27" s="179"/>
      <c r="AW27" s="692" t="s">
        <v>723</v>
      </c>
      <c r="AX27" s="692" t="s">
        <v>726</v>
      </c>
      <c r="AY27" s="692">
        <v>20830.95</v>
      </c>
      <c r="AZ27" s="692">
        <v>20830.95</v>
      </c>
      <c r="BA27" s="692">
        <v>20830.95</v>
      </c>
      <c r="BB27" s="692">
        <v>20830.95</v>
      </c>
      <c r="BC27" s="692">
        <v>20830.95</v>
      </c>
      <c r="BD27" s="692">
        <v>20830.95</v>
      </c>
      <c r="BE27" s="692">
        <v>20830.95</v>
      </c>
      <c r="BF27" s="692">
        <v>20830.95</v>
      </c>
      <c r="BG27" s="692">
        <v>20830.95</v>
      </c>
      <c r="BH27" s="692">
        <v>20830.95</v>
      </c>
      <c r="BI27" s="692">
        <v>20830.95</v>
      </c>
      <c r="BJ27" s="692">
        <v>20830.95</v>
      </c>
      <c r="BK27" s="692">
        <v>20830.95</v>
      </c>
      <c r="BL27" s="692">
        <v>20830.95</v>
      </c>
      <c r="BM27" s="692" t="s">
        <v>724</v>
      </c>
      <c r="BN27" s="692" t="s">
        <v>724</v>
      </c>
      <c r="BO27" s="692" t="s">
        <v>724</v>
      </c>
      <c r="BP27" s="692" t="s">
        <v>724</v>
      </c>
      <c r="BQ27" s="692" t="s">
        <v>724</v>
      </c>
      <c r="BR27" s="692" t="s">
        <v>724</v>
      </c>
      <c r="BS27" s="692" t="s">
        <v>725</v>
      </c>
      <c r="BT27" s="692" t="s">
        <v>721</v>
      </c>
      <c r="BU27" s="692" t="s">
        <v>721</v>
      </c>
      <c r="BV27" s="692" t="s">
        <v>721</v>
      </c>
      <c r="BW27" s="692" t="s">
        <v>721</v>
      </c>
      <c r="BX27" s="692" t="s">
        <v>721</v>
      </c>
      <c r="BY27" s="692" t="s">
        <v>721</v>
      </c>
      <c r="BZ27" s="693"/>
      <c r="CA27" s="168"/>
    </row>
    <row r="28" spans="2:79" s="17" customFormat="1" ht="15.75">
      <c r="B28" s="274">
        <v>5</v>
      </c>
      <c r="C28" s="179" t="s">
        <v>210</v>
      </c>
      <c r="D28" s="179" t="s">
        <v>677</v>
      </c>
      <c r="E28" s="179" t="s">
        <v>705</v>
      </c>
      <c r="F28" s="179" t="s">
        <v>674</v>
      </c>
      <c r="G28" s="179" t="s">
        <v>679</v>
      </c>
      <c r="H28" s="179" t="s">
        <v>676</v>
      </c>
      <c r="I28" s="179">
        <v>2009</v>
      </c>
      <c r="J28" s="179" t="s">
        <v>712</v>
      </c>
      <c r="K28" s="179"/>
      <c r="L28" s="179" t="s">
        <v>713</v>
      </c>
      <c r="M28" s="179" t="s">
        <v>688</v>
      </c>
      <c r="N28" s="179">
        <v>2</v>
      </c>
      <c r="O28" s="692" t="s">
        <v>721</v>
      </c>
      <c r="P28" s="692" t="s">
        <v>722</v>
      </c>
      <c r="Q28" s="179"/>
      <c r="R28" s="692" t="s">
        <v>721</v>
      </c>
      <c r="S28" s="692" t="s">
        <v>721</v>
      </c>
      <c r="T28" s="692">
        <v>1.28</v>
      </c>
      <c r="U28" s="692" t="s">
        <v>721</v>
      </c>
      <c r="V28" s="692" t="s">
        <v>721</v>
      </c>
      <c r="W28" s="692" t="s">
        <v>721</v>
      </c>
      <c r="X28" s="692" t="s">
        <v>721</v>
      </c>
      <c r="Y28" s="692" t="s">
        <v>721</v>
      </c>
      <c r="Z28" s="692" t="s">
        <v>721</v>
      </c>
      <c r="AA28" s="692" t="s">
        <v>721</v>
      </c>
      <c r="AB28" s="692" t="s">
        <v>721</v>
      </c>
      <c r="AC28" s="692" t="s">
        <v>721</v>
      </c>
      <c r="AD28" s="692" t="s">
        <v>721</v>
      </c>
      <c r="AE28" s="692" t="s">
        <v>721</v>
      </c>
      <c r="AF28" s="692" t="s">
        <v>721</v>
      </c>
      <c r="AG28" s="692" t="s">
        <v>721</v>
      </c>
      <c r="AH28" s="692" t="s">
        <v>721</v>
      </c>
      <c r="AI28" s="692" t="s">
        <v>721</v>
      </c>
      <c r="AJ28" s="692" t="s">
        <v>721</v>
      </c>
      <c r="AK28" s="692" t="s">
        <v>721</v>
      </c>
      <c r="AL28" s="692" t="s">
        <v>721</v>
      </c>
      <c r="AM28" s="692" t="s">
        <v>721</v>
      </c>
      <c r="AN28" s="692" t="s">
        <v>721</v>
      </c>
      <c r="AO28" s="692" t="s">
        <v>721</v>
      </c>
      <c r="AP28" s="692" t="s">
        <v>721</v>
      </c>
      <c r="AQ28" s="692" t="s">
        <v>721</v>
      </c>
      <c r="AR28" s="692" t="s">
        <v>721</v>
      </c>
      <c r="AS28" s="692" t="s">
        <v>721</v>
      </c>
      <c r="AT28" s="692" t="s">
        <v>721</v>
      </c>
      <c r="AU28" s="692" t="s">
        <v>723</v>
      </c>
      <c r="AV28" s="179"/>
      <c r="AW28" s="692" t="s">
        <v>723</v>
      </c>
      <c r="AX28" s="692" t="s">
        <v>726</v>
      </c>
      <c r="AY28" s="692">
        <v>2.04</v>
      </c>
      <c r="AZ28" s="692" t="s">
        <v>722</v>
      </c>
      <c r="BA28" s="692" t="s">
        <v>722</v>
      </c>
      <c r="BB28" s="692" t="s">
        <v>722</v>
      </c>
      <c r="BC28" s="692" t="s">
        <v>722</v>
      </c>
      <c r="BD28" s="692" t="s">
        <v>722</v>
      </c>
      <c r="BE28" s="692" t="s">
        <v>722</v>
      </c>
      <c r="BF28" s="692" t="s">
        <v>722</v>
      </c>
      <c r="BG28" s="692" t="s">
        <v>722</v>
      </c>
      <c r="BH28" s="692" t="s">
        <v>722</v>
      </c>
      <c r="BI28" s="692" t="s">
        <v>724</v>
      </c>
      <c r="BJ28" s="692" t="s">
        <v>724</v>
      </c>
      <c r="BK28" s="692" t="s">
        <v>724</v>
      </c>
      <c r="BL28" s="692" t="s">
        <v>724</v>
      </c>
      <c r="BM28" s="692" t="s">
        <v>724</v>
      </c>
      <c r="BN28" s="692" t="s">
        <v>724</v>
      </c>
      <c r="BO28" s="692" t="s">
        <v>724</v>
      </c>
      <c r="BP28" s="692" t="s">
        <v>724</v>
      </c>
      <c r="BQ28" s="692" t="s">
        <v>724</v>
      </c>
      <c r="BR28" s="692" t="s">
        <v>724</v>
      </c>
      <c r="BS28" s="692" t="s">
        <v>725</v>
      </c>
      <c r="BT28" s="692" t="s">
        <v>721</v>
      </c>
      <c r="BU28" s="692" t="s">
        <v>721</v>
      </c>
      <c r="BV28" s="692" t="s">
        <v>721</v>
      </c>
      <c r="BW28" s="692" t="s">
        <v>721</v>
      </c>
      <c r="BX28" s="692" t="s">
        <v>721</v>
      </c>
      <c r="BY28" s="692" t="s">
        <v>721</v>
      </c>
      <c r="BZ28" s="693"/>
      <c r="CA28" s="168"/>
    </row>
    <row r="29" spans="2:79" s="17" customFormat="1" ht="15.75">
      <c r="B29" s="274">
        <v>6</v>
      </c>
      <c r="C29" s="179" t="s">
        <v>210</v>
      </c>
      <c r="D29" s="179" t="s">
        <v>677</v>
      </c>
      <c r="E29" s="179" t="s">
        <v>705</v>
      </c>
      <c r="F29" s="179" t="s">
        <v>674</v>
      </c>
      <c r="G29" s="179" t="s">
        <v>679</v>
      </c>
      <c r="H29" s="179" t="s">
        <v>676</v>
      </c>
      <c r="I29" s="179">
        <v>2011</v>
      </c>
      <c r="J29" s="179" t="s">
        <v>712</v>
      </c>
      <c r="K29" s="179"/>
      <c r="L29" s="179" t="s">
        <v>713</v>
      </c>
      <c r="M29" s="179" t="s">
        <v>688</v>
      </c>
      <c r="N29" s="179">
        <v>2</v>
      </c>
      <c r="O29" s="692" t="s">
        <v>721</v>
      </c>
      <c r="P29" s="692" t="s">
        <v>722</v>
      </c>
      <c r="Q29" s="179"/>
      <c r="R29" s="692" t="s">
        <v>721</v>
      </c>
      <c r="S29" s="692" t="s">
        <v>721</v>
      </c>
      <c r="T29" s="692">
        <v>1.28</v>
      </c>
      <c r="U29" s="692" t="s">
        <v>721</v>
      </c>
      <c r="V29" s="692" t="s">
        <v>721</v>
      </c>
      <c r="W29" s="692" t="s">
        <v>721</v>
      </c>
      <c r="X29" s="692" t="s">
        <v>721</v>
      </c>
      <c r="Y29" s="692" t="s">
        <v>721</v>
      </c>
      <c r="Z29" s="692" t="s">
        <v>721</v>
      </c>
      <c r="AA29" s="692" t="s">
        <v>721</v>
      </c>
      <c r="AB29" s="692" t="s">
        <v>721</v>
      </c>
      <c r="AC29" s="692" t="s">
        <v>721</v>
      </c>
      <c r="AD29" s="692" t="s">
        <v>721</v>
      </c>
      <c r="AE29" s="692" t="s">
        <v>721</v>
      </c>
      <c r="AF29" s="692" t="s">
        <v>721</v>
      </c>
      <c r="AG29" s="692" t="s">
        <v>721</v>
      </c>
      <c r="AH29" s="692" t="s">
        <v>721</v>
      </c>
      <c r="AI29" s="692" t="s">
        <v>721</v>
      </c>
      <c r="AJ29" s="692" t="s">
        <v>721</v>
      </c>
      <c r="AK29" s="692" t="s">
        <v>721</v>
      </c>
      <c r="AL29" s="692" t="s">
        <v>721</v>
      </c>
      <c r="AM29" s="692" t="s">
        <v>721</v>
      </c>
      <c r="AN29" s="692" t="s">
        <v>721</v>
      </c>
      <c r="AO29" s="692" t="s">
        <v>721</v>
      </c>
      <c r="AP29" s="692" t="s">
        <v>721</v>
      </c>
      <c r="AQ29" s="692" t="s">
        <v>721</v>
      </c>
      <c r="AR29" s="692" t="s">
        <v>721</v>
      </c>
      <c r="AS29" s="692" t="s">
        <v>721</v>
      </c>
      <c r="AT29" s="692" t="s">
        <v>721</v>
      </c>
      <c r="AU29" s="692" t="s">
        <v>723</v>
      </c>
      <c r="AV29" s="179"/>
      <c r="AW29" s="692" t="s">
        <v>723</v>
      </c>
      <c r="AX29" s="692" t="s">
        <v>726</v>
      </c>
      <c r="AY29" s="692">
        <v>2.04</v>
      </c>
      <c r="AZ29" s="692" t="s">
        <v>722</v>
      </c>
      <c r="BA29" s="692" t="s">
        <v>722</v>
      </c>
      <c r="BB29" s="692" t="s">
        <v>722</v>
      </c>
      <c r="BC29" s="692" t="s">
        <v>722</v>
      </c>
      <c r="BD29" s="692" t="s">
        <v>722</v>
      </c>
      <c r="BE29" s="692" t="s">
        <v>722</v>
      </c>
      <c r="BF29" s="692" t="s">
        <v>722</v>
      </c>
      <c r="BG29" s="692" t="s">
        <v>722</v>
      </c>
      <c r="BH29" s="692" t="s">
        <v>722</v>
      </c>
      <c r="BI29" s="692" t="s">
        <v>724</v>
      </c>
      <c r="BJ29" s="692" t="s">
        <v>724</v>
      </c>
      <c r="BK29" s="692" t="s">
        <v>724</v>
      </c>
      <c r="BL29" s="692" t="s">
        <v>724</v>
      </c>
      <c r="BM29" s="692" t="s">
        <v>724</v>
      </c>
      <c r="BN29" s="692" t="s">
        <v>724</v>
      </c>
      <c r="BO29" s="692" t="s">
        <v>724</v>
      </c>
      <c r="BP29" s="692" t="s">
        <v>724</v>
      </c>
      <c r="BQ29" s="692" t="s">
        <v>724</v>
      </c>
      <c r="BR29" s="692" t="s">
        <v>724</v>
      </c>
      <c r="BS29" s="692" t="s">
        <v>725</v>
      </c>
      <c r="BT29" s="692" t="s">
        <v>721</v>
      </c>
      <c r="BU29" s="692" t="s">
        <v>721</v>
      </c>
      <c r="BV29" s="692" t="s">
        <v>721</v>
      </c>
      <c r="BW29" s="692" t="s">
        <v>721</v>
      </c>
      <c r="BX29" s="692" t="s">
        <v>721</v>
      </c>
      <c r="BY29" s="692" t="s">
        <v>721</v>
      </c>
      <c r="BZ29" s="693"/>
      <c r="CA29" s="168"/>
    </row>
    <row r="30" spans="2:79" s="17" customFormat="1" ht="15.75">
      <c r="B30" s="274">
        <v>7</v>
      </c>
      <c r="C30" s="179" t="s">
        <v>210</v>
      </c>
      <c r="D30" s="179" t="s">
        <v>677</v>
      </c>
      <c r="E30" s="179" t="s">
        <v>705</v>
      </c>
      <c r="F30" s="179" t="s">
        <v>674</v>
      </c>
      <c r="G30" s="179" t="s">
        <v>679</v>
      </c>
      <c r="H30" s="179" t="s">
        <v>676</v>
      </c>
      <c r="I30" s="179">
        <v>2012</v>
      </c>
      <c r="J30" s="179" t="s">
        <v>712</v>
      </c>
      <c r="K30" s="179"/>
      <c r="L30" s="179" t="s">
        <v>713</v>
      </c>
      <c r="M30" s="179" t="s">
        <v>688</v>
      </c>
      <c r="N30" s="179">
        <v>12</v>
      </c>
      <c r="O30" s="692" t="s">
        <v>721</v>
      </c>
      <c r="P30" s="692" t="s">
        <v>722</v>
      </c>
      <c r="Q30" s="179"/>
      <c r="R30" s="692" t="s">
        <v>721</v>
      </c>
      <c r="S30" s="692" t="s">
        <v>721</v>
      </c>
      <c r="T30" s="692">
        <v>7.68</v>
      </c>
      <c r="U30" s="692" t="s">
        <v>721</v>
      </c>
      <c r="V30" s="692" t="s">
        <v>721</v>
      </c>
      <c r="W30" s="692" t="s">
        <v>721</v>
      </c>
      <c r="X30" s="692" t="s">
        <v>721</v>
      </c>
      <c r="Y30" s="692" t="s">
        <v>721</v>
      </c>
      <c r="Z30" s="692" t="s">
        <v>721</v>
      </c>
      <c r="AA30" s="692" t="s">
        <v>721</v>
      </c>
      <c r="AB30" s="692" t="s">
        <v>721</v>
      </c>
      <c r="AC30" s="692" t="s">
        <v>721</v>
      </c>
      <c r="AD30" s="692" t="s">
        <v>721</v>
      </c>
      <c r="AE30" s="692" t="s">
        <v>721</v>
      </c>
      <c r="AF30" s="692" t="s">
        <v>721</v>
      </c>
      <c r="AG30" s="692" t="s">
        <v>721</v>
      </c>
      <c r="AH30" s="692" t="s">
        <v>721</v>
      </c>
      <c r="AI30" s="692" t="s">
        <v>721</v>
      </c>
      <c r="AJ30" s="692" t="s">
        <v>721</v>
      </c>
      <c r="AK30" s="692" t="s">
        <v>721</v>
      </c>
      <c r="AL30" s="692" t="s">
        <v>721</v>
      </c>
      <c r="AM30" s="692" t="s">
        <v>721</v>
      </c>
      <c r="AN30" s="692" t="s">
        <v>721</v>
      </c>
      <c r="AO30" s="692" t="s">
        <v>721</v>
      </c>
      <c r="AP30" s="692" t="s">
        <v>721</v>
      </c>
      <c r="AQ30" s="692" t="s">
        <v>721</v>
      </c>
      <c r="AR30" s="692" t="s">
        <v>721</v>
      </c>
      <c r="AS30" s="692" t="s">
        <v>721</v>
      </c>
      <c r="AT30" s="692" t="s">
        <v>721</v>
      </c>
      <c r="AU30" s="692" t="s">
        <v>723</v>
      </c>
      <c r="AV30" s="179"/>
      <c r="AW30" s="692" t="s">
        <v>723</v>
      </c>
      <c r="AX30" s="692" t="s">
        <v>726</v>
      </c>
      <c r="AY30" s="692">
        <v>12.25</v>
      </c>
      <c r="AZ30" s="692" t="s">
        <v>722</v>
      </c>
      <c r="BA30" s="692" t="s">
        <v>722</v>
      </c>
      <c r="BB30" s="692" t="s">
        <v>722</v>
      </c>
      <c r="BC30" s="692" t="s">
        <v>722</v>
      </c>
      <c r="BD30" s="692" t="s">
        <v>722</v>
      </c>
      <c r="BE30" s="692" t="s">
        <v>722</v>
      </c>
      <c r="BF30" s="692" t="s">
        <v>722</v>
      </c>
      <c r="BG30" s="692" t="s">
        <v>722</v>
      </c>
      <c r="BH30" s="692" t="s">
        <v>722</v>
      </c>
      <c r="BI30" s="692" t="s">
        <v>724</v>
      </c>
      <c r="BJ30" s="692" t="s">
        <v>724</v>
      </c>
      <c r="BK30" s="692" t="s">
        <v>724</v>
      </c>
      <c r="BL30" s="692" t="s">
        <v>724</v>
      </c>
      <c r="BM30" s="692" t="s">
        <v>724</v>
      </c>
      <c r="BN30" s="692" t="s">
        <v>724</v>
      </c>
      <c r="BO30" s="692" t="s">
        <v>724</v>
      </c>
      <c r="BP30" s="692" t="s">
        <v>724</v>
      </c>
      <c r="BQ30" s="692" t="s">
        <v>724</v>
      </c>
      <c r="BR30" s="692" t="s">
        <v>724</v>
      </c>
      <c r="BS30" s="692" t="s">
        <v>725</v>
      </c>
      <c r="BT30" s="692" t="s">
        <v>721</v>
      </c>
      <c r="BU30" s="692" t="s">
        <v>721</v>
      </c>
      <c r="BV30" s="692" t="s">
        <v>721</v>
      </c>
      <c r="BW30" s="692" t="s">
        <v>721</v>
      </c>
      <c r="BX30" s="692" t="s">
        <v>721</v>
      </c>
      <c r="BY30" s="692" t="s">
        <v>721</v>
      </c>
      <c r="BZ30" s="693"/>
      <c r="CA30" s="168"/>
    </row>
    <row r="31" spans="2:79" s="17" customFormat="1" ht="15.75">
      <c r="B31" s="274">
        <v>8</v>
      </c>
      <c r="C31" s="179" t="s">
        <v>210</v>
      </c>
      <c r="D31" s="179" t="s">
        <v>677</v>
      </c>
      <c r="E31" s="179" t="s">
        <v>705</v>
      </c>
      <c r="F31" s="179" t="s">
        <v>674</v>
      </c>
      <c r="G31" s="179" t="s">
        <v>679</v>
      </c>
      <c r="H31" s="179" t="s">
        <v>676</v>
      </c>
      <c r="I31" s="179">
        <v>2013</v>
      </c>
      <c r="J31" s="179" t="s">
        <v>712</v>
      </c>
      <c r="K31" s="179"/>
      <c r="L31" s="179" t="s">
        <v>713</v>
      </c>
      <c r="M31" s="179" t="s">
        <v>688</v>
      </c>
      <c r="N31" s="179">
        <v>4</v>
      </c>
      <c r="O31" s="692" t="s">
        <v>721</v>
      </c>
      <c r="P31" s="692" t="s">
        <v>722</v>
      </c>
      <c r="Q31" s="179"/>
      <c r="R31" s="692" t="s">
        <v>721</v>
      </c>
      <c r="S31" s="692" t="s">
        <v>721</v>
      </c>
      <c r="T31" s="692">
        <v>2.56</v>
      </c>
      <c r="U31" s="692" t="s">
        <v>721</v>
      </c>
      <c r="V31" s="692" t="s">
        <v>721</v>
      </c>
      <c r="W31" s="692" t="s">
        <v>721</v>
      </c>
      <c r="X31" s="692" t="s">
        <v>721</v>
      </c>
      <c r="Y31" s="692" t="s">
        <v>721</v>
      </c>
      <c r="Z31" s="692" t="s">
        <v>721</v>
      </c>
      <c r="AA31" s="692" t="s">
        <v>721</v>
      </c>
      <c r="AB31" s="692" t="s">
        <v>721</v>
      </c>
      <c r="AC31" s="692" t="s">
        <v>721</v>
      </c>
      <c r="AD31" s="692" t="s">
        <v>721</v>
      </c>
      <c r="AE31" s="692" t="s">
        <v>721</v>
      </c>
      <c r="AF31" s="692" t="s">
        <v>721</v>
      </c>
      <c r="AG31" s="692" t="s">
        <v>721</v>
      </c>
      <c r="AH31" s="692" t="s">
        <v>721</v>
      </c>
      <c r="AI31" s="692" t="s">
        <v>721</v>
      </c>
      <c r="AJ31" s="692" t="s">
        <v>721</v>
      </c>
      <c r="AK31" s="692" t="s">
        <v>721</v>
      </c>
      <c r="AL31" s="692" t="s">
        <v>721</v>
      </c>
      <c r="AM31" s="692" t="s">
        <v>721</v>
      </c>
      <c r="AN31" s="692" t="s">
        <v>721</v>
      </c>
      <c r="AO31" s="692" t="s">
        <v>721</v>
      </c>
      <c r="AP31" s="692" t="s">
        <v>721</v>
      </c>
      <c r="AQ31" s="692" t="s">
        <v>721</v>
      </c>
      <c r="AR31" s="692" t="s">
        <v>721</v>
      </c>
      <c r="AS31" s="692" t="s">
        <v>721</v>
      </c>
      <c r="AT31" s="692" t="s">
        <v>721</v>
      </c>
      <c r="AU31" s="692" t="s">
        <v>723</v>
      </c>
      <c r="AV31" s="179"/>
      <c r="AW31" s="692" t="s">
        <v>723</v>
      </c>
      <c r="AX31" s="692" t="s">
        <v>726</v>
      </c>
      <c r="AY31" s="692">
        <v>2.04</v>
      </c>
      <c r="AZ31" s="692" t="s">
        <v>722</v>
      </c>
      <c r="BA31" s="692" t="s">
        <v>722</v>
      </c>
      <c r="BB31" s="692" t="s">
        <v>722</v>
      </c>
      <c r="BC31" s="692" t="s">
        <v>722</v>
      </c>
      <c r="BD31" s="692" t="s">
        <v>722</v>
      </c>
      <c r="BE31" s="692" t="s">
        <v>722</v>
      </c>
      <c r="BF31" s="692" t="s">
        <v>722</v>
      </c>
      <c r="BG31" s="692" t="s">
        <v>722</v>
      </c>
      <c r="BH31" s="692" t="s">
        <v>722</v>
      </c>
      <c r="BI31" s="692" t="s">
        <v>724</v>
      </c>
      <c r="BJ31" s="692" t="s">
        <v>724</v>
      </c>
      <c r="BK31" s="692" t="s">
        <v>724</v>
      </c>
      <c r="BL31" s="692" t="s">
        <v>724</v>
      </c>
      <c r="BM31" s="692" t="s">
        <v>724</v>
      </c>
      <c r="BN31" s="692" t="s">
        <v>724</v>
      </c>
      <c r="BO31" s="692" t="s">
        <v>724</v>
      </c>
      <c r="BP31" s="692" t="s">
        <v>724</v>
      </c>
      <c r="BQ31" s="692" t="s">
        <v>724</v>
      </c>
      <c r="BR31" s="692" t="s">
        <v>724</v>
      </c>
      <c r="BS31" s="692" t="s">
        <v>725</v>
      </c>
      <c r="BT31" s="692" t="s">
        <v>721</v>
      </c>
      <c r="BU31" s="692" t="s">
        <v>721</v>
      </c>
      <c r="BV31" s="692" t="s">
        <v>721</v>
      </c>
      <c r="BW31" s="692" t="s">
        <v>721</v>
      </c>
      <c r="BX31" s="692" t="s">
        <v>721</v>
      </c>
      <c r="BY31" s="692" t="s">
        <v>721</v>
      </c>
      <c r="BZ31" s="693"/>
      <c r="CA31" s="168"/>
    </row>
    <row r="32" spans="2:79" s="17" customFormat="1" ht="15.75">
      <c r="B32" s="274">
        <v>9</v>
      </c>
      <c r="C32" s="179" t="s">
        <v>210</v>
      </c>
      <c r="D32" s="179" t="s">
        <v>677</v>
      </c>
      <c r="E32" s="179" t="s">
        <v>706</v>
      </c>
      <c r="F32" s="179" t="s">
        <v>674</v>
      </c>
      <c r="G32" s="179" t="s">
        <v>679</v>
      </c>
      <c r="H32" s="179" t="s">
        <v>676</v>
      </c>
      <c r="I32" s="179">
        <v>2012</v>
      </c>
      <c r="J32" s="179" t="s">
        <v>712</v>
      </c>
      <c r="K32" s="179"/>
      <c r="L32" s="179" t="s">
        <v>713</v>
      </c>
      <c r="M32" s="179" t="s">
        <v>688</v>
      </c>
      <c r="N32" s="179">
        <v>10</v>
      </c>
      <c r="O32" s="692" t="s">
        <v>721</v>
      </c>
      <c r="P32" s="692" t="s">
        <v>722</v>
      </c>
      <c r="Q32" s="179"/>
      <c r="R32" s="692" t="s">
        <v>721</v>
      </c>
      <c r="S32" s="692" t="s">
        <v>721</v>
      </c>
      <c r="T32" s="692" t="s">
        <v>721</v>
      </c>
      <c r="U32" s="692" t="s">
        <v>721</v>
      </c>
      <c r="V32" s="692" t="s">
        <v>721</v>
      </c>
      <c r="W32" s="692" t="s">
        <v>721</v>
      </c>
      <c r="X32" s="692" t="s">
        <v>721</v>
      </c>
      <c r="Y32" s="692" t="s">
        <v>721</v>
      </c>
      <c r="Z32" s="692" t="s">
        <v>721</v>
      </c>
      <c r="AA32" s="692" t="s">
        <v>721</v>
      </c>
      <c r="AB32" s="692" t="s">
        <v>721</v>
      </c>
      <c r="AC32" s="692" t="s">
        <v>721</v>
      </c>
      <c r="AD32" s="692" t="s">
        <v>721</v>
      </c>
      <c r="AE32" s="692" t="s">
        <v>721</v>
      </c>
      <c r="AF32" s="692" t="s">
        <v>721</v>
      </c>
      <c r="AG32" s="692" t="s">
        <v>721</v>
      </c>
      <c r="AH32" s="692" t="s">
        <v>721</v>
      </c>
      <c r="AI32" s="692" t="s">
        <v>721</v>
      </c>
      <c r="AJ32" s="692" t="s">
        <v>721</v>
      </c>
      <c r="AK32" s="692" t="s">
        <v>721</v>
      </c>
      <c r="AL32" s="692" t="s">
        <v>721</v>
      </c>
      <c r="AM32" s="692" t="s">
        <v>721</v>
      </c>
      <c r="AN32" s="692" t="s">
        <v>721</v>
      </c>
      <c r="AO32" s="692" t="s">
        <v>721</v>
      </c>
      <c r="AP32" s="692" t="s">
        <v>721</v>
      </c>
      <c r="AQ32" s="692" t="s">
        <v>721</v>
      </c>
      <c r="AR32" s="692" t="s">
        <v>721</v>
      </c>
      <c r="AS32" s="692" t="s">
        <v>721</v>
      </c>
      <c r="AT32" s="692" t="s">
        <v>721</v>
      </c>
      <c r="AU32" s="692" t="s">
        <v>723</v>
      </c>
      <c r="AV32" s="179"/>
      <c r="AW32" s="692" t="s">
        <v>723</v>
      </c>
      <c r="AX32" s="692" t="s">
        <v>726</v>
      </c>
      <c r="AY32" s="692" t="s">
        <v>722</v>
      </c>
      <c r="AZ32" s="692" t="s">
        <v>722</v>
      </c>
      <c r="BA32" s="692" t="s">
        <v>722</v>
      </c>
      <c r="BB32" s="692" t="s">
        <v>722</v>
      </c>
      <c r="BC32" s="692" t="s">
        <v>722</v>
      </c>
      <c r="BD32" s="692" t="s">
        <v>722</v>
      </c>
      <c r="BE32" s="692" t="s">
        <v>722</v>
      </c>
      <c r="BF32" s="692" t="s">
        <v>722</v>
      </c>
      <c r="BG32" s="692" t="s">
        <v>722</v>
      </c>
      <c r="BH32" s="692" t="s">
        <v>722</v>
      </c>
      <c r="BI32" s="692" t="s">
        <v>724</v>
      </c>
      <c r="BJ32" s="692" t="s">
        <v>724</v>
      </c>
      <c r="BK32" s="692" t="s">
        <v>724</v>
      </c>
      <c r="BL32" s="692" t="s">
        <v>724</v>
      </c>
      <c r="BM32" s="692" t="s">
        <v>724</v>
      </c>
      <c r="BN32" s="692" t="s">
        <v>724</v>
      </c>
      <c r="BO32" s="692" t="s">
        <v>724</v>
      </c>
      <c r="BP32" s="692" t="s">
        <v>724</v>
      </c>
      <c r="BQ32" s="692" t="s">
        <v>724</v>
      </c>
      <c r="BR32" s="692" t="s">
        <v>724</v>
      </c>
      <c r="BS32" s="692" t="s">
        <v>725</v>
      </c>
      <c r="BT32" s="692" t="s">
        <v>721</v>
      </c>
      <c r="BU32" s="692" t="s">
        <v>721</v>
      </c>
      <c r="BV32" s="692" t="s">
        <v>721</v>
      </c>
      <c r="BW32" s="692" t="s">
        <v>721</v>
      </c>
      <c r="BX32" s="692" t="s">
        <v>721</v>
      </c>
      <c r="BY32" s="692" t="s">
        <v>721</v>
      </c>
      <c r="BZ32" s="693"/>
      <c r="CA32" s="168"/>
    </row>
    <row r="33" spans="2:79" s="17" customFormat="1" ht="15.75">
      <c r="B33" s="274">
        <v>10</v>
      </c>
      <c r="C33" s="179" t="s">
        <v>210</v>
      </c>
      <c r="D33" s="179" t="s">
        <v>677</v>
      </c>
      <c r="E33" s="179" t="s">
        <v>706</v>
      </c>
      <c r="F33" s="179" t="s">
        <v>674</v>
      </c>
      <c r="G33" s="179" t="s">
        <v>679</v>
      </c>
      <c r="H33" s="179" t="s">
        <v>676</v>
      </c>
      <c r="I33" s="179">
        <v>2013</v>
      </c>
      <c r="J33" s="179" t="s">
        <v>712</v>
      </c>
      <c r="K33" s="179"/>
      <c r="L33" s="179" t="s">
        <v>713</v>
      </c>
      <c r="M33" s="179" t="s">
        <v>688</v>
      </c>
      <c r="N33" s="179">
        <v>5</v>
      </c>
      <c r="O33" s="692" t="s">
        <v>721</v>
      </c>
      <c r="P33" s="692" t="s">
        <v>722</v>
      </c>
      <c r="Q33" s="179"/>
      <c r="R33" s="692" t="s">
        <v>721</v>
      </c>
      <c r="S33" s="692" t="s">
        <v>721</v>
      </c>
      <c r="T33" s="692" t="s">
        <v>721</v>
      </c>
      <c r="U33" s="692" t="s">
        <v>721</v>
      </c>
      <c r="V33" s="692" t="s">
        <v>721</v>
      </c>
      <c r="W33" s="692" t="s">
        <v>721</v>
      </c>
      <c r="X33" s="692" t="s">
        <v>721</v>
      </c>
      <c r="Y33" s="692" t="s">
        <v>721</v>
      </c>
      <c r="Z33" s="692" t="s">
        <v>721</v>
      </c>
      <c r="AA33" s="692" t="s">
        <v>721</v>
      </c>
      <c r="AB33" s="692" t="s">
        <v>721</v>
      </c>
      <c r="AC33" s="692" t="s">
        <v>721</v>
      </c>
      <c r="AD33" s="692" t="s">
        <v>721</v>
      </c>
      <c r="AE33" s="692" t="s">
        <v>721</v>
      </c>
      <c r="AF33" s="692" t="s">
        <v>721</v>
      </c>
      <c r="AG33" s="692" t="s">
        <v>721</v>
      </c>
      <c r="AH33" s="692" t="s">
        <v>721</v>
      </c>
      <c r="AI33" s="692" t="s">
        <v>721</v>
      </c>
      <c r="AJ33" s="692" t="s">
        <v>721</v>
      </c>
      <c r="AK33" s="692" t="s">
        <v>721</v>
      </c>
      <c r="AL33" s="692" t="s">
        <v>721</v>
      </c>
      <c r="AM33" s="692" t="s">
        <v>721</v>
      </c>
      <c r="AN33" s="692" t="s">
        <v>721</v>
      </c>
      <c r="AO33" s="692" t="s">
        <v>721</v>
      </c>
      <c r="AP33" s="692" t="s">
        <v>721</v>
      </c>
      <c r="AQ33" s="692" t="s">
        <v>721</v>
      </c>
      <c r="AR33" s="692" t="s">
        <v>721</v>
      </c>
      <c r="AS33" s="692" t="s">
        <v>721</v>
      </c>
      <c r="AT33" s="692" t="s">
        <v>721</v>
      </c>
      <c r="AU33" s="692" t="s">
        <v>723</v>
      </c>
      <c r="AV33" s="179"/>
      <c r="AW33" s="692" t="s">
        <v>723</v>
      </c>
      <c r="AX33" s="692" t="s">
        <v>726</v>
      </c>
      <c r="AY33" s="692" t="s">
        <v>722</v>
      </c>
      <c r="AZ33" s="692" t="s">
        <v>722</v>
      </c>
      <c r="BA33" s="692" t="s">
        <v>722</v>
      </c>
      <c r="BB33" s="692" t="s">
        <v>722</v>
      </c>
      <c r="BC33" s="692" t="s">
        <v>722</v>
      </c>
      <c r="BD33" s="692" t="s">
        <v>722</v>
      </c>
      <c r="BE33" s="692" t="s">
        <v>722</v>
      </c>
      <c r="BF33" s="692" t="s">
        <v>722</v>
      </c>
      <c r="BG33" s="692" t="s">
        <v>722</v>
      </c>
      <c r="BH33" s="692" t="s">
        <v>722</v>
      </c>
      <c r="BI33" s="692" t="s">
        <v>724</v>
      </c>
      <c r="BJ33" s="692" t="s">
        <v>724</v>
      </c>
      <c r="BK33" s="692" t="s">
        <v>724</v>
      </c>
      <c r="BL33" s="692" t="s">
        <v>724</v>
      </c>
      <c r="BM33" s="692" t="s">
        <v>724</v>
      </c>
      <c r="BN33" s="692" t="s">
        <v>724</v>
      </c>
      <c r="BO33" s="692" t="s">
        <v>724</v>
      </c>
      <c r="BP33" s="692" t="s">
        <v>724</v>
      </c>
      <c r="BQ33" s="692" t="s">
        <v>724</v>
      </c>
      <c r="BR33" s="692" t="s">
        <v>724</v>
      </c>
      <c r="BS33" s="692" t="s">
        <v>725</v>
      </c>
      <c r="BT33" s="692" t="s">
        <v>721</v>
      </c>
      <c r="BU33" s="692" t="s">
        <v>721</v>
      </c>
      <c r="BV33" s="692" t="s">
        <v>721</v>
      </c>
      <c r="BW33" s="692" t="s">
        <v>721</v>
      </c>
      <c r="BX33" s="692" t="s">
        <v>721</v>
      </c>
      <c r="BY33" s="692" t="s">
        <v>721</v>
      </c>
      <c r="BZ33" s="693"/>
      <c r="CA33" s="168"/>
    </row>
    <row r="34" spans="2:79" s="17" customFormat="1" ht="15.75">
      <c r="B34" s="274">
        <v>11</v>
      </c>
      <c r="C34" s="179" t="s">
        <v>210</v>
      </c>
      <c r="D34" s="179" t="s">
        <v>677</v>
      </c>
      <c r="E34" s="179" t="s">
        <v>22</v>
      </c>
      <c r="F34" s="179" t="s">
        <v>674</v>
      </c>
      <c r="G34" s="179" t="s">
        <v>679</v>
      </c>
      <c r="H34" s="179" t="s">
        <v>675</v>
      </c>
      <c r="I34" s="179">
        <v>2012</v>
      </c>
      <c r="J34" s="179" t="s">
        <v>712</v>
      </c>
      <c r="K34" s="179"/>
      <c r="L34" s="179" t="s">
        <v>713</v>
      </c>
      <c r="M34" s="179" t="s">
        <v>692</v>
      </c>
      <c r="N34" s="179">
        <v>29</v>
      </c>
      <c r="O34" s="692">
        <v>134.12</v>
      </c>
      <c r="P34" s="692">
        <v>792821.09</v>
      </c>
      <c r="Q34" s="179"/>
      <c r="R34" s="692" t="s">
        <v>721</v>
      </c>
      <c r="S34" s="692">
        <v>104.77</v>
      </c>
      <c r="T34" s="692">
        <v>104.77</v>
      </c>
      <c r="U34" s="692">
        <v>101.85</v>
      </c>
      <c r="V34" s="692">
        <v>101.85</v>
      </c>
      <c r="W34" s="692">
        <v>101.85</v>
      </c>
      <c r="X34" s="692">
        <v>89.68</v>
      </c>
      <c r="Y34" s="692">
        <v>87.83</v>
      </c>
      <c r="Z34" s="692">
        <v>87.83</v>
      </c>
      <c r="AA34" s="692">
        <v>80.760000000000005</v>
      </c>
      <c r="AB34" s="692">
        <v>69.42</v>
      </c>
      <c r="AC34" s="692">
        <v>44.12</v>
      </c>
      <c r="AD34" s="692">
        <v>43.09</v>
      </c>
      <c r="AE34" s="692">
        <v>17.95</v>
      </c>
      <c r="AF34" s="692">
        <v>13.78</v>
      </c>
      <c r="AG34" s="692">
        <v>13.78</v>
      </c>
      <c r="AH34" s="692" t="s">
        <v>721</v>
      </c>
      <c r="AI34" s="692" t="s">
        <v>721</v>
      </c>
      <c r="AJ34" s="692" t="s">
        <v>721</v>
      </c>
      <c r="AK34" s="692" t="s">
        <v>721</v>
      </c>
      <c r="AL34" s="692" t="s">
        <v>721</v>
      </c>
      <c r="AM34" s="692" t="s">
        <v>721</v>
      </c>
      <c r="AN34" s="692" t="s">
        <v>721</v>
      </c>
      <c r="AO34" s="692" t="s">
        <v>721</v>
      </c>
      <c r="AP34" s="692" t="s">
        <v>721</v>
      </c>
      <c r="AQ34" s="692" t="s">
        <v>721</v>
      </c>
      <c r="AR34" s="692" t="s">
        <v>721</v>
      </c>
      <c r="AS34" s="692" t="s">
        <v>721</v>
      </c>
      <c r="AT34" s="692" t="s">
        <v>721</v>
      </c>
      <c r="AU34" s="692" t="s">
        <v>723</v>
      </c>
      <c r="AV34" s="179"/>
      <c r="AW34" s="692" t="s">
        <v>723</v>
      </c>
      <c r="AX34" s="692">
        <v>626453.69999999995</v>
      </c>
      <c r="AY34" s="692">
        <v>626453.69999999995</v>
      </c>
      <c r="AZ34" s="692">
        <v>615906.81000000006</v>
      </c>
      <c r="BA34" s="692">
        <v>615906.81000000006</v>
      </c>
      <c r="BB34" s="692">
        <v>615906.81000000006</v>
      </c>
      <c r="BC34" s="692">
        <v>573377.9</v>
      </c>
      <c r="BD34" s="692">
        <v>565372.77</v>
      </c>
      <c r="BE34" s="692">
        <v>565372.77</v>
      </c>
      <c r="BF34" s="692">
        <v>543804.88</v>
      </c>
      <c r="BG34" s="692">
        <v>495264.54</v>
      </c>
      <c r="BH34" s="692">
        <v>385108.46</v>
      </c>
      <c r="BI34" s="692">
        <v>382363.42</v>
      </c>
      <c r="BJ34" s="692">
        <v>244069.51</v>
      </c>
      <c r="BK34" s="692">
        <v>229016.44</v>
      </c>
      <c r="BL34" s="692">
        <v>229016.44</v>
      </c>
      <c r="BM34" s="692">
        <v>76817.289999999994</v>
      </c>
      <c r="BN34" s="692" t="s">
        <v>724</v>
      </c>
      <c r="BO34" s="692" t="s">
        <v>724</v>
      </c>
      <c r="BP34" s="692" t="s">
        <v>724</v>
      </c>
      <c r="BQ34" s="692" t="s">
        <v>724</v>
      </c>
      <c r="BR34" s="692" t="s">
        <v>724</v>
      </c>
      <c r="BS34" s="692" t="s">
        <v>725</v>
      </c>
      <c r="BT34" s="692" t="s">
        <v>721</v>
      </c>
      <c r="BU34" s="692" t="s">
        <v>721</v>
      </c>
      <c r="BV34" s="692" t="s">
        <v>721</v>
      </c>
      <c r="BW34" s="692" t="s">
        <v>721</v>
      </c>
      <c r="BX34" s="692" t="s">
        <v>721</v>
      </c>
      <c r="BY34" s="692" t="s">
        <v>721</v>
      </c>
      <c r="BZ34" s="693"/>
      <c r="CA34" s="168"/>
    </row>
    <row r="35" spans="2:79" s="17" customFormat="1" ht="15.75">
      <c r="B35" s="274">
        <v>12</v>
      </c>
      <c r="C35" s="179" t="s">
        <v>210</v>
      </c>
      <c r="D35" s="179" t="s">
        <v>677</v>
      </c>
      <c r="E35" s="179" t="s">
        <v>22</v>
      </c>
      <c r="F35" s="179" t="s">
        <v>674</v>
      </c>
      <c r="G35" s="179" t="s">
        <v>679</v>
      </c>
      <c r="H35" s="179" t="s">
        <v>675</v>
      </c>
      <c r="I35" s="179">
        <v>2013</v>
      </c>
      <c r="J35" s="179" t="s">
        <v>712</v>
      </c>
      <c r="K35" s="179"/>
      <c r="L35" s="179" t="s">
        <v>713</v>
      </c>
      <c r="M35" s="179" t="s">
        <v>692</v>
      </c>
      <c r="N35" s="179">
        <v>372</v>
      </c>
      <c r="O35" s="692">
        <v>4030.67</v>
      </c>
      <c r="P35" s="692">
        <v>22384513.699999999</v>
      </c>
      <c r="Q35" s="179"/>
      <c r="R35" s="692" t="s">
        <v>721</v>
      </c>
      <c r="S35" s="692" t="s">
        <v>721</v>
      </c>
      <c r="T35" s="692">
        <v>2947.83</v>
      </c>
      <c r="U35" s="692">
        <v>2855.83</v>
      </c>
      <c r="V35" s="692">
        <v>2838.09</v>
      </c>
      <c r="W35" s="692">
        <v>2775.46</v>
      </c>
      <c r="X35" s="692">
        <v>2524.54</v>
      </c>
      <c r="Y35" s="692">
        <v>2408.5</v>
      </c>
      <c r="Z35" s="692">
        <v>2408.5</v>
      </c>
      <c r="AA35" s="692">
        <v>2406.92</v>
      </c>
      <c r="AB35" s="692">
        <v>2287.35</v>
      </c>
      <c r="AC35" s="692">
        <v>1811.64</v>
      </c>
      <c r="AD35" s="692">
        <v>1241.25</v>
      </c>
      <c r="AE35" s="692">
        <v>1228.1500000000001</v>
      </c>
      <c r="AF35" s="692">
        <v>675.49</v>
      </c>
      <c r="AG35" s="692">
        <v>360.61</v>
      </c>
      <c r="AH35" s="692">
        <v>360.61</v>
      </c>
      <c r="AI35" s="692">
        <v>315.27</v>
      </c>
      <c r="AJ35" s="692">
        <v>119.18</v>
      </c>
      <c r="AK35" s="692">
        <v>115.64</v>
      </c>
      <c r="AL35" s="692">
        <v>115.64</v>
      </c>
      <c r="AM35" s="692">
        <v>115.64</v>
      </c>
      <c r="AN35" s="692" t="s">
        <v>721</v>
      </c>
      <c r="AO35" s="692" t="s">
        <v>721</v>
      </c>
      <c r="AP35" s="692" t="s">
        <v>721</v>
      </c>
      <c r="AQ35" s="692" t="s">
        <v>721</v>
      </c>
      <c r="AR35" s="692" t="s">
        <v>721</v>
      </c>
      <c r="AS35" s="692" t="s">
        <v>721</v>
      </c>
      <c r="AT35" s="692" t="s">
        <v>721</v>
      </c>
      <c r="AU35" s="692" t="s">
        <v>723</v>
      </c>
      <c r="AV35" s="179"/>
      <c r="AW35" s="692" t="s">
        <v>723</v>
      </c>
      <c r="AX35" s="692" t="s">
        <v>726</v>
      </c>
      <c r="AY35" s="692">
        <v>16367573.869999999</v>
      </c>
      <c r="AZ35" s="692">
        <v>16081472.52</v>
      </c>
      <c r="BA35" s="692">
        <v>16026304.43</v>
      </c>
      <c r="BB35" s="692">
        <v>15831594.42</v>
      </c>
      <c r="BC35" s="692">
        <v>14987208.210000001</v>
      </c>
      <c r="BD35" s="692">
        <v>14408587.35</v>
      </c>
      <c r="BE35" s="692">
        <v>14408587.35</v>
      </c>
      <c r="BF35" s="692">
        <v>14355091.24</v>
      </c>
      <c r="BG35" s="692">
        <v>13955333.710000001</v>
      </c>
      <c r="BH35" s="692">
        <v>10888140.609999999</v>
      </c>
      <c r="BI35" s="692">
        <v>6761355.0700000003</v>
      </c>
      <c r="BJ35" s="692">
        <v>6317794.0300000003</v>
      </c>
      <c r="BK35" s="692">
        <v>3221817.77</v>
      </c>
      <c r="BL35" s="692">
        <v>2242421.0699999998</v>
      </c>
      <c r="BM35" s="692">
        <v>2242421.0699999998</v>
      </c>
      <c r="BN35" s="692">
        <v>1871003.01</v>
      </c>
      <c r="BO35" s="692">
        <v>341537.29</v>
      </c>
      <c r="BP35" s="692">
        <v>332979.55</v>
      </c>
      <c r="BQ35" s="692">
        <v>332979.55</v>
      </c>
      <c r="BR35" s="692">
        <v>332979.55</v>
      </c>
      <c r="BS35" s="692" t="s">
        <v>725</v>
      </c>
      <c r="BT35" s="692" t="s">
        <v>721</v>
      </c>
      <c r="BU35" s="692" t="s">
        <v>721</v>
      </c>
      <c r="BV35" s="692" t="s">
        <v>721</v>
      </c>
      <c r="BW35" s="692" t="s">
        <v>721</v>
      </c>
      <c r="BX35" s="692" t="s">
        <v>721</v>
      </c>
      <c r="BY35" s="692" t="s">
        <v>721</v>
      </c>
      <c r="BZ35" s="693"/>
      <c r="CA35" s="168"/>
    </row>
    <row r="36" spans="2:79" s="17" customFormat="1" ht="15.75">
      <c r="B36" s="274">
        <v>13</v>
      </c>
      <c r="C36" s="179" t="s">
        <v>210</v>
      </c>
      <c r="D36" s="179" t="s">
        <v>677</v>
      </c>
      <c r="E36" s="179" t="s">
        <v>707</v>
      </c>
      <c r="F36" s="179" t="s">
        <v>674</v>
      </c>
      <c r="G36" s="179" t="s">
        <v>679</v>
      </c>
      <c r="H36" s="179" t="s">
        <v>675</v>
      </c>
      <c r="I36" s="179">
        <v>2013</v>
      </c>
      <c r="J36" s="179" t="s">
        <v>712</v>
      </c>
      <c r="K36" s="179"/>
      <c r="L36" s="179" t="s">
        <v>713</v>
      </c>
      <c r="M36" s="179" t="s">
        <v>692</v>
      </c>
      <c r="N36" s="179">
        <v>415</v>
      </c>
      <c r="O36" s="692">
        <v>479.22</v>
      </c>
      <c r="P36" s="692">
        <v>1528269.93</v>
      </c>
      <c r="Q36" s="179"/>
      <c r="R36" s="692" t="s">
        <v>721</v>
      </c>
      <c r="S36" s="692" t="s">
        <v>721</v>
      </c>
      <c r="T36" s="692">
        <v>452.64</v>
      </c>
      <c r="U36" s="692">
        <v>452.64</v>
      </c>
      <c r="V36" s="692">
        <v>446.58</v>
      </c>
      <c r="W36" s="692">
        <v>414.18</v>
      </c>
      <c r="X36" s="692">
        <v>176.77</v>
      </c>
      <c r="Y36" s="692">
        <v>176.77</v>
      </c>
      <c r="Z36" s="692">
        <v>176.77</v>
      </c>
      <c r="AA36" s="692">
        <v>176.77</v>
      </c>
      <c r="AB36" s="692">
        <v>176.77</v>
      </c>
      <c r="AC36" s="692">
        <v>176.77</v>
      </c>
      <c r="AD36" s="692">
        <v>169.55</v>
      </c>
      <c r="AE36" s="692">
        <v>167.08</v>
      </c>
      <c r="AF36" s="692" t="s">
        <v>721</v>
      </c>
      <c r="AG36" s="692" t="s">
        <v>721</v>
      </c>
      <c r="AH36" s="692" t="s">
        <v>721</v>
      </c>
      <c r="AI36" s="692" t="s">
        <v>721</v>
      </c>
      <c r="AJ36" s="692" t="s">
        <v>721</v>
      </c>
      <c r="AK36" s="692" t="s">
        <v>721</v>
      </c>
      <c r="AL36" s="692" t="s">
        <v>721</v>
      </c>
      <c r="AM36" s="692" t="s">
        <v>721</v>
      </c>
      <c r="AN36" s="692" t="s">
        <v>721</v>
      </c>
      <c r="AO36" s="692" t="s">
        <v>721</v>
      </c>
      <c r="AP36" s="692" t="s">
        <v>721</v>
      </c>
      <c r="AQ36" s="692" t="s">
        <v>721</v>
      </c>
      <c r="AR36" s="692" t="s">
        <v>721</v>
      </c>
      <c r="AS36" s="692" t="s">
        <v>721</v>
      </c>
      <c r="AT36" s="692" t="s">
        <v>721</v>
      </c>
      <c r="AU36" s="692" t="s">
        <v>723</v>
      </c>
      <c r="AV36" s="179"/>
      <c r="AW36" s="692" t="s">
        <v>723</v>
      </c>
      <c r="AX36" s="692" t="s">
        <v>726</v>
      </c>
      <c r="AY36" s="692">
        <v>1442488.62</v>
      </c>
      <c r="AZ36" s="692">
        <v>1442488.62</v>
      </c>
      <c r="BA36" s="692">
        <v>1420164.9</v>
      </c>
      <c r="BB36" s="692">
        <v>1300853.1399999999</v>
      </c>
      <c r="BC36" s="692">
        <v>586963</v>
      </c>
      <c r="BD36" s="692">
        <v>586963</v>
      </c>
      <c r="BE36" s="692">
        <v>586963</v>
      </c>
      <c r="BF36" s="692">
        <v>586963</v>
      </c>
      <c r="BG36" s="692">
        <v>586963</v>
      </c>
      <c r="BH36" s="692">
        <v>586963</v>
      </c>
      <c r="BI36" s="692">
        <v>521429.88</v>
      </c>
      <c r="BJ36" s="692">
        <v>511193.5</v>
      </c>
      <c r="BK36" s="692" t="s">
        <v>724</v>
      </c>
      <c r="BL36" s="692" t="s">
        <v>724</v>
      </c>
      <c r="BM36" s="692" t="s">
        <v>724</v>
      </c>
      <c r="BN36" s="692" t="s">
        <v>724</v>
      </c>
      <c r="BO36" s="692" t="s">
        <v>724</v>
      </c>
      <c r="BP36" s="692" t="s">
        <v>724</v>
      </c>
      <c r="BQ36" s="692" t="s">
        <v>724</v>
      </c>
      <c r="BR36" s="692" t="s">
        <v>724</v>
      </c>
      <c r="BS36" s="692" t="s">
        <v>725</v>
      </c>
      <c r="BT36" s="692" t="s">
        <v>721</v>
      </c>
      <c r="BU36" s="692" t="s">
        <v>721</v>
      </c>
      <c r="BV36" s="692" t="s">
        <v>721</v>
      </c>
      <c r="BW36" s="692" t="s">
        <v>721</v>
      </c>
      <c r="BX36" s="692" t="s">
        <v>721</v>
      </c>
      <c r="BY36" s="692" t="s">
        <v>721</v>
      </c>
      <c r="BZ36" s="693"/>
      <c r="CA36" s="168"/>
    </row>
    <row r="37" spans="2:79" s="17" customFormat="1" ht="15.75">
      <c r="B37" s="274">
        <v>14</v>
      </c>
      <c r="C37" s="179" t="s">
        <v>210</v>
      </c>
      <c r="D37" s="179" t="s">
        <v>673</v>
      </c>
      <c r="E37" s="179" t="s">
        <v>708</v>
      </c>
      <c r="F37" s="179" t="s">
        <v>674</v>
      </c>
      <c r="G37" s="179" t="s">
        <v>29</v>
      </c>
      <c r="H37" s="179" t="s">
        <v>675</v>
      </c>
      <c r="I37" s="179">
        <v>2013</v>
      </c>
      <c r="J37" s="179" t="s">
        <v>712</v>
      </c>
      <c r="K37" s="179"/>
      <c r="L37" s="179" t="s">
        <v>715</v>
      </c>
      <c r="M37" s="179" t="s">
        <v>716</v>
      </c>
      <c r="N37" s="691">
        <v>14024</v>
      </c>
      <c r="O37" s="692">
        <v>18.75</v>
      </c>
      <c r="P37" s="692">
        <v>276621.65999999997</v>
      </c>
      <c r="Q37" s="179"/>
      <c r="R37" s="692" t="s">
        <v>721</v>
      </c>
      <c r="S37" s="692" t="s">
        <v>721</v>
      </c>
      <c r="T37" s="692">
        <v>20.88</v>
      </c>
      <c r="U37" s="692">
        <v>20.88</v>
      </c>
      <c r="V37" s="692">
        <v>20.13</v>
      </c>
      <c r="W37" s="692">
        <v>17.260000000000002</v>
      </c>
      <c r="X37" s="692">
        <v>17.260000000000002</v>
      </c>
      <c r="Y37" s="692">
        <v>17.260000000000002</v>
      </c>
      <c r="Z37" s="692">
        <v>17.260000000000002</v>
      </c>
      <c r="AA37" s="692">
        <v>17.23</v>
      </c>
      <c r="AB37" s="692">
        <v>12.89</v>
      </c>
      <c r="AC37" s="692">
        <v>12.89</v>
      </c>
      <c r="AD37" s="692">
        <v>10.35</v>
      </c>
      <c r="AE37" s="692">
        <v>10.35</v>
      </c>
      <c r="AF37" s="692">
        <v>10.35</v>
      </c>
      <c r="AG37" s="692">
        <v>10.34</v>
      </c>
      <c r="AH37" s="692">
        <v>10.34</v>
      </c>
      <c r="AI37" s="692">
        <v>10.33</v>
      </c>
      <c r="AJ37" s="692">
        <v>10.01</v>
      </c>
      <c r="AK37" s="692">
        <v>5.87</v>
      </c>
      <c r="AL37" s="692">
        <v>5.87</v>
      </c>
      <c r="AM37" s="692">
        <v>5.87</v>
      </c>
      <c r="AN37" s="692" t="s">
        <v>721</v>
      </c>
      <c r="AO37" s="692" t="s">
        <v>721</v>
      </c>
      <c r="AP37" s="692" t="s">
        <v>721</v>
      </c>
      <c r="AQ37" s="692" t="s">
        <v>721</v>
      </c>
      <c r="AR37" s="692" t="s">
        <v>721</v>
      </c>
      <c r="AS37" s="692" t="s">
        <v>721</v>
      </c>
      <c r="AT37" s="692" t="s">
        <v>721</v>
      </c>
      <c r="AU37" s="692" t="s">
        <v>723</v>
      </c>
      <c r="AV37" s="179"/>
      <c r="AW37" s="692" t="s">
        <v>723</v>
      </c>
      <c r="AX37" s="692" t="s">
        <v>726</v>
      </c>
      <c r="AY37" s="692">
        <v>311605.62</v>
      </c>
      <c r="AZ37" s="692">
        <v>311605.62</v>
      </c>
      <c r="BA37" s="692">
        <v>299597.62</v>
      </c>
      <c r="BB37" s="692">
        <v>253821.01</v>
      </c>
      <c r="BC37" s="692">
        <v>253821.01</v>
      </c>
      <c r="BD37" s="692">
        <v>253821.01</v>
      </c>
      <c r="BE37" s="692">
        <v>253821.01</v>
      </c>
      <c r="BF37" s="692">
        <v>253609.48</v>
      </c>
      <c r="BG37" s="692">
        <v>184416.72</v>
      </c>
      <c r="BH37" s="692">
        <v>184416.72</v>
      </c>
      <c r="BI37" s="692">
        <v>167680.19</v>
      </c>
      <c r="BJ37" s="692">
        <v>165292.35</v>
      </c>
      <c r="BK37" s="692">
        <v>165292.35</v>
      </c>
      <c r="BL37" s="692">
        <v>164612.85999999999</v>
      </c>
      <c r="BM37" s="692">
        <v>164612.85999999999</v>
      </c>
      <c r="BN37" s="692">
        <v>164473.54</v>
      </c>
      <c r="BO37" s="692">
        <v>159391.09</v>
      </c>
      <c r="BP37" s="692">
        <v>93559.039999999994</v>
      </c>
      <c r="BQ37" s="692">
        <v>93559.039999999994</v>
      </c>
      <c r="BR37" s="692">
        <v>93559.039999999994</v>
      </c>
      <c r="BS37" s="692" t="s">
        <v>725</v>
      </c>
      <c r="BT37" s="692" t="s">
        <v>721</v>
      </c>
      <c r="BU37" s="692" t="s">
        <v>721</v>
      </c>
      <c r="BV37" s="692" t="s">
        <v>721</v>
      </c>
      <c r="BW37" s="692" t="s">
        <v>721</v>
      </c>
      <c r="BX37" s="692" t="s">
        <v>721</v>
      </c>
      <c r="BY37" s="692" t="s">
        <v>721</v>
      </c>
      <c r="BZ37" s="693"/>
      <c r="CA37" s="168"/>
    </row>
    <row r="38" spans="2:79" s="17" customFormat="1" ht="15.75">
      <c r="B38" s="274">
        <v>15</v>
      </c>
      <c r="C38" s="179" t="s">
        <v>210</v>
      </c>
      <c r="D38" s="179" t="s">
        <v>673</v>
      </c>
      <c r="E38" s="179" t="s">
        <v>2</v>
      </c>
      <c r="F38" s="179" t="s">
        <v>674</v>
      </c>
      <c r="G38" s="179" t="s">
        <v>29</v>
      </c>
      <c r="H38" s="179" t="s">
        <v>675</v>
      </c>
      <c r="I38" s="179">
        <v>2013</v>
      </c>
      <c r="J38" s="179" t="s">
        <v>712</v>
      </c>
      <c r="K38" s="179"/>
      <c r="L38" s="179" t="s">
        <v>717</v>
      </c>
      <c r="M38" s="179" t="s">
        <v>684</v>
      </c>
      <c r="N38" s="179">
        <v>178</v>
      </c>
      <c r="O38" s="692">
        <v>70.069999999999993</v>
      </c>
      <c r="P38" s="692">
        <v>124940.4</v>
      </c>
      <c r="Q38" s="179"/>
      <c r="R38" s="692" t="s">
        <v>721</v>
      </c>
      <c r="S38" s="692" t="s">
        <v>721</v>
      </c>
      <c r="T38" s="692">
        <v>36.880000000000003</v>
      </c>
      <c r="U38" s="692">
        <v>36.880000000000003</v>
      </c>
      <c r="V38" s="692">
        <v>36.880000000000003</v>
      </c>
      <c r="W38" s="692">
        <v>36.880000000000003</v>
      </c>
      <c r="X38" s="692" t="s">
        <v>721</v>
      </c>
      <c r="Y38" s="692" t="s">
        <v>721</v>
      </c>
      <c r="Z38" s="692" t="s">
        <v>721</v>
      </c>
      <c r="AA38" s="692" t="s">
        <v>721</v>
      </c>
      <c r="AB38" s="692" t="s">
        <v>721</v>
      </c>
      <c r="AC38" s="692" t="s">
        <v>721</v>
      </c>
      <c r="AD38" s="692" t="s">
        <v>721</v>
      </c>
      <c r="AE38" s="692" t="s">
        <v>721</v>
      </c>
      <c r="AF38" s="692" t="s">
        <v>721</v>
      </c>
      <c r="AG38" s="692" t="s">
        <v>721</v>
      </c>
      <c r="AH38" s="692" t="s">
        <v>721</v>
      </c>
      <c r="AI38" s="692" t="s">
        <v>721</v>
      </c>
      <c r="AJ38" s="692" t="s">
        <v>721</v>
      </c>
      <c r="AK38" s="692" t="s">
        <v>721</v>
      </c>
      <c r="AL38" s="692" t="s">
        <v>721</v>
      </c>
      <c r="AM38" s="692" t="s">
        <v>721</v>
      </c>
      <c r="AN38" s="692" t="s">
        <v>721</v>
      </c>
      <c r="AO38" s="692" t="s">
        <v>721</v>
      </c>
      <c r="AP38" s="692" t="s">
        <v>721</v>
      </c>
      <c r="AQ38" s="692" t="s">
        <v>721</v>
      </c>
      <c r="AR38" s="692" t="s">
        <v>721</v>
      </c>
      <c r="AS38" s="692" t="s">
        <v>721</v>
      </c>
      <c r="AT38" s="692" t="s">
        <v>721</v>
      </c>
      <c r="AU38" s="692" t="s">
        <v>723</v>
      </c>
      <c r="AV38" s="179"/>
      <c r="AW38" s="692" t="s">
        <v>723</v>
      </c>
      <c r="AX38" s="692" t="s">
        <v>726</v>
      </c>
      <c r="AY38" s="692">
        <v>65760.3</v>
      </c>
      <c r="AZ38" s="692">
        <v>65760.3</v>
      </c>
      <c r="BA38" s="692">
        <v>65760.3</v>
      </c>
      <c r="BB38" s="692">
        <v>65760.3</v>
      </c>
      <c r="BC38" s="692" t="s">
        <v>722</v>
      </c>
      <c r="BD38" s="692" t="s">
        <v>722</v>
      </c>
      <c r="BE38" s="692" t="s">
        <v>722</v>
      </c>
      <c r="BF38" s="692" t="s">
        <v>722</v>
      </c>
      <c r="BG38" s="692" t="s">
        <v>722</v>
      </c>
      <c r="BH38" s="692" t="s">
        <v>722</v>
      </c>
      <c r="BI38" s="692" t="s">
        <v>724</v>
      </c>
      <c r="BJ38" s="692" t="s">
        <v>724</v>
      </c>
      <c r="BK38" s="692" t="s">
        <v>724</v>
      </c>
      <c r="BL38" s="692" t="s">
        <v>724</v>
      </c>
      <c r="BM38" s="692" t="s">
        <v>724</v>
      </c>
      <c r="BN38" s="692" t="s">
        <v>724</v>
      </c>
      <c r="BO38" s="692" t="s">
        <v>724</v>
      </c>
      <c r="BP38" s="692" t="s">
        <v>724</v>
      </c>
      <c r="BQ38" s="692" t="s">
        <v>724</v>
      </c>
      <c r="BR38" s="692" t="s">
        <v>724</v>
      </c>
      <c r="BS38" s="692" t="s">
        <v>725</v>
      </c>
      <c r="BT38" s="692" t="s">
        <v>721</v>
      </c>
      <c r="BU38" s="692" t="s">
        <v>721</v>
      </c>
      <c r="BV38" s="692" t="s">
        <v>721</v>
      </c>
      <c r="BW38" s="692" t="s">
        <v>721</v>
      </c>
      <c r="BX38" s="692" t="s">
        <v>721</v>
      </c>
      <c r="BY38" s="692" t="s">
        <v>721</v>
      </c>
      <c r="BZ38" s="693"/>
      <c r="CA38" s="168"/>
    </row>
    <row r="39" spans="2:79" s="17" customFormat="1" ht="15.75">
      <c r="B39" s="274">
        <v>16</v>
      </c>
      <c r="C39" s="179" t="s">
        <v>210</v>
      </c>
      <c r="D39" s="179" t="s">
        <v>673</v>
      </c>
      <c r="E39" s="179" t="s">
        <v>1</v>
      </c>
      <c r="F39" s="179" t="s">
        <v>674</v>
      </c>
      <c r="G39" s="179" t="s">
        <v>29</v>
      </c>
      <c r="H39" s="179" t="s">
        <v>675</v>
      </c>
      <c r="I39" s="179">
        <v>2013</v>
      </c>
      <c r="J39" s="179" t="s">
        <v>712</v>
      </c>
      <c r="K39" s="179"/>
      <c r="L39" s="179" t="s">
        <v>713</v>
      </c>
      <c r="M39" s="179" t="s">
        <v>684</v>
      </c>
      <c r="N39" s="179">
        <v>877</v>
      </c>
      <c r="O39" s="692">
        <v>124.05</v>
      </c>
      <c r="P39" s="692">
        <v>793096.07</v>
      </c>
      <c r="Q39" s="179"/>
      <c r="R39" s="692" t="s">
        <v>721</v>
      </c>
      <c r="S39" s="692" t="s">
        <v>721</v>
      </c>
      <c r="T39" s="692">
        <v>57.42</v>
      </c>
      <c r="U39" s="692">
        <v>57.42</v>
      </c>
      <c r="V39" s="692">
        <v>57.42</v>
      </c>
      <c r="W39" s="692">
        <v>56.06</v>
      </c>
      <c r="X39" s="692">
        <v>32.590000000000003</v>
      </c>
      <c r="Y39" s="692" t="s">
        <v>721</v>
      </c>
      <c r="Z39" s="692" t="s">
        <v>721</v>
      </c>
      <c r="AA39" s="692" t="s">
        <v>721</v>
      </c>
      <c r="AB39" s="692" t="s">
        <v>721</v>
      </c>
      <c r="AC39" s="692" t="s">
        <v>721</v>
      </c>
      <c r="AD39" s="692" t="s">
        <v>721</v>
      </c>
      <c r="AE39" s="692" t="s">
        <v>721</v>
      </c>
      <c r="AF39" s="692" t="s">
        <v>721</v>
      </c>
      <c r="AG39" s="692" t="s">
        <v>721</v>
      </c>
      <c r="AH39" s="692" t="s">
        <v>721</v>
      </c>
      <c r="AI39" s="692" t="s">
        <v>721</v>
      </c>
      <c r="AJ39" s="692" t="s">
        <v>721</v>
      </c>
      <c r="AK39" s="692" t="s">
        <v>721</v>
      </c>
      <c r="AL39" s="692" t="s">
        <v>721</v>
      </c>
      <c r="AM39" s="692" t="s">
        <v>721</v>
      </c>
      <c r="AN39" s="692" t="s">
        <v>721</v>
      </c>
      <c r="AO39" s="692" t="s">
        <v>721</v>
      </c>
      <c r="AP39" s="692" t="s">
        <v>721</v>
      </c>
      <c r="AQ39" s="692" t="s">
        <v>721</v>
      </c>
      <c r="AR39" s="692" t="s">
        <v>721</v>
      </c>
      <c r="AS39" s="692" t="s">
        <v>721</v>
      </c>
      <c r="AT39" s="692" t="s">
        <v>721</v>
      </c>
      <c r="AU39" s="692" t="s">
        <v>723</v>
      </c>
      <c r="AV39" s="179"/>
      <c r="AW39" s="692" t="s">
        <v>723</v>
      </c>
      <c r="AX39" s="692" t="s">
        <v>726</v>
      </c>
      <c r="AY39" s="692">
        <v>372961.41</v>
      </c>
      <c r="AZ39" s="692">
        <v>372961.41</v>
      </c>
      <c r="BA39" s="692">
        <v>372961.41</v>
      </c>
      <c r="BB39" s="692">
        <v>371628.33</v>
      </c>
      <c r="BC39" s="692">
        <v>221737.68</v>
      </c>
      <c r="BD39" s="692" t="s">
        <v>722</v>
      </c>
      <c r="BE39" s="692" t="s">
        <v>722</v>
      </c>
      <c r="BF39" s="692" t="s">
        <v>722</v>
      </c>
      <c r="BG39" s="692" t="s">
        <v>722</v>
      </c>
      <c r="BH39" s="692" t="s">
        <v>722</v>
      </c>
      <c r="BI39" s="692" t="s">
        <v>724</v>
      </c>
      <c r="BJ39" s="692" t="s">
        <v>724</v>
      </c>
      <c r="BK39" s="692" t="s">
        <v>724</v>
      </c>
      <c r="BL39" s="692" t="s">
        <v>724</v>
      </c>
      <c r="BM39" s="692" t="s">
        <v>724</v>
      </c>
      <c r="BN39" s="692" t="s">
        <v>724</v>
      </c>
      <c r="BO39" s="692" t="s">
        <v>724</v>
      </c>
      <c r="BP39" s="692" t="s">
        <v>724</v>
      </c>
      <c r="BQ39" s="692" t="s">
        <v>724</v>
      </c>
      <c r="BR39" s="692" t="s">
        <v>724</v>
      </c>
      <c r="BS39" s="692" t="s">
        <v>725</v>
      </c>
      <c r="BT39" s="692" t="s">
        <v>721</v>
      </c>
      <c r="BU39" s="692" t="s">
        <v>721</v>
      </c>
      <c r="BV39" s="692" t="s">
        <v>721</v>
      </c>
      <c r="BW39" s="692" t="s">
        <v>721</v>
      </c>
      <c r="BX39" s="692" t="s">
        <v>721</v>
      </c>
      <c r="BY39" s="692" t="s">
        <v>721</v>
      </c>
      <c r="BZ39" s="693"/>
      <c r="CA39" s="168"/>
    </row>
    <row r="40" spans="2:79" s="17" customFormat="1" ht="15.75">
      <c r="B40" s="274">
        <v>17</v>
      </c>
      <c r="C40" s="179" t="s">
        <v>210</v>
      </c>
      <c r="D40" s="179" t="s">
        <v>673</v>
      </c>
      <c r="E40" s="179" t="s">
        <v>709</v>
      </c>
      <c r="F40" s="179" t="s">
        <v>674</v>
      </c>
      <c r="G40" s="179" t="s">
        <v>29</v>
      </c>
      <c r="H40" s="179" t="s">
        <v>675</v>
      </c>
      <c r="I40" s="179">
        <v>2013</v>
      </c>
      <c r="J40" s="179" t="s">
        <v>712</v>
      </c>
      <c r="K40" s="179"/>
      <c r="L40" s="179" t="s">
        <v>715</v>
      </c>
      <c r="M40" s="179" t="s">
        <v>716</v>
      </c>
      <c r="N40" s="691">
        <v>38196</v>
      </c>
      <c r="O40" s="692">
        <v>46.16</v>
      </c>
      <c r="P40" s="692">
        <v>664698.27</v>
      </c>
      <c r="Q40" s="179"/>
      <c r="R40" s="692" t="s">
        <v>721</v>
      </c>
      <c r="S40" s="692" t="s">
        <v>721</v>
      </c>
      <c r="T40" s="692">
        <v>47.85</v>
      </c>
      <c r="U40" s="692">
        <v>47.85</v>
      </c>
      <c r="V40" s="692">
        <v>45.23</v>
      </c>
      <c r="W40" s="692">
        <v>36.26</v>
      </c>
      <c r="X40" s="692">
        <v>36.26</v>
      </c>
      <c r="Y40" s="692">
        <v>36.26</v>
      </c>
      <c r="Z40" s="692">
        <v>36.26</v>
      </c>
      <c r="AA40" s="692">
        <v>36.19</v>
      </c>
      <c r="AB40" s="692">
        <v>31.11</v>
      </c>
      <c r="AC40" s="692">
        <v>31.11</v>
      </c>
      <c r="AD40" s="692">
        <v>22.57</v>
      </c>
      <c r="AE40" s="692">
        <v>14.58</v>
      </c>
      <c r="AF40" s="692">
        <v>14.58</v>
      </c>
      <c r="AG40" s="692">
        <v>14.29</v>
      </c>
      <c r="AH40" s="692">
        <v>14.29</v>
      </c>
      <c r="AI40" s="692">
        <v>14.15</v>
      </c>
      <c r="AJ40" s="692">
        <v>12.21</v>
      </c>
      <c r="AK40" s="692">
        <v>7.17</v>
      </c>
      <c r="AL40" s="692">
        <v>7.17</v>
      </c>
      <c r="AM40" s="692">
        <v>7.17</v>
      </c>
      <c r="AN40" s="692" t="s">
        <v>721</v>
      </c>
      <c r="AO40" s="692" t="s">
        <v>721</v>
      </c>
      <c r="AP40" s="692" t="s">
        <v>721</v>
      </c>
      <c r="AQ40" s="692" t="s">
        <v>721</v>
      </c>
      <c r="AR40" s="692" t="s">
        <v>721</v>
      </c>
      <c r="AS40" s="692" t="s">
        <v>721</v>
      </c>
      <c r="AT40" s="692" t="s">
        <v>721</v>
      </c>
      <c r="AU40" s="692" t="s">
        <v>723</v>
      </c>
      <c r="AV40" s="179"/>
      <c r="AW40" s="692" t="s">
        <v>723</v>
      </c>
      <c r="AX40" s="692" t="s">
        <v>726</v>
      </c>
      <c r="AY40" s="692">
        <v>694555.22</v>
      </c>
      <c r="AZ40" s="692">
        <v>694555.22</v>
      </c>
      <c r="BA40" s="692">
        <v>652706.59</v>
      </c>
      <c r="BB40" s="692">
        <v>509887.86</v>
      </c>
      <c r="BC40" s="692">
        <v>509887.86</v>
      </c>
      <c r="BD40" s="692">
        <v>509887.86</v>
      </c>
      <c r="BE40" s="692">
        <v>509887.86</v>
      </c>
      <c r="BF40" s="692">
        <v>509286.98</v>
      </c>
      <c r="BG40" s="692">
        <v>428280.77</v>
      </c>
      <c r="BH40" s="692">
        <v>428280.77</v>
      </c>
      <c r="BI40" s="692">
        <v>372673.35</v>
      </c>
      <c r="BJ40" s="692">
        <v>239592.95</v>
      </c>
      <c r="BK40" s="692">
        <v>239592.95</v>
      </c>
      <c r="BL40" s="692">
        <v>226948.82</v>
      </c>
      <c r="BM40" s="692">
        <v>226948.82</v>
      </c>
      <c r="BN40" s="692">
        <v>225325.25</v>
      </c>
      <c r="BO40" s="692">
        <v>194493.55</v>
      </c>
      <c r="BP40" s="692">
        <v>114163.32</v>
      </c>
      <c r="BQ40" s="692">
        <v>114163.32</v>
      </c>
      <c r="BR40" s="692">
        <v>114163.32</v>
      </c>
      <c r="BS40" s="692" t="s">
        <v>725</v>
      </c>
      <c r="BT40" s="692" t="s">
        <v>721</v>
      </c>
      <c r="BU40" s="692" t="s">
        <v>721</v>
      </c>
      <c r="BV40" s="692" t="s">
        <v>721</v>
      </c>
      <c r="BW40" s="692" t="s">
        <v>721</v>
      </c>
      <c r="BX40" s="692" t="s">
        <v>721</v>
      </c>
      <c r="BY40" s="692" t="s">
        <v>721</v>
      </c>
      <c r="BZ40" s="693"/>
      <c r="CA40" s="168"/>
    </row>
    <row r="41" spans="2:79" s="17" customFormat="1" ht="15.75">
      <c r="B41" s="274">
        <v>18</v>
      </c>
      <c r="C41" s="179" t="s">
        <v>210</v>
      </c>
      <c r="D41" s="179" t="s">
        <v>673</v>
      </c>
      <c r="E41" s="179" t="s">
        <v>14</v>
      </c>
      <c r="F41" s="179" t="s">
        <v>674</v>
      </c>
      <c r="G41" s="179" t="s">
        <v>29</v>
      </c>
      <c r="H41" s="179" t="s">
        <v>675</v>
      </c>
      <c r="I41" s="179">
        <v>2013</v>
      </c>
      <c r="J41" s="179" t="s">
        <v>712</v>
      </c>
      <c r="K41" s="179"/>
      <c r="L41" s="179" t="s">
        <v>713</v>
      </c>
      <c r="M41" s="179" t="s">
        <v>718</v>
      </c>
      <c r="N41" s="691">
        <v>3550</v>
      </c>
      <c r="O41" s="692">
        <v>808.2</v>
      </c>
      <c r="P41" s="692">
        <v>4634361.87</v>
      </c>
      <c r="Q41" s="179"/>
      <c r="R41" s="692" t="s">
        <v>721</v>
      </c>
      <c r="S41" s="692" t="s">
        <v>721</v>
      </c>
      <c r="T41" s="692">
        <v>808.2</v>
      </c>
      <c r="U41" s="692">
        <v>803.43</v>
      </c>
      <c r="V41" s="692">
        <v>798.16</v>
      </c>
      <c r="W41" s="692">
        <v>781.05</v>
      </c>
      <c r="X41" s="692">
        <v>772.75</v>
      </c>
      <c r="Y41" s="692">
        <v>766.54</v>
      </c>
      <c r="Z41" s="692">
        <v>759.32</v>
      </c>
      <c r="AA41" s="692">
        <v>759.32</v>
      </c>
      <c r="AB41" s="692">
        <v>689.11</v>
      </c>
      <c r="AC41" s="692">
        <v>669.28</v>
      </c>
      <c r="AD41" s="692">
        <v>656.32</v>
      </c>
      <c r="AE41" s="692">
        <v>656.22</v>
      </c>
      <c r="AF41" s="692">
        <v>650.42999999999995</v>
      </c>
      <c r="AG41" s="692">
        <v>650.42999999999995</v>
      </c>
      <c r="AH41" s="692">
        <v>577.08000000000004</v>
      </c>
      <c r="AI41" s="692">
        <v>574</v>
      </c>
      <c r="AJ41" s="692">
        <v>574</v>
      </c>
      <c r="AK41" s="692">
        <v>574</v>
      </c>
      <c r="AL41" s="692">
        <v>574</v>
      </c>
      <c r="AM41" s="692">
        <v>574</v>
      </c>
      <c r="AN41" s="692">
        <v>8.2200000000000006</v>
      </c>
      <c r="AO41" s="692" t="s">
        <v>721</v>
      </c>
      <c r="AP41" s="692" t="s">
        <v>721</v>
      </c>
      <c r="AQ41" s="692" t="s">
        <v>721</v>
      </c>
      <c r="AR41" s="692" t="s">
        <v>721</v>
      </c>
      <c r="AS41" s="692" t="s">
        <v>721</v>
      </c>
      <c r="AT41" s="692" t="s">
        <v>721</v>
      </c>
      <c r="AU41" s="692" t="s">
        <v>723</v>
      </c>
      <c r="AV41" s="179"/>
      <c r="AW41" s="692" t="s">
        <v>723</v>
      </c>
      <c r="AX41" s="692" t="s">
        <v>726</v>
      </c>
      <c r="AY41" s="692">
        <v>4634361.9000000004</v>
      </c>
      <c r="AZ41" s="692">
        <v>4542445.75</v>
      </c>
      <c r="BA41" s="692">
        <v>4441123.32</v>
      </c>
      <c r="BB41" s="692">
        <v>4111707.9</v>
      </c>
      <c r="BC41" s="692">
        <v>3950956.45</v>
      </c>
      <c r="BD41" s="692">
        <v>3831293.59</v>
      </c>
      <c r="BE41" s="692">
        <v>3692430.59</v>
      </c>
      <c r="BF41" s="692">
        <v>3684889.09</v>
      </c>
      <c r="BG41" s="692">
        <v>2333239.33</v>
      </c>
      <c r="BH41" s="692">
        <v>2314718.1</v>
      </c>
      <c r="BI41" s="692">
        <v>2185230.02</v>
      </c>
      <c r="BJ41" s="692">
        <v>2111270.15</v>
      </c>
      <c r="BK41" s="692">
        <v>2092024.95</v>
      </c>
      <c r="BL41" s="692">
        <v>2092024.95</v>
      </c>
      <c r="BM41" s="692">
        <v>1517726.61</v>
      </c>
      <c r="BN41" s="692">
        <v>1492359.15</v>
      </c>
      <c r="BO41" s="692">
        <v>1492359.15</v>
      </c>
      <c r="BP41" s="692">
        <v>1492359.15</v>
      </c>
      <c r="BQ41" s="692">
        <v>1492359.15</v>
      </c>
      <c r="BR41" s="692">
        <v>1492359.15</v>
      </c>
      <c r="BS41" s="692">
        <v>60612.15</v>
      </c>
      <c r="BT41" s="692" t="s">
        <v>721</v>
      </c>
      <c r="BU41" s="692" t="s">
        <v>721</v>
      </c>
      <c r="BV41" s="692" t="s">
        <v>721</v>
      </c>
      <c r="BW41" s="692" t="s">
        <v>721</v>
      </c>
      <c r="BX41" s="692" t="s">
        <v>721</v>
      </c>
      <c r="BY41" s="692" t="s">
        <v>721</v>
      </c>
      <c r="BZ41" s="693"/>
      <c r="CA41" s="168"/>
    </row>
    <row r="42" spans="2:79" s="17" customFormat="1" ht="15.75">
      <c r="B42" s="274">
        <v>19</v>
      </c>
      <c r="C42" s="179" t="s">
        <v>210</v>
      </c>
      <c r="D42" s="179" t="s">
        <v>673</v>
      </c>
      <c r="E42" s="179" t="s">
        <v>710</v>
      </c>
      <c r="F42" s="179" t="s">
        <v>674</v>
      </c>
      <c r="G42" s="179" t="s">
        <v>29</v>
      </c>
      <c r="H42" s="179" t="s">
        <v>675</v>
      </c>
      <c r="I42" s="179">
        <v>2012</v>
      </c>
      <c r="J42" s="179" t="s">
        <v>712</v>
      </c>
      <c r="K42" s="179"/>
      <c r="L42" s="179" t="s">
        <v>719</v>
      </c>
      <c r="M42" s="179" t="s">
        <v>720</v>
      </c>
      <c r="N42" s="179">
        <v>84</v>
      </c>
      <c r="O42" s="692">
        <v>36.07</v>
      </c>
      <c r="P42" s="692">
        <v>61697.67</v>
      </c>
      <c r="Q42" s="179"/>
      <c r="R42" s="692" t="s">
        <v>721</v>
      </c>
      <c r="S42" s="692">
        <v>15.98</v>
      </c>
      <c r="T42" s="692">
        <v>15.98</v>
      </c>
      <c r="U42" s="692">
        <v>15.98</v>
      </c>
      <c r="V42" s="692">
        <v>15.98</v>
      </c>
      <c r="W42" s="692">
        <v>15.98</v>
      </c>
      <c r="X42" s="692">
        <v>15.98</v>
      </c>
      <c r="Y42" s="692">
        <v>15.98</v>
      </c>
      <c r="Z42" s="692">
        <v>15.98</v>
      </c>
      <c r="AA42" s="692">
        <v>15.98</v>
      </c>
      <c r="AB42" s="692">
        <v>15.98</v>
      </c>
      <c r="AC42" s="692">
        <v>15.98</v>
      </c>
      <c r="AD42" s="692">
        <v>15.98</v>
      </c>
      <c r="AE42" s="692">
        <v>15.98</v>
      </c>
      <c r="AF42" s="692">
        <v>15.98</v>
      </c>
      <c r="AG42" s="692">
        <v>15.98</v>
      </c>
      <c r="AH42" s="692">
        <v>15.98</v>
      </c>
      <c r="AI42" s="692">
        <v>15.98</v>
      </c>
      <c r="AJ42" s="692">
        <v>15.98</v>
      </c>
      <c r="AK42" s="692">
        <v>15.98</v>
      </c>
      <c r="AL42" s="692">
        <v>12.03</v>
      </c>
      <c r="AM42" s="692" t="s">
        <v>721</v>
      </c>
      <c r="AN42" s="692" t="s">
        <v>721</v>
      </c>
      <c r="AO42" s="692" t="s">
        <v>721</v>
      </c>
      <c r="AP42" s="692" t="s">
        <v>721</v>
      </c>
      <c r="AQ42" s="692" t="s">
        <v>721</v>
      </c>
      <c r="AR42" s="692" t="s">
        <v>721</v>
      </c>
      <c r="AS42" s="692" t="s">
        <v>721</v>
      </c>
      <c r="AT42" s="692" t="s">
        <v>721</v>
      </c>
      <c r="AU42" s="692" t="s">
        <v>723</v>
      </c>
      <c r="AV42" s="179"/>
      <c r="AW42" s="692" t="s">
        <v>723</v>
      </c>
      <c r="AX42" s="692">
        <v>30424.01</v>
      </c>
      <c r="AY42" s="692">
        <v>30424.01</v>
      </c>
      <c r="AZ42" s="692">
        <v>30424.01</v>
      </c>
      <c r="BA42" s="692">
        <v>30424.01</v>
      </c>
      <c r="BB42" s="692">
        <v>30424.01</v>
      </c>
      <c r="BC42" s="692">
        <v>30424.01</v>
      </c>
      <c r="BD42" s="692">
        <v>30424.01</v>
      </c>
      <c r="BE42" s="692">
        <v>30424.01</v>
      </c>
      <c r="BF42" s="692">
        <v>30424.01</v>
      </c>
      <c r="BG42" s="692">
        <v>30424.01</v>
      </c>
      <c r="BH42" s="692">
        <v>30424.01</v>
      </c>
      <c r="BI42" s="692">
        <v>30424.01</v>
      </c>
      <c r="BJ42" s="692">
        <v>30424.01</v>
      </c>
      <c r="BK42" s="692">
        <v>30424.01</v>
      </c>
      <c r="BL42" s="692">
        <v>30424.01</v>
      </c>
      <c r="BM42" s="692">
        <v>30424.01</v>
      </c>
      <c r="BN42" s="692">
        <v>30424.01</v>
      </c>
      <c r="BO42" s="692">
        <v>30424.01</v>
      </c>
      <c r="BP42" s="692">
        <v>26486.080000000002</v>
      </c>
      <c r="BQ42" s="692" t="s">
        <v>724</v>
      </c>
      <c r="BR42" s="692" t="s">
        <v>724</v>
      </c>
      <c r="BS42" s="692" t="s">
        <v>725</v>
      </c>
      <c r="BT42" s="692" t="s">
        <v>721</v>
      </c>
      <c r="BU42" s="692" t="s">
        <v>721</v>
      </c>
      <c r="BV42" s="692" t="s">
        <v>721</v>
      </c>
      <c r="BW42" s="692" t="s">
        <v>721</v>
      </c>
      <c r="BX42" s="692" t="s">
        <v>721</v>
      </c>
      <c r="BY42" s="692" t="s">
        <v>721</v>
      </c>
      <c r="BZ42" s="693"/>
      <c r="CA42" s="168"/>
    </row>
    <row r="43" spans="2:79" s="17" customFormat="1" ht="15.75">
      <c r="B43" s="274">
        <v>20</v>
      </c>
      <c r="C43" s="179" t="s">
        <v>210</v>
      </c>
      <c r="D43" s="179" t="s">
        <v>673</v>
      </c>
      <c r="E43" s="179" t="s">
        <v>710</v>
      </c>
      <c r="F43" s="179" t="s">
        <v>674</v>
      </c>
      <c r="G43" s="179" t="s">
        <v>29</v>
      </c>
      <c r="H43" s="179" t="s">
        <v>675</v>
      </c>
      <c r="I43" s="179">
        <v>2013</v>
      </c>
      <c r="J43" s="179" t="s">
        <v>712</v>
      </c>
      <c r="K43" s="179"/>
      <c r="L43" s="179" t="s">
        <v>719</v>
      </c>
      <c r="M43" s="179" t="s">
        <v>720</v>
      </c>
      <c r="N43" s="691">
        <v>4768</v>
      </c>
      <c r="O43" s="692">
        <v>1997.09</v>
      </c>
      <c r="P43" s="692">
        <v>3426317.58</v>
      </c>
      <c r="Q43" s="179"/>
      <c r="R43" s="692" t="s">
        <v>721</v>
      </c>
      <c r="S43" s="692" t="s">
        <v>721</v>
      </c>
      <c r="T43" s="692">
        <v>974.16</v>
      </c>
      <c r="U43" s="692">
        <v>974.16</v>
      </c>
      <c r="V43" s="692">
        <v>974.16</v>
      </c>
      <c r="W43" s="692">
        <v>974.16</v>
      </c>
      <c r="X43" s="692">
        <v>974.16</v>
      </c>
      <c r="Y43" s="692">
        <v>974.16</v>
      </c>
      <c r="Z43" s="692">
        <v>974.16</v>
      </c>
      <c r="AA43" s="692">
        <v>974.16</v>
      </c>
      <c r="AB43" s="692">
        <v>974.16</v>
      </c>
      <c r="AC43" s="692">
        <v>974.16</v>
      </c>
      <c r="AD43" s="692">
        <v>974.16</v>
      </c>
      <c r="AE43" s="692">
        <v>974.16</v>
      </c>
      <c r="AF43" s="692">
        <v>974.16</v>
      </c>
      <c r="AG43" s="692">
        <v>974.16</v>
      </c>
      <c r="AH43" s="692">
        <v>974.16</v>
      </c>
      <c r="AI43" s="692">
        <v>974.16</v>
      </c>
      <c r="AJ43" s="692">
        <v>974.16</v>
      </c>
      <c r="AK43" s="692">
        <v>974.16</v>
      </c>
      <c r="AL43" s="692">
        <v>733.86</v>
      </c>
      <c r="AM43" s="692" t="s">
        <v>721</v>
      </c>
      <c r="AN43" s="692" t="s">
        <v>721</v>
      </c>
      <c r="AO43" s="692" t="s">
        <v>721</v>
      </c>
      <c r="AP43" s="692" t="s">
        <v>721</v>
      </c>
      <c r="AQ43" s="692" t="s">
        <v>721</v>
      </c>
      <c r="AR43" s="692" t="s">
        <v>721</v>
      </c>
      <c r="AS43" s="692" t="s">
        <v>721</v>
      </c>
      <c r="AT43" s="692" t="s">
        <v>721</v>
      </c>
      <c r="AU43" s="692" t="s">
        <v>723</v>
      </c>
      <c r="AV43" s="179"/>
      <c r="AW43" s="692" t="s">
        <v>723</v>
      </c>
      <c r="AX43" s="692" t="s">
        <v>726</v>
      </c>
      <c r="AY43" s="692">
        <v>1639841.84</v>
      </c>
      <c r="AZ43" s="692">
        <v>1639841.84</v>
      </c>
      <c r="BA43" s="692">
        <v>1639841.84</v>
      </c>
      <c r="BB43" s="692">
        <v>1639841.84</v>
      </c>
      <c r="BC43" s="692">
        <v>1639841.84</v>
      </c>
      <c r="BD43" s="692">
        <v>1639841.84</v>
      </c>
      <c r="BE43" s="692">
        <v>1639841.84</v>
      </c>
      <c r="BF43" s="692">
        <v>1639841.84</v>
      </c>
      <c r="BG43" s="692">
        <v>1639841.84</v>
      </c>
      <c r="BH43" s="692">
        <v>1639841.84</v>
      </c>
      <c r="BI43" s="692">
        <v>1639841.84</v>
      </c>
      <c r="BJ43" s="692">
        <v>1639841.84</v>
      </c>
      <c r="BK43" s="692">
        <v>1639841.84</v>
      </c>
      <c r="BL43" s="692">
        <v>1639841.84</v>
      </c>
      <c r="BM43" s="692">
        <v>1639841.84</v>
      </c>
      <c r="BN43" s="692">
        <v>1639841.84</v>
      </c>
      <c r="BO43" s="692">
        <v>1639841.84</v>
      </c>
      <c r="BP43" s="692">
        <v>1639841.84</v>
      </c>
      <c r="BQ43" s="692">
        <v>1424951.53</v>
      </c>
      <c r="BR43" s="692" t="s">
        <v>724</v>
      </c>
      <c r="BS43" s="692" t="s">
        <v>725</v>
      </c>
      <c r="BT43" s="692" t="s">
        <v>721</v>
      </c>
      <c r="BU43" s="692" t="s">
        <v>721</v>
      </c>
      <c r="BV43" s="692" t="s">
        <v>721</v>
      </c>
      <c r="BW43" s="692" t="s">
        <v>721</v>
      </c>
      <c r="BX43" s="692" t="s">
        <v>721</v>
      </c>
      <c r="BY43" s="692" t="s">
        <v>721</v>
      </c>
      <c r="BZ43" s="693"/>
      <c r="CA43" s="168"/>
    </row>
    <row r="44" spans="2:79" s="17" customFormat="1" ht="15.75">
      <c r="B44" s="274">
        <v>21</v>
      </c>
      <c r="C44" s="179" t="s">
        <v>210</v>
      </c>
      <c r="D44" s="179" t="s">
        <v>673</v>
      </c>
      <c r="E44" s="179" t="s">
        <v>705</v>
      </c>
      <c r="F44" s="179" t="s">
        <v>674</v>
      </c>
      <c r="G44" s="179" t="s">
        <v>29</v>
      </c>
      <c r="H44" s="179" t="s">
        <v>676</v>
      </c>
      <c r="I44" s="179">
        <v>2006</v>
      </c>
      <c r="J44" s="179" t="s">
        <v>712</v>
      </c>
      <c r="K44" s="179"/>
      <c r="L44" s="179" t="s">
        <v>713</v>
      </c>
      <c r="M44" s="179" t="s">
        <v>688</v>
      </c>
      <c r="N44" s="179">
        <v>135</v>
      </c>
      <c r="O44" s="692" t="s">
        <v>721</v>
      </c>
      <c r="P44" s="692" t="s">
        <v>722</v>
      </c>
      <c r="Q44" s="179"/>
      <c r="R44" s="692" t="s">
        <v>721</v>
      </c>
      <c r="S44" s="692" t="s">
        <v>721</v>
      </c>
      <c r="T44" s="692">
        <v>53.07</v>
      </c>
      <c r="U44" s="692" t="s">
        <v>721</v>
      </c>
      <c r="V44" s="692" t="s">
        <v>721</v>
      </c>
      <c r="W44" s="692" t="s">
        <v>721</v>
      </c>
      <c r="X44" s="692" t="s">
        <v>721</v>
      </c>
      <c r="Y44" s="692" t="s">
        <v>721</v>
      </c>
      <c r="Z44" s="692" t="s">
        <v>721</v>
      </c>
      <c r="AA44" s="692" t="s">
        <v>721</v>
      </c>
      <c r="AB44" s="692" t="s">
        <v>721</v>
      </c>
      <c r="AC44" s="692" t="s">
        <v>721</v>
      </c>
      <c r="AD44" s="692" t="s">
        <v>721</v>
      </c>
      <c r="AE44" s="692" t="s">
        <v>721</v>
      </c>
      <c r="AF44" s="692" t="s">
        <v>721</v>
      </c>
      <c r="AG44" s="692" t="s">
        <v>721</v>
      </c>
      <c r="AH44" s="692" t="s">
        <v>721</v>
      </c>
      <c r="AI44" s="692" t="s">
        <v>721</v>
      </c>
      <c r="AJ44" s="692" t="s">
        <v>721</v>
      </c>
      <c r="AK44" s="692" t="s">
        <v>721</v>
      </c>
      <c r="AL44" s="692" t="s">
        <v>721</v>
      </c>
      <c r="AM44" s="692" t="s">
        <v>721</v>
      </c>
      <c r="AN44" s="692" t="s">
        <v>721</v>
      </c>
      <c r="AO44" s="692" t="s">
        <v>721</v>
      </c>
      <c r="AP44" s="692" t="s">
        <v>721</v>
      </c>
      <c r="AQ44" s="692" t="s">
        <v>721</v>
      </c>
      <c r="AR44" s="692" t="s">
        <v>721</v>
      </c>
      <c r="AS44" s="692" t="s">
        <v>721</v>
      </c>
      <c r="AT44" s="692" t="s">
        <v>721</v>
      </c>
      <c r="AU44" s="692" t="s">
        <v>723</v>
      </c>
      <c r="AV44" s="179"/>
      <c r="AW44" s="692" t="s">
        <v>723</v>
      </c>
      <c r="AX44" s="692" t="s">
        <v>726</v>
      </c>
      <c r="AY44" s="692">
        <v>212.34</v>
      </c>
      <c r="AZ44" s="692" t="s">
        <v>722</v>
      </c>
      <c r="BA44" s="692" t="s">
        <v>722</v>
      </c>
      <c r="BB44" s="692" t="s">
        <v>722</v>
      </c>
      <c r="BC44" s="692" t="s">
        <v>722</v>
      </c>
      <c r="BD44" s="692" t="s">
        <v>722</v>
      </c>
      <c r="BE44" s="692" t="s">
        <v>722</v>
      </c>
      <c r="BF44" s="692" t="s">
        <v>722</v>
      </c>
      <c r="BG44" s="692" t="s">
        <v>722</v>
      </c>
      <c r="BH44" s="692" t="s">
        <v>722</v>
      </c>
      <c r="BI44" s="692" t="s">
        <v>724</v>
      </c>
      <c r="BJ44" s="692" t="s">
        <v>724</v>
      </c>
      <c r="BK44" s="692" t="s">
        <v>724</v>
      </c>
      <c r="BL44" s="692" t="s">
        <v>724</v>
      </c>
      <c r="BM44" s="692" t="s">
        <v>724</v>
      </c>
      <c r="BN44" s="692" t="s">
        <v>724</v>
      </c>
      <c r="BO44" s="692" t="s">
        <v>724</v>
      </c>
      <c r="BP44" s="692" t="s">
        <v>724</v>
      </c>
      <c r="BQ44" s="692" t="s">
        <v>724</v>
      </c>
      <c r="BR44" s="692" t="s">
        <v>724</v>
      </c>
      <c r="BS44" s="692" t="s">
        <v>725</v>
      </c>
      <c r="BT44" s="692" t="s">
        <v>721</v>
      </c>
      <c r="BU44" s="692" t="s">
        <v>721</v>
      </c>
      <c r="BV44" s="692" t="s">
        <v>721</v>
      </c>
      <c r="BW44" s="692" t="s">
        <v>721</v>
      </c>
      <c r="BX44" s="692" t="s">
        <v>721</v>
      </c>
      <c r="BY44" s="692" t="s">
        <v>721</v>
      </c>
      <c r="BZ44" s="693"/>
      <c r="CA44" s="168"/>
    </row>
    <row r="45" spans="2:79" s="17" customFormat="1" ht="15.75">
      <c r="B45" s="274">
        <v>22</v>
      </c>
      <c r="C45" s="179" t="s">
        <v>210</v>
      </c>
      <c r="D45" s="179" t="s">
        <v>673</v>
      </c>
      <c r="E45" s="179" t="s">
        <v>705</v>
      </c>
      <c r="F45" s="179" t="s">
        <v>674</v>
      </c>
      <c r="G45" s="179" t="s">
        <v>29</v>
      </c>
      <c r="H45" s="179" t="s">
        <v>676</v>
      </c>
      <c r="I45" s="179">
        <v>2007</v>
      </c>
      <c r="J45" s="179" t="s">
        <v>712</v>
      </c>
      <c r="K45" s="179"/>
      <c r="L45" s="179" t="s">
        <v>713</v>
      </c>
      <c r="M45" s="179" t="s">
        <v>688</v>
      </c>
      <c r="N45" s="179">
        <v>398</v>
      </c>
      <c r="O45" s="692" t="s">
        <v>721</v>
      </c>
      <c r="P45" s="692" t="s">
        <v>722</v>
      </c>
      <c r="Q45" s="179"/>
      <c r="R45" s="692" t="s">
        <v>721</v>
      </c>
      <c r="S45" s="692" t="s">
        <v>721</v>
      </c>
      <c r="T45" s="692">
        <v>156.12</v>
      </c>
      <c r="U45" s="692" t="s">
        <v>721</v>
      </c>
      <c r="V45" s="692" t="s">
        <v>721</v>
      </c>
      <c r="W45" s="692" t="s">
        <v>721</v>
      </c>
      <c r="X45" s="692" t="s">
        <v>721</v>
      </c>
      <c r="Y45" s="692" t="s">
        <v>721</v>
      </c>
      <c r="Z45" s="692" t="s">
        <v>721</v>
      </c>
      <c r="AA45" s="692" t="s">
        <v>721</v>
      </c>
      <c r="AB45" s="692" t="s">
        <v>721</v>
      </c>
      <c r="AC45" s="692" t="s">
        <v>721</v>
      </c>
      <c r="AD45" s="692" t="s">
        <v>721</v>
      </c>
      <c r="AE45" s="692" t="s">
        <v>721</v>
      </c>
      <c r="AF45" s="692" t="s">
        <v>721</v>
      </c>
      <c r="AG45" s="692" t="s">
        <v>721</v>
      </c>
      <c r="AH45" s="692" t="s">
        <v>721</v>
      </c>
      <c r="AI45" s="692" t="s">
        <v>721</v>
      </c>
      <c r="AJ45" s="692" t="s">
        <v>721</v>
      </c>
      <c r="AK45" s="692" t="s">
        <v>721</v>
      </c>
      <c r="AL45" s="692" t="s">
        <v>721</v>
      </c>
      <c r="AM45" s="692" t="s">
        <v>721</v>
      </c>
      <c r="AN45" s="692" t="s">
        <v>721</v>
      </c>
      <c r="AO45" s="692" t="s">
        <v>721</v>
      </c>
      <c r="AP45" s="692" t="s">
        <v>721</v>
      </c>
      <c r="AQ45" s="692" t="s">
        <v>721</v>
      </c>
      <c r="AR45" s="692" t="s">
        <v>721</v>
      </c>
      <c r="AS45" s="692" t="s">
        <v>721</v>
      </c>
      <c r="AT45" s="692" t="s">
        <v>721</v>
      </c>
      <c r="AU45" s="692" t="s">
        <v>723</v>
      </c>
      <c r="AV45" s="179"/>
      <c r="AW45" s="692" t="s">
        <v>723</v>
      </c>
      <c r="AX45" s="692" t="s">
        <v>726</v>
      </c>
      <c r="AY45" s="692">
        <v>572.76</v>
      </c>
      <c r="AZ45" s="692" t="s">
        <v>722</v>
      </c>
      <c r="BA45" s="692" t="s">
        <v>722</v>
      </c>
      <c r="BB45" s="692" t="s">
        <v>722</v>
      </c>
      <c r="BC45" s="692" t="s">
        <v>722</v>
      </c>
      <c r="BD45" s="692" t="s">
        <v>722</v>
      </c>
      <c r="BE45" s="692" t="s">
        <v>722</v>
      </c>
      <c r="BF45" s="692" t="s">
        <v>722</v>
      </c>
      <c r="BG45" s="692" t="s">
        <v>722</v>
      </c>
      <c r="BH45" s="692" t="s">
        <v>722</v>
      </c>
      <c r="BI45" s="692" t="s">
        <v>724</v>
      </c>
      <c r="BJ45" s="692" t="s">
        <v>724</v>
      </c>
      <c r="BK45" s="692" t="s">
        <v>724</v>
      </c>
      <c r="BL45" s="692" t="s">
        <v>724</v>
      </c>
      <c r="BM45" s="692" t="s">
        <v>724</v>
      </c>
      <c r="BN45" s="692" t="s">
        <v>724</v>
      </c>
      <c r="BO45" s="692" t="s">
        <v>724</v>
      </c>
      <c r="BP45" s="692" t="s">
        <v>724</v>
      </c>
      <c r="BQ45" s="692" t="s">
        <v>724</v>
      </c>
      <c r="BR45" s="692" t="s">
        <v>724</v>
      </c>
      <c r="BS45" s="692" t="s">
        <v>725</v>
      </c>
      <c r="BT45" s="692" t="s">
        <v>721</v>
      </c>
      <c r="BU45" s="692" t="s">
        <v>721</v>
      </c>
      <c r="BV45" s="692" t="s">
        <v>721</v>
      </c>
      <c r="BW45" s="692" t="s">
        <v>721</v>
      </c>
      <c r="BX45" s="692" t="s">
        <v>721</v>
      </c>
      <c r="BY45" s="692" t="s">
        <v>721</v>
      </c>
      <c r="BZ45" s="693"/>
      <c r="CA45" s="168"/>
    </row>
    <row r="46" spans="2:79" s="17" customFormat="1" ht="15.75">
      <c r="B46" s="274">
        <v>23</v>
      </c>
      <c r="C46" s="179" t="s">
        <v>210</v>
      </c>
      <c r="D46" s="179" t="s">
        <v>673</v>
      </c>
      <c r="E46" s="179" t="s">
        <v>705</v>
      </c>
      <c r="F46" s="179" t="s">
        <v>674</v>
      </c>
      <c r="G46" s="179" t="s">
        <v>29</v>
      </c>
      <c r="H46" s="179" t="s">
        <v>676</v>
      </c>
      <c r="I46" s="179">
        <v>2008</v>
      </c>
      <c r="J46" s="179" t="s">
        <v>712</v>
      </c>
      <c r="K46" s="179"/>
      <c r="L46" s="179" t="s">
        <v>713</v>
      </c>
      <c r="M46" s="179" t="s">
        <v>688</v>
      </c>
      <c r="N46" s="179">
        <v>857</v>
      </c>
      <c r="O46" s="692" t="s">
        <v>721</v>
      </c>
      <c r="P46" s="692" t="s">
        <v>722</v>
      </c>
      <c r="Q46" s="179"/>
      <c r="R46" s="692" t="s">
        <v>721</v>
      </c>
      <c r="S46" s="692" t="s">
        <v>721</v>
      </c>
      <c r="T46" s="692">
        <v>335</v>
      </c>
      <c r="U46" s="692" t="s">
        <v>721</v>
      </c>
      <c r="V46" s="692" t="s">
        <v>721</v>
      </c>
      <c r="W46" s="692" t="s">
        <v>721</v>
      </c>
      <c r="X46" s="692" t="s">
        <v>721</v>
      </c>
      <c r="Y46" s="692" t="s">
        <v>721</v>
      </c>
      <c r="Z46" s="692" t="s">
        <v>721</v>
      </c>
      <c r="AA46" s="692" t="s">
        <v>721</v>
      </c>
      <c r="AB46" s="692" t="s">
        <v>721</v>
      </c>
      <c r="AC46" s="692" t="s">
        <v>721</v>
      </c>
      <c r="AD46" s="692" t="s">
        <v>721</v>
      </c>
      <c r="AE46" s="692" t="s">
        <v>721</v>
      </c>
      <c r="AF46" s="692" t="s">
        <v>721</v>
      </c>
      <c r="AG46" s="692" t="s">
        <v>721</v>
      </c>
      <c r="AH46" s="692" t="s">
        <v>721</v>
      </c>
      <c r="AI46" s="692" t="s">
        <v>721</v>
      </c>
      <c r="AJ46" s="692" t="s">
        <v>721</v>
      </c>
      <c r="AK46" s="692" t="s">
        <v>721</v>
      </c>
      <c r="AL46" s="692" t="s">
        <v>721</v>
      </c>
      <c r="AM46" s="692" t="s">
        <v>721</v>
      </c>
      <c r="AN46" s="692" t="s">
        <v>721</v>
      </c>
      <c r="AO46" s="692" t="s">
        <v>721</v>
      </c>
      <c r="AP46" s="692" t="s">
        <v>721</v>
      </c>
      <c r="AQ46" s="692" t="s">
        <v>721</v>
      </c>
      <c r="AR46" s="692" t="s">
        <v>721</v>
      </c>
      <c r="AS46" s="692" t="s">
        <v>721</v>
      </c>
      <c r="AT46" s="692" t="s">
        <v>721</v>
      </c>
      <c r="AU46" s="692" t="s">
        <v>723</v>
      </c>
      <c r="AV46" s="179"/>
      <c r="AW46" s="692" t="s">
        <v>723</v>
      </c>
      <c r="AX46" s="692" t="s">
        <v>726</v>
      </c>
      <c r="AY46" s="692">
        <v>1283.28</v>
      </c>
      <c r="AZ46" s="692" t="s">
        <v>722</v>
      </c>
      <c r="BA46" s="692" t="s">
        <v>722</v>
      </c>
      <c r="BB46" s="692" t="s">
        <v>722</v>
      </c>
      <c r="BC46" s="692" t="s">
        <v>722</v>
      </c>
      <c r="BD46" s="692" t="s">
        <v>722</v>
      </c>
      <c r="BE46" s="692" t="s">
        <v>722</v>
      </c>
      <c r="BF46" s="692" t="s">
        <v>722</v>
      </c>
      <c r="BG46" s="692" t="s">
        <v>722</v>
      </c>
      <c r="BH46" s="692" t="s">
        <v>722</v>
      </c>
      <c r="BI46" s="692" t="s">
        <v>724</v>
      </c>
      <c r="BJ46" s="692" t="s">
        <v>724</v>
      </c>
      <c r="BK46" s="692" t="s">
        <v>724</v>
      </c>
      <c r="BL46" s="692" t="s">
        <v>724</v>
      </c>
      <c r="BM46" s="692" t="s">
        <v>724</v>
      </c>
      <c r="BN46" s="692" t="s">
        <v>724</v>
      </c>
      <c r="BO46" s="692" t="s">
        <v>724</v>
      </c>
      <c r="BP46" s="692" t="s">
        <v>724</v>
      </c>
      <c r="BQ46" s="692" t="s">
        <v>724</v>
      </c>
      <c r="BR46" s="692" t="s">
        <v>724</v>
      </c>
      <c r="BS46" s="692" t="s">
        <v>725</v>
      </c>
      <c r="BT46" s="692" t="s">
        <v>721</v>
      </c>
      <c r="BU46" s="692" t="s">
        <v>721</v>
      </c>
      <c r="BV46" s="692" t="s">
        <v>721</v>
      </c>
      <c r="BW46" s="692" t="s">
        <v>721</v>
      </c>
      <c r="BX46" s="692" t="s">
        <v>721</v>
      </c>
      <c r="BY46" s="692" t="s">
        <v>721</v>
      </c>
      <c r="BZ46" s="693"/>
      <c r="CA46" s="168"/>
    </row>
    <row r="47" spans="2:79" s="17" customFormat="1" ht="15.75">
      <c r="B47" s="274">
        <v>24</v>
      </c>
      <c r="C47" s="179" t="s">
        <v>210</v>
      </c>
      <c r="D47" s="179" t="s">
        <v>673</v>
      </c>
      <c r="E47" s="179" t="s">
        <v>705</v>
      </c>
      <c r="F47" s="179" t="s">
        <v>674</v>
      </c>
      <c r="G47" s="179" t="s">
        <v>29</v>
      </c>
      <c r="H47" s="179" t="s">
        <v>676</v>
      </c>
      <c r="I47" s="179">
        <v>2009</v>
      </c>
      <c r="J47" s="179" t="s">
        <v>712</v>
      </c>
      <c r="K47" s="179"/>
      <c r="L47" s="179" t="s">
        <v>713</v>
      </c>
      <c r="M47" s="179" t="s">
        <v>688</v>
      </c>
      <c r="N47" s="691">
        <v>1365</v>
      </c>
      <c r="O47" s="692" t="s">
        <v>721</v>
      </c>
      <c r="P47" s="692" t="s">
        <v>722</v>
      </c>
      <c r="Q47" s="179"/>
      <c r="R47" s="692" t="s">
        <v>721</v>
      </c>
      <c r="S47" s="692" t="s">
        <v>721</v>
      </c>
      <c r="T47" s="692">
        <v>538.96</v>
      </c>
      <c r="U47" s="692" t="s">
        <v>721</v>
      </c>
      <c r="V47" s="692" t="s">
        <v>721</v>
      </c>
      <c r="W47" s="692" t="s">
        <v>721</v>
      </c>
      <c r="X47" s="692" t="s">
        <v>721</v>
      </c>
      <c r="Y47" s="692" t="s">
        <v>721</v>
      </c>
      <c r="Z47" s="692" t="s">
        <v>721</v>
      </c>
      <c r="AA47" s="692" t="s">
        <v>721</v>
      </c>
      <c r="AB47" s="692" t="s">
        <v>721</v>
      </c>
      <c r="AC47" s="692" t="s">
        <v>721</v>
      </c>
      <c r="AD47" s="692" t="s">
        <v>721</v>
      </c>
      <c r="AE47" s="692" t="s">
        <v>721</v>
      </c>
      <c r="AF47" s="692" t="s">
        <v>721</v>
      </c>
      <c r="AG47" s="692" t="s">
        <v>721</v>
      </c>
      <c r="AH47" s="692" t="s">
        <v>721</v>
      </c>
      <c r="AI47" s="692" t="s">
        <v>721</v>
      </c>
      <c r="AJ47" s="692" t="s">
        <v>721</v>
      </c>
      <c r="AK47" s="692" t="s">
        <v>721</v>
      </c>
      <c r="AL47" s="692" t="s">
        <v>721</v>
      </c>
      <c r="AM47" s="692" t="s">
        <v>721</v>
      </c>
      <c r="AN47" s="692" t="s">
        <v>721</v>
      </c>
      <c r="AO47" s="692" t="s">
        <v>721</v>
      </c>
      <c r="AP47" s="692" t="s">
        <v>721</v>
      </c>
      <c r="AQ47" s="692" t="s">
        <v>721</v>
      </c>
      <c r="AR47" s="692" t="s">
        <v>721</v>
      </c>
      <c r="AS47" s="692" t="s">
        <v>721</v>
      </c>
      <c r="AT47" s="692" t="s">
        <v>721</v>
      </c>
      <c r="AU47" s="692" t="s">
        <v>723</v>
      </c>
      <c r="AV47" s="179"/>
      <c r="AW47" s="692" t="s">
        <v>723</v>
      </c>
      <c r="AX47" s="692" t="s">
        <v>726</v>
      </c>
      <c r="AY47" s="692">
        <v>1881.73</v>
      </c>
      <c r="AZ47" s="692" t="s">
        <v>722</v>
      </c>
      <c r="BA47" s="692" t="s">
        <v>722</v>
      </c>
      <c r="BB47" s="692" t="s">
        <v>722</v>
      </c>
      <c r="BC47" s="692" t="s">
        <v>722</v>
      </c>
      <c r="BD47" s="692" t="s">
        <v>722</v>
      </c>
      <c r="BE47" s="692" t="s">
        <v>722</v>
      </c>
      <c r="BF47" s="692" t="s">
        <v>722</v>
      </c>
      <c r="BG47" s="692" t="s">
        <v>722</v>
      </c>
      <c r="BH47" s="692" t="s">
        <v>722</v>
      </c>
      <c r="BI47" s="692" t="s">
        <v>724</v>
      </c>
      <c r="BJ47" s="692" t="s">
        <v>724</v>
      </c>
      <c r="BK47" s="692" t="s">
        <v>724</v>
      </c>
      <c r="BL47" s="692" t="s">
        <v>724</v>
      </c>
      <c r="BM47" s="692" t="s">
        <v>724</v>
      </c>
      <c r="BN47" s="692" t="s">
        <v>724</v>
      </c>
      <c r="BO47" s="692" t="s">
        <v>724</v>
      </c>
      <c r="BP47" s="692" t="s">
        <v>724</v>
      </c>
      <c r="BQ47" s="692" t="s">
        <v>724</v>
      </c>
      <c r="BR47" s="692" t="s">
        <v>724</v>
      </c>
      <c r="BS47" s="692" t="s">
        <v>725</v>
      </c>
      <c r="BT47" s="692" t="s">
        <v>721</v>
      </c>
      <c r="BU47" s="692" t="s">
        <v>721</v>
      </c>
      <c r="BV47" s="692" t="s">
        <v>721</v>
      </c>
      <c r="BW47" s="692" t="s">
        <v>721</v>
      </c>
      <c r="BX47" s="692" t="s">
        <v>721</v>
      </c>
      <c r="BY47" s="692" t="s">
        <v>721</v>
      </c>
      <c r="BZ47" s="693"/>
      <c r="CA47" s="168"/>
    </row>
    <row r="48" spans="2:79" s="17" customFormat="1" ht="15.75">
      <c r="B48" s="274">
        <v>25</v>
      </c>
      <c r="C48" s="179" t="s">
        <v>210</v>
      </c>
      <c r="D48" s="179" t="s">
        <v>673</v>
      </c>
      <c r="E48" s="179" t="s">
        <v>705</v>
      </c>
      <c r="F48" s="179" t="s">
        <v>674</v>
      </c>
      <c r="G48" s="179" t="s">
        <v>29</v>
      </c>
      <c r="H48" s="179" t="s">
        <v>676</v>
      </c>
      <c r="I48" s="179">
        <v>2010</v>
      </c>
      <c r="J48" s="179" t="s">
        <v>712</v>
      </c>
      <c r="K48" s="179"/>
      <c r="L48" s="179" t="s">
        <v>713</v>
      </c>
      <c r="M48" s="179" t="s">
        <v>688</v>
      </c>
      <c r="N48" s="691">
        <v>1034</v>
      </c>
      <c r="O48" s="692" t="s">
        <v>721</v>
      </c>
      <c r="P48" s="692" t="s">
        <v>722</v>
      </c>
      <c r="Q48" s="179"/>
      <c r="R48" s="692" t="s">
        <v>721</v>
      </c>
      <c r="S48" s="692" t="s">
        <v>721</v>
      </c>
      <c r="T48" s="692">
        <v>403.82</v>
      </c>
      <c r="U48" s="692" t="s">
        <v>721</v>
      </c>
      <c r="V48" s="692" t="s">
        <v>721</v>
      </c>
      <c r="W48" s="692" t="s">
        <v>721</v>
      </c>
      <c r="X48" s="692" t="s">
        <v>721</v>
      </c>
      <c r="Y48" s="692" t="s">
        <v>721</v>
      </c>
      <c r="Z48" s="692" t="s">
        <v>721</v>
      </c>
      <c r="AA48" s="692" t="s">
        <v>721</v>
      </c>
      <c r="AB48" s="692" t="s">
        <v>721</v>
      </c>
      <c r="AC48" s="692" t="s">
        <v>721</v>
      </c>
      <c r="AD48" s="692" t="s">
        <v>721</v>
      </c>
      <c r="AE48" s="692" t="s">
        <v>721</v>
      </c>
      <c r="AF48" s="692" t="s">
        <v>721</v>
      </c>
      <c r="AG48" s="692" t="s">
        <v>721</v>
      </c>
      <c r="AH48" s="692" t="s">
        <v>721</v>
      </c>
      <c r="AI48" s="692" t="s">
        <v>721</v>
      </c>
      <c r="AJ48" s="692" t="s">
        <v>721</v>
      </c>
      <c r="AK48" s="692" t="s">
        <v>721</v>
      </c>
      <c r="AL48" s="692" t="s">
        <v>721</v>
      </c>
      <c r="AM48" s="692" t="s">
        <v>721</v>
      </c>
      <c r="AN48" s="692" t="s">
        <v>721</v>
      </c>
      <c r="AO48" s="692" t="s">
        <v>721</v>
      </c>
      <c r="AP48" s="692" t="s">
        <v>721</v>
      </c>
      <c r="AQ48" s="692" t="s">
        <v>721</v>
      </c>
      <c r="AR48" s="692" t="s">
        <v>721</v>
      </c>
      <c r="AS48" s="692" t="s">
        <v>721</v>
      </c>
      <c r="AT48" s="692" t="s">
        <v>721</v>
      </c>
      <c r="AU48" s="692" t="s">
        <v>723</v>
      </c>
      <c r="AV48" s="179"/>
      <c r="AW48" s="692" t="s">
        <v>723</v>
      </c>
      <c r="AX48" s="692" t="s">
        <v>726</v>
      </c>
      <c r="AY48" s="692">
        <v>1539.44</v>
      </c>
      <c r="AZ48" s="692" t="s">
        <v>722</v>
      </c>
      <c r="BA48" s="692" t="s">
        <v>722</v>
      </c>
      <c r="BB48" s="692" t="s">
        <v>722</v>
      </c>
      <c r="BC48" s="692" t="s">
        <v>722</v>
      </c>
      <c r="BD48" s="692" t="s">
        <v>722</v>
      </c>
      <c r="BE48" s="692" t="s">
        <v>722</v>
      </c>
      <c r="BF48" s="692" t="s">
        <v>722</v>
      </c>
      <c r="BG48" s="692" t="s">
        <v>722</v>
      </c>
      <c r="BH48" s="692" t="s">
        <v>722</v>
      </c>
      <c r="BI48" s="692" t="s">
        <v>724</v>
      </c>
      <c r="BJ48" s="692" t="s">
        <v>724</v>
      </c>
      <c r="BK48" s="692" t="s">
        <v>724</v>
      </c>
      <c r="BL48" s="692" t="s">
        <v>724</v>
      </c>
      <c r="BM48" s="692" t="s">
        <v>724</v>
      </c>
      <c r="BN48" s="692" t="s">
        <v>724</v>
      </c>
      <c r="BO48" s="692" t="s">
        <v>724</v>
      </c>
      <c r="BP48" s="692" t="s">
        <v>724</v>
      </c>
      <c r="BQ48" s="692" t="s">
        <v>724</v>
      </c>
      <c r="BR48" s="692" t="s">
        <v>724</v>
      </c>
      <c r="BS48" s="692" t="s">
        <v>725</v>
      </c>
      <c r="BT48" s="692" t="s">
        <v>721</v>
      </c>
      <c r="BU48" s="692" t="s">
        <v>721</v>
      </c>
      <c r="BV48" s="692" t="s">
        <v>721</v>
      </c>
      <c r="BW48" s="692" t="s">
        <v>721</v>
      </c>
      <c r="BX48" s="692" t="s">
        <v>721</v>
      </c>
      <c r="BY48" s="692" t="s">
        <v>721</v>
      </c>
      <c r="BZ48" s="693"/>
      <c r="CA48" s="168"/>
    </row>
    <row r="49" spans="2:79" s="17" customFormat="1" ht="15.75">
      <c r="B49" s="274">
        <v>26</v>
      </c>
      <c r="C49" s="179" t="s">
        <v>210</v>
      </c>
      <c r="D49" s="179" t="s">
        <v>673</v>
      </c>
      <c r="E49" s="179" t="s">
        <v>705</v>
      </c>
      <c r="F49" s="179" t="s">
        <v>674</v>
      </c>
      <c r="G49" s="179" t="s">
        <v>29</v>
      </c>
      <c r="H49" s="179" t="s">
        <v>676</v>
      </c>
      <c r="I49" s="179">
        <v>2011</v>
      </c>
      <c r="J49" s="179" t="s">
        <v>712</v>
      </c>
      <c r="K49" s="179"/>
      <c r="L49" s="179" t="s">
        <v>713</v>
      </c>
      <c r="M49" s="179" t="s">
        <v>688</v>
      </c>
      <c r="N49" s="691">
        <v>1921</v>
      </c>
      <c r="O49" s="692" t="s">
        <v>721</v>
      </c>
      <c r="P49" s="692" t="s">
        <v>722</v>
      </c>
      <c r="Q49" s="179"/>
      <c r="R49" s="692" t="s">
        <v>721</v>
      </c>
      <c r="S49" s="692" t="s">
        <v>721</v>
      </c>
      <c r="T49" s="692">
        <v>757.6</v>
      </c>
      <c r="U49" s="692" t="s">
        <v>721</v>
      </c>
      <c r="V49" s="692" t="s">
        <v>721</v>
      </c>
      <c r="W49" s="692" t="s">
        <v>721</v>
      </c>
      <c r="X49" s="692" t="s">
        <v>721</v>
      </c>
      <c r="Y49" s="692" t="s">
        <v>721</v>
      </c>
      <c r="Z49" s="692" t="s">
        <v>721</v>
      </c>
      <c r="AA49" s="692" t="s">
        <v>721</v>
      </c>
      <c r="AB49" s="692" t="s">
        <v>721</v>
      </c>
      <c r="AC49" s="692" t="s">
        <v>721</v>
      </c>
      <c r="AD49" s="692" t="s">
        <v>721</v>
      </c>
      <c r="AE49" s="692" t="s">
        <v>721</v>
      </c>
      <c r="AF49" s="692" t="s">
        <v>721</v>
      </c>
      <c r="AG49" s="692" t="s">
        <v>721</v>
      </c>
      <c r="AH49" s="692" t="s">
        <v>721</v>
      </c>
      <c r="AI49" s="692" t="s">
        <v>721</v>
      </c>
      <c r="AJ49" s="692" t="s">
        <v>721</v>
      </c>
      <c r="AK49" s="692" t="s">
        <v>721</v>
      </c>
      <c r="AL49" s="692" t="s">
        <v>721</v>
      </c>
      <c r="AM49" s="692" t="s">
        <v>721</v>
      </c>
      <c r="AN49" s="692" t="s">
        <v>721</v>
      </c>
      <c r="AO49" s="692" t="s">
        <v>721</v>
      </c>
      <c r="AP49" s="692" t="s">
        <v>721</v>
      </c>
      <c r="AQ49" s="692" t="s">
        <v>721</v>
      </c>
      <c r="AR49" s="692" t="s">
        <v>721</v>
      </c>
      <c r="AS49" s="692" t="s">
        <v>721</v>
      </c>
      <c r="AT49" s="692" t="s">
        <v>721</v>
      </c>
      <c r="AU49" s="692" t="s">
        <v>723</v>
      </c>
      <c r="AV49" s="179"/>
      <c r="AW49" s="692" t="s">
        <v>723</v>
      </c>
      <c r="AX49" s="692" t="s">
        <v>726</v>
      </c>
      <c r="AY49" s="692">
        <v>2612.59</v>
      </c>
      <c r="AZ49" s="692" t="s">
        <v>722</v>
      </c>
      <c r="BA49" s="692" t="s">
        <v>722</v>
      </c>
      <c r="BB49" s="692" t="s">
        <v>722</v>
      </c>
      <c r="BC49" s="692" t="s">
        <v>722</v>
      </c>
      <c r="BD49" s="692" t="s">
        <v>722</v>
      </c>
      <c r="BE49" s="692" t="s">
        <v>722</v>
      </c>
      <c r="BF49" s="692" t="s">
        <v>722</v>
      </c>
      <c r="BG49" s="692" t="s">
        <v>722</v>
      </c>
      <c r="BH49" s="692" t="s">
        <v>722</v>
      </c>
      <c r="BI49" s="692" t="s">
        <v>724</v>
      </c>
      <c r="BJ49" s="692" t="s">
        <v>724</v>
      </c>
      <c r="BK49" s="692" t="s">
        <v>724</v>
      </c>
      <c r="BL49" s="692" t="s">
        <v>724</v>
      </c>
      <c r="BM49" s="692" t="s">
        <v>724</v>
      </c>
      <c r="BN49" s="692" t="s">
        <v>724</v>
      </c>
      <c r="BO49" s="692" t="s">
        <v>724</v>
      </c>
      <c r="BP49" s="692" t="s">
        <v>724</v>
      </c>
      <c r="BQ49" s="692" t="s">
        <v>724</v>
      </c>
      <c r="BR49" s="692" t="s">
        <v>724</v>
      </c>
      <c r="BS49" s="692" t="s">
        <v>725</v>
      </c>
      <c r="BT49" s="692" t="s">
        <v>721</v>
      </c>
      <c r="BU49" s="692" t="s">
        <v>721</v>
      </c>
      <c r="BV49" s="692" t="s">
        <v>721</v>
      </c>
      <c r="BW49" s="692" t="s">
        <v>721</v>
      </c>
      <c r="BX49" s="692" t="s">
        <v>721</v>
      </c>
      <c r="BY49" s="692" t="s">
        <v>721</v>
      </c>
      <c r="BZ49" s="693"/>
      <c r="CA49" s="168"/>
    </row>
    <row r="50" spans="2:79" s="17" customFormat="1" ht="15.75">
      <c r="B50" s="274">
        <v>27</v>
      </c>
      <c r="C50" s="179" t="s">
        <v>210</v>
      </c>
      <c r="D50" s="179" t="s">
        <v>673</v>
      </c>
      <c r="E50" s="179" t="s">
        <v>705</v>
      </c>
      <c r="F50" s="179" t="s">
        <v>674</v>
      </c>
      <c r="G50" s="179" t="s">
        <v>29</v>
      </c>
      <c r="H50" s="179" t="s">
        <v>676</v>
      </c>
      <c r="I50" s="179">
        <v>2012</v>
      </c>
      <c r="J50" s="179" t="s">
        <v>712</v>
      </c>
      <c r="K50" s="179"/>
      <c r="L50" s="179" t="s">
        <v>713</v>
      </c>
      <c r="M50" s="179" t="s">
        <v>688</v>
      </c>
      <c r="N50" s="691">
        <v>1617</v>
      </c>
      <c r="O50" s="692" t="s">
        <v>721</v>
      </c>
      <c r="P50" s="692" t="s">
        <v>722</v>
      </c>
      <c r="Q50" s="179"/>
      <c r="R50" s="692" t="s">
        <v>721</v>
      </c>
      <c r="S50" s="692" t="s">
        <v>721</v>
      </c>
      <c r="T50" s="692">
        <v>628.01</v>
      </c>
      <c r="U50" s="692" t="s">
        <v>721</v>
      </c>
      <c r="V50" s="692" t="s">
        <v>721</v>
      </c>
      <c r="W50" s="692" t="s">
        <v>721</v>
      </c>
      <c r="X50" s="692" t="s">
        <v>721</v>
      </c>
      <c r="Y50" s="692" t="s">
        <v>721</v>
      </c>
      <c r="Z50" s="692" t="s">
        <v>721</v>
      </c>
      <c r="AA50" s="692" t="s">
        <v>721</v>
      </c>
      <c r="AB50" s="692" t="s">
        <v>721</v>
      </c>
      <c r="AC50" s="692" t="s">
        <v>721</v>
      </c>
      <c r="AD50" s="692" t="s">
        <v>721</v>
      </c>
      <c r="AE50" s="692" t="s">
        <v>721</v>
      </c>
      <c r="AF50" s="692" t="s">
        <v>721</v>
      </c>
      <c r="AG50" s="692" t="s">
        <v>721</v>
      </c>
      <c r="AH50" s="692" t="s">
        <v>721</v>
      </c>
      <c r="AI50" s="692" t="s">
        <v>721</v>
      </c>
      <c r="AJ50" s="692" t="s">
        <v>721</v>
      </c>
      <c r="AK50" s="692" t="s">
        <v>721</v>
      </c>
      <c r="AL50" s="692" t="s">
        <v>721</v>
      </c>
      <c r="AM50" s="692" t="s">
        <v>721</v>
      </c>
      <c r="AN50" s="692" t="s">
        <v>721</v>
      </c>
      <c r="AO50" s="692" t="s">
        <v>721</v>
      </c>
      <c r="AP50" s="692" t="s">
        <v>721</v>
      </c>
      <c r="AQ50" s="692" t="s">
        <v>721</v>
      </c>
      <c r="AR50" s="692" t="s">
        <v>721</v>
      </c>
      <c r="AS50" s="692" t="s">
        <v>721</v>
      </c>
      <c r="AT50" s="692" t="s">
        <v>721</v>
      </c>
      <c r="AU50" s="692" t="s">
        <v>723</v>
      </c>
      <c r="AV50" s="179"/>
      <c r="AW50" s="692" t="s">
        <v>723</v>
      </c>
      <c r="AX50" s="692" t="s">
        <v>726</v>
      </c>
      <c r="AY50" s="692">
        <v>2377.94</v>
      </c>
      <c r="AZ50" s="692" t="s">
        <v>722</v>
      </c>
      <c r="BA50" s="692" t="s">
        <v>722</v>
      </c>
      <c r="BB50" s="692" t="s">
        <v>722</v>
      </c>
      <c r="BC50" s="692" t="s">
        <v>722</v>
      </c>
      <c r="BD50" s="692" t="s">
        <v>722</v>
      </c>
      <c r="BE50" s="692" t="s">
        <v>722</v>
      </c>
      <c r="BF50" s="692" t="s">
        <v>722</v>
      </c>
      <c r="BG50" s="692" t="s">
        <v>722</v>
      </c>
      <c r="BH50" s="692" t="s">
        <v>722</v>
      </c>
      <c r="BI50" s="692" t="s">
        <v>724</v>
      </c>
      <c r="BJ50" s="692" t="s">
        <v>724</v>
      </c>
      <c r="BK50" s="692" t="s">
        <v>724</v>
      </c>
      <c r="BL50" s="692" t="s">
        <v>724</v>
      </c>
      <c r="BM50" s="692" t="s">
        <v>724</v>
      </c>
      <c r="BN50" s="692" t="s">
        <v>724</v>
      </c>
      <c r="BO50" s="692" t="s">
        <v>724</v>
      </c>
      <c r="BP50" s="692" t="s">
        <v>724</v>
      </c>
      <c r="BQ50" s="692" t="s">
        <v>724</v>
      </c>
      <c r="BR50" s="692" t="s">
        <v>724</v>
      </c>
      <c r="BS50" s="692" t="s">
        <v>725</v>
      </c>
      <c r="BT50" s="692" t="s">
        <v>721</v>
      </c>
      <c r="BU50" s="692" t="s">
        <v>721</v>
      </c>
      <c r="BV50" s="692" t="s">
        <v>721</v>
      </c>
      <c r="BW50" s="692" t="s">
        <v>721</v>
      </c>
      <c r="BX50" s="692" t="s">
        <v>721</v>
      </c>
      <c r="BY50" s="692" t="s">
        <v>721</v>
      </c>
      <c r="BZ50" s="693"/>
      <c r="CA50" s="168"/>
    </row>
    <row r="51" spans="2:79" s="17" customFormat="1" ht="15.75">
      <c r="B51" s="274">
        <v>28</v>
      </c>
      <c r="C51" s="179" t="s">
        <v>210</v>
      </c>
      <c r="D51" s="179" t="s">
        <v>673</v>
      </c>
      <c r="E51" s="179" t="s">
        <v>705</v>
      </c>
      <c r="F51" s="179" t="s">
        <v>674</v>
      </c>
      <c r="G51" s="179" t="s">
        <v>29</v>
      </c>
      <c r="H51" s="179" t="s">
        <v>676</v>
      </c>
      <c r="I51" s="179">
        <v>2013</v>
      </c>
      <c r="J51" s="179" t="s">
        <v>712</v>
      </c>
      <c r="K51" s="179"/>
      <c r="L51" s="179" t="s">
        <v>713</v>
      </c>
      <c r="M51" s="179" t="s">
        <v>688</v>
      </c>
      <c r="N51" s="691">
        <v>2233</v>
      </c>
      <c r="O51" s="692" t="s">
        <v>721</v>
      </c>
      <c r="P51" s="692" t="s">
        <v>722</v>
      </c>
      <c r="Q51" s="179"/>
      <c r="R51" s="692" t="s">
        <v>721</v>
      </c>
      <c r="S51" s="692" t="s">
        <v>721</v>
      </c>
      <c r="T51" s="692">
        <v>865.7</v>
      </c>
      <c r="U51" s="692" t="s">
        <v>721</v>
      </c>
      <c r="V51" s="692" t="s">
        <v>721</v>
      </c>
      <c r="W51" s="692" t="s">
        <v>721</v>
      </c>
      <c r="X51" s="692" t="s">
        <v>721</v>
      </c>
      <c r="Y51" s="692" t="s">
        <v>721</v>
      </c>
      <c r="Z51" s="692" t="s">
        <v>721</v>
      </c>
      <c r="AA51" s="692" t="s">
        <v>721</v>
      </c>
      <c r="AB51" s="692" t="s">
        <v>721</v>
      </c>
      <c r="AC51" s="692" t="s">
        <v>721</v>
      </c>
      <c r="AD51" s="692" t="s">
        <v>721</v>
      </c>
      <c r="AE51" s="692" t="s">
        <v>721</v>
      </c>
      <c r="AF51" s="692" t="s">
        <v>721</v>
      </c>
      <c r="AG51" s="692" t="s">
        <v>721</v>
      </c>
      <c r="AH51" s="692" t="s">
        <v>721</v>
      </c>
      <c r="AI51" s="692" t="s">
        <v>721</v>
      </c>
      <c r="AJ51" s="692" t="s">
        <v>721</v>
      </c>
      <c r="AK51" s="692" t="s">
        <v>721</v>
      </c>
      <c r="AL51" s="692" t="s">
        <v>721</v>
      </c>
      <c r="AM51" s="692" t="s">
        <v>721</v>
      </c>
      <c r="AN51" s="692" t="s">
        <v>721</v>
      </c>
      <c r="AO51" s="692" t="s">
        <v>721</v>
      </c>
      <c r="AP51" s="692" t="s">
        <v>721</v>
      </c>
      <c r="AQ51" s="692" t="s">
        <v>721</v>
      </c>
      <c r="AR51" s="692" t="s">
        <v>721</v>
      </c>
      <c r="AS51" s="692" t="s">
        <v>721</v>
      </c>
      <c r="AT51" s="692" t="s">
        <v>721</v>
      </c>
      <c r="AU51" s="692" t="s">
        <v>723</v>
      </c>
      <c r="AV51" s="179"/>
      <c r="AW51" s="692" t="s">
        <v>723</v>
      </c>
      <c r="AX51" s="692" t="s">
        <v>726</v>
      </c>
      <c r="AY51" s="692">
        <v>673.13</v>
      </c>
      <c r="AZ51" s="692" t="s">
        <v>722</v>
      </c>
      <c r="BA51" s="692" t="s">
        <v>722</v>
      </c>
      <c r="BB51" s="692" t="s">
        <v>722</v>
      </c>
      <c r="BC51" s="692" t="s">
        <v>722</v>
      </c>
      <c r="BD51" s="692" t="s">
        <v>722</v>
      </c>
      <c r="BE51" s="692" t="s">
        <v>722</v>
      </c>
      <c r="BF51" s="692" t="s">
        <v>722</v>
      </c>
      <c r="BG51" s="692" t="s">
        <v>722</v>
      </c>
      <c r="BH51" s="692" t="s">
        <v>722</v>
      </c>
      <c r="BI51" s="692" t="s">
        <v>724</v>
      </c>
      <c r="BJ51" s="692" t="s">
        <v>724</v>
      </c>
      <c r="BK51" s="692" t="s">
        <v>724</v>
      </c>
      <c r="BL51" s="692" t="s">
        <v>724</v>
      </c>
      <c r="BM51" s="692" t="s">
        <v>724</v>
      </c>
      <c r="BN51" s="692" t="s">
        <v>724</v>
      </c>
      <c r="BO51" s="692" t="s">
        <v>724</v>
      </c>
      <c r="BP51" s="692" t="s">
        <v>724</v>
      </c>
      <c r="BQ51" s="692" t="s">
        <v>724</v>
      </c>
      <c r="BR51" s="692" t="s">
        <v>724</v>
      </c>
      <c r="BS51" s="692" t="s">
        <v>725</v>
      </c>
      <c r="BT51" s="692" t="s">
        <v>721</v>
      </c>
      <c r="BU51" s="692" t="s">
        <v>721</v>
      </c>
      <c r="BV51" s="692" t="s">
        <v>721</v>
      </c>
      <c r="BW51" s="692" t="s">
        <v>721</v>
      </c>
      <c r="BX51" s="692" t="s">
        <v>721</v>
      </c>
      <c r="BY51" s="692" t="s">
        <v>721</v>
      </c>
      <c r="BZ51" s="693"/>
      <c r="CA51" s="168"/>
    </row>
    <row r="52" spans="2:79" s="17" customFormat="1" ht="15.75">
      <c r="B52" s="274">
        <v>29</v>
      </c>
      <c r="C52" s="179" t="s">
        <v>210</v>
      </c>
      <c r="D52" s="179" t="s">
        <v>673</v>
      </c>
      <c r="E52" s="179" t="s">
        <v>706</v>
      </c>
      <c r="F52" s="179" t="s">
        <v>674</v>
      </c>
      <c r="G52" s="179" t="s">
        <v>29</v>
      </c>
      <c r="H52" s="179" t="s">
        <v>676</v>
      </c>
      <c r="I52" s="179">
        <v>2012</v>
      </c>
      <c r="J52" s="179" t="s">
        <v>712</v>
      </c>
      <c r="K52" s="179"/>
      <c r="L52" s="179" t="s">
        <v>713</v>
      </c>
      <c r="M52" s="179" t="s">
        <v>688</v>
      </c>
      <c r="N52" s="691">
        <v>3917</v>
      </c>
      <c r="O52" s="692" t="s">
        <v>721</v>
      </c>
      <c r="P52" s="692" t="s">
        <v>722</v>
      </c>
      <c r="Q52" s="179"/>
      <c r="R52" s="692" t="s">
        <v>721</v>
      </c>
      <c r="S52" s="692" t="s">
        <v>721</v>
      </c>
      <c r="T52" s="692" t="s">
        <v>721</v>
      </c>
      <c r="U52" s="692" t="s">
        <v>721</v>
      </c>
      <c r="V52" s="692" t="s">
        <v>721</v>
      </c>
      <c r="W52" s="692" t="s">
        <v>721</v>
      </c>
      <c r="X52" s="692" t="s">
        <v>721</v>
      </c>
      <c r="Y52" s="692" t="s">
        <v>721</v>
      </c>
      <c r="Z52" s="692" t="s">
        <v>721</v>
      </c>
      <c r="AA52" s="692" t="s">
        <v>721</v>
      </c>
      <c r="AB52" s="692" t="s">
        <v>721</v>
      </c>
      <c r="AC52" s="692" t="s">
        <v>721</v>
      </c>
      <c r="AD52" s="692" t="s">
        <v>721</v>
      </c>
      <c r="AE52" s="692" t="s">
        <v>721</v>
      </c>
      <c r="AF52" s="692" t="s">
        <v>721</v>
      </c>
      <c r="AG52" s="692" t="s">
        <v>721</v>
      </c>
      <c r="AH52" s="692" t="s">
        <v>721</v>
      </c>
      <c r="AI52" s="692" t="s">
        <v>721</v>
      </c>
      <c r="AJ52" s="692" t="s">
        <v>721</v>
      </c>
      <c r="AK52" s="692" t="s">
        <v>721</v>
      </c>
      <c r="AL52" s="692" t="s">
        <v>721</v>
      </c>
      <c r="AM52" s="692" t="s">
        <v>721</v>
      </c>
      <c r="AN52" s="692" t="s">
        <v>721</v>
      </c>
      <c r="AO52" s="692" t="s">
        <v>721</v>
      </c>
      <c r="AP52" s="692" t="s">
        <v>721</v>
      </c>
      <c r="AQ52" s="692" t="s">
        <v>721</v>
      </c>
      <c r="AR52" s="692" t="s">
        <v>721</v>
      </c>
      <c r="AS52" s="692" t="s">
        <v>721</v>
      </c>
      <c r="AT52" s="692" t="s">
        <v>721</v>
      </c>
      <c r="AU52" s="692" t="s">
        <v>723</v>
      </c>
      <c r="AV52" s="179"/>
      <c r="AW52" s="692" t="s">
        <v>723</v>
      </c>
      <c r="AX52" s="692" t="s">
        <v>726</v>
      </c>
      <c r="AY52" s="692" t="s">
        <v>722</v>
      </c>
      <c r="AZ52" s="692" t="s">
        <v>722</v>
      </c>
      <c r="BA52" s="692" t="s">
        <v>722</v>
      </c>
      <c r="BB52" s="692" t="s">
        <v>722</v>
      </c>
      <c r="BC52" s="692" t="s">
        <v>722</v>
      </c>
      <c r="BD52" s="692" t="s">
        <v>722</v>
      </c>
      <c r="BE52" s="692" t="s">
        <v>722</v>
      </c>
      <c r="BF52" s="692" t="s">
        <v>722</v>
      </c>
      <c r="BG52" s="692" t="s">
        <v>722</v>
      </c>
      <c r="BH52" s="692" t="s">
        <v>722</v>
      </c>
      <c r="BI52" s="692" t="s">
        <v>724</v>
      </c>
      <c r="BJ52" s="692" t="s">
        <v>724</v>
      </c>
      <c r="BK52" s="692" t="s">
        <v>724</v>
      </c>
      <c r="BL52" s="692" t="s">
        <v>724</v>
      </c>
      <c r="BM52" s="692" t="s">
        <v>724</v>
      </c>
      <c r="BN52" s="692" t="s">
        <v>724</v>
      </c>
      <c r="BO52" s="692" t="s">
        <v>724</v>
      </c>
      <c r="BP52" s="692" t="s">
        <v>724</v>
      </c>
      <c r="BQ52" s="692" t="s">
        <v>724</v>
      </c>
      <c r="BR52" s="692" t="s">
        <v>724</v>
      </c>
      <c r="BS52" s="692" t="s">
        <v>725</v>
      </c>
      <c r="BT52" s="692" t="s">
        <v>721</v>
      </c>
      <c r="BU52" s="692" t="s">
        <v>721</v>
      </c>
      <c r="BV52" s="692" t="s">
        <v>721</v>
      </c>
      <c r="BW52" s="692" t="s">
        <v>721</v>
      </c>
      <c r="BX52" s="692" t="s">
        <v>721</v>
      </c>
      <c r="BY52" s="692" t="s">
        <v>721</v>
      </c>
      <c r="BZ52" s="693"/>
      <c r="CA52" s="168"/>
    </row>
    <row r="53" spans="2:79" s="17" customFormat="1" ht="15.75">
      <c r="B53" s="274">
        <v>30</v>
      </c>
      <c r="C53" s="179" t="s">
        <v>210</v>
      </c>
      <c r="D53" s="179" t="s">
        <v>673</v>
      </c>
      <c r="E53" s="179" t="s">
        <v>706</v>
      </c>
      <c r="F53" s="179" t="s">
        <v>674</v>
      </c>
      <c r="G53" s="179" t="s">
        <v>29</v>
      </c>
      <c r="H53" s="179" t="s">
        <v>676</v>
      </c>
      <c r="I53" s="179">
        <v>2013</v>
      </c>
      <c r="J53" s="179" t="s">
        <v>712</v>
      </c>
      <c r="K53" s="179"/>
      <c r="L53" s="179" t="s">
        <v>713</v>
      </c>
      <c r="M53" s="179" t="s">
        <v>688</v>
      </c>
      <c r="N53" s="691">
        <v>4451</v>
      </c>
      <c r="O53" s="692" t="s">
        <v>721</v>
      </c>
      <c r="P53" s="692" t="s">
        <v>722</v>
      </c>
      <c r="Q53" s="179"/>
      <c r="R53" s="692" t="s">
        <v>721</v>
      </c>
      <c r="S53" s="692" t="s">
        <v>721</v>
      </c>
      <c r="T53" s="692" t="s">
        <v>721</v>
      </c>
      <c r="U53" s="692" t="s">
        <v>721</v>
      </c>
      <c r="V53" s="692" t="s">
        <v>721</v>
      </c>
      <c r="W53" s="692" t="s">
        <v>721</v>
      </c>
      <c r="X53" s="692" t="s">
        <v>721</v>
      </c>
      <c r="Y53" s="692" t="s">
        <v>721</v>
      </c>
      <c r="Z53" s="692" t="s">
        <v>721</v>
      </c>
      <c r="AA53" s="692" t="s">
        <v>721</v>
      </c>
      <c r="AB53" s="692" t="s">
        <v>721</v>
      </c>
      <c r="AC53" s="692" t="s">
        <v>721</v>
      </c>
      <c r="AD53" s="692" t="s">
        <v>721</v>
      </c>
      <c r="AE53" s="692" t="s">
        <v>721</v>
      </c>
      <c r="AF53" s="692" t="s">
        <v>721</v>
      </c>
      <c r="AG53" s="692" t="s">
        <v>721</v>
      </c>
      <c r="AH53" s="692" t="s">
        <v>721</v>
      </c>
      <c r="AI53" s="692" t="s">
        <v>721</v>
      </c>
      <c r="AJ53" s="692" t="s">
        <v>721</v>
      </c>
      <c r="AK53" s="692" t="s">
        <v>721</v>
      </c>
      <c r="AL53" s="692" t="s">
        <v>721</v>
      </c>
      <c r="AM53" s="692" t="s">
        <v>721</v>
      </c>
      <c r="AN53" s="692" t="s">
        <v>721</v>
      </c>
      <c r="AO53" s="692" t="s">
        <v>721</v>
      </c>
      <c r="AP53" s="692" t="s">
        <v>721</v>
      </c>
      <c r="AQ53" s="692" t="s">
        <v>721</v>
      </c>
      <c r="AR53" s="692" t="s">
        <v>721</v>
      </c>
      <c r="AS53" s="692" t="s">
        <v>721</v>
      </c>
      <c r="AT53" s="692" t="s">
        <v>721</v>
      </c>
      <c r="AU53" s="692" t="s">
        <v>723</v>
      </c>
      <c r="AV53" s="179"/>
      <c r="AW53" s="692" t="s">
        <v>723</v>
      </c>
      <c r="AX53" s="692" t="s">
        <v>726</v>
      </c>
      <c r="AY53" s="692" t="s">
        <v>722</v>
      </c>
      <c r="AZ53" s="692" t="s">
        <v>722</v>
      </c>
      <c r="BA53" s="692" t="s">
        <v>722</v>
      </c>
      <c r="BB53" s="692" t="s">
        <v>722</v>
      </c>
      <c r="BC53" s="692" t="s">
        <v>722</v>
      </c>
      <c r="BD53" s="692" t="s">
        <v>722</v>
      </c>
      <c r="BE53" s="692" t="s">
        <v>722</v>
      </c>
      <c r="BF53" s="692" t="s">
        <v>722</v>
      </c>
      <c r="BG53" s="692" t="s">
        <v>722</v>
      </c>
      <c r="BH53" s="692" t="s">
        <v>722</v>
      </c>
      <c r="BI53" s="692" t="s">
        <v>724</v>
      </c>
      <c r="BJ53" s="692" t="s">
        <v>724</v>
      </c>
      <c r="BK53" s="692" t="s">
        <v>724</v>
      </c>
      <c r="BL53" s="692" t="s">
        <v>724</v>
      </c>
      <c r="BM53" s="692" t="s">
        <v>724</v>
      </c>
      <c r="BN53" s="692" t="s">
        <v>724</v>
      </c>
      <c r="BO53" s="692" t="s">
        <v>724</v>
      </c>
      <c r="BP53" s="692" t="s">
        <v>724</v>
      </c>
      <c r="BQ53" s="692" t="s">
        <v>724</v>
      </c>
      <c r="BR53" s="692" t="s">
        <v>724</v>
      </c>
      <c r="BS53" s="692" t="s">
        <v>725</v>
      </c>
      <c r="BT53" s="692" t="s">
        <v>721</v>
      </c>
      <c r="BU53" s="692" t="s">
        <v>721</v>
      </c>
      <c r="BV53" s="692" t="s">
        <v>721</v>
      </c>
      <c r="BW53" s="692" t="s">
        <v>721</v>
      </c>
      <c r="BX53" s="692" t="s">
        <v>721</v>
      </c>
      <c r="BY53" s="692" t="s">
        <v>721</v>
      </c>
      <c r="BZ53" s="693"/>
      <c r="CA53" s="168"/>
    </row>
    <row r="54" spans="2:79" s="17" customFormat="1" ht="15.75">
      <c r="B54" s="274">
        <v>31</v>
      </c>
      <c r="C54" s="179" t="s">
        <v>210</v>
      </c>
      <c r="D54" s="179" t="s">
        <v>681</v>
      </c>
      <c r="E54" s="179" t="s">
        <v>704</v>
      </c>
      <c r="F54" s="179" t="s">
        <v>674</v>
      </c>
      <c r="G54" s="179" t="s">
        <v>681</v>
      </c>
      <c r="H54" s="179" t="s">
        <v>676</v>
      </c>
      <c r="I54" s="179">
        <v>2013</v>
      </c>
      <c r="J54" s="179" t="s">
        <v>712</v>
      </c>
      <c r="K54" s="179"/>
      <c r="L54" s="179" t="s">
        <v>713</v>
      </c>
      <c r="M54" s="179" t="s">
        <v>691</v>
      </c>
      <c r="N54" s="179">
        <v>9</v>
      </c>
      <c r="O54" s="692" t="s">
        <v>721</v>
      </c>
      <c r="P54" s="692" t="s">
        <v>722</v>
      </c>
      <c r="Q54" s="179"/>
      <c r="R54" s="692" t="s">
        <v>721</v>
      </c>
      <c r="S54" s="692" t="s">
        <v>721</v>
      </c>
      <c r="T54" s="692">
        <v>13260.68</v>
      </c>
      <c r="U54" s="692" t="s">
        <v>721</v>
      </c>
      <c r="V54" s="692" t="s">
        <v>721</v>
      </c>
      <c r="W54" s="692" t="s">
        <v>721</v>
      </c>
      <c r="X54" s="692" t="s">
        <v>721</v>
      </c>
      <c r="Y54" s="692" t="s">
        <v>721</v>
      </c>
      <c r="Z54" s="692" t="s">
        <v>721</v>
      </c>
      <c r="AA54" s="692" t="s">
        <v>721</v>
      </c>
      <c r="AB54" s="692" t="s">
        <v>721</v>
      </c>
      <c r="AC54" s="692" t="s">
        <v>721</v>
      </c>
      <c r="AD54" s="692" t="s">
        <v>721</v>
      </c>
      <c r="AE54" s="692" t="s">
        <v>721</v>
      </c>
      <c r="AF54" s="692" t="s">
        <v>721</v>
      </c>
      <c r="AG54" s="692" t="s">
        <v>721</v>
      </c>
      <c r="AH54" s="692" t="s">
        <v>721</v>
      </c>
      <c r="AI54" s="692" t="s">
        <v>721</v>
      </c>
      <c r="AJ54" s="692" t="s">
        <v>721</v>
      </c>
      <c r="AK54" s="692" t="s">
        <v>721</v>
      </c>
      <c r="AL54" s="692" t="s">
        <v>721</v>
      </c>
      <c r="AM54" s="692" t="s">
        <v>721</v>
      </c>
      <c r="AN54" s="692" t="s">
        <v>721</v>
      </c>
      <c r="AO54" s="692" t="s">
        <v>721</v>
      </c>
      <c r="AP54" s="692" t="s">
        <v>721</v>
      </c>
      <c r="AQ54" s="692" t="s">
        <v>721</v>
      </c>
      <c r="AR54" s="692" t="s">
        <v>721</v>
      </c>
      <c r="AS54" s="692" t="s">
        <v>721</v>
      </c>
      <c r="AT54" s="692" t="s">
        <v>721</v>
      </c>
      <c r="AU54" s="692" t="s">
        <v>723</v>
      </c>
      <c r="AV54" s="179"/>
      <c r="AW54" s="692" t="s">
        <v>723</v>
      </c>
      <c r="AX54" s="692" t="s">
        <v>726</v>
      </c>
      <c r="AY54" s="692">
        <v>331640.90000000002</v>
      </c>
      <c r="AZ54" s="692" t="s">
        <v>722</v>
      </c>
      <c r="BA54" s="692" t="s">
        <v>722</v>
      </c>
      <c r="BB54" s="692" t="s">
        <v>722</v>
      </c>
      <c r="BC54" s="692" t="s">
        <v>722</v>
      </c>
      <c r="BD54" s="692" t="s">
        <v>722</v>
      </c>
      <c r="BE54" s="692" t="s">
        <v>722</v>
      </c>
      <c r="BF54" s="692" t="s">
        <v>722</v>
      </c>
      <c r="BG54" s="692" t="s">
        <v>722</v>
      </c>
      <c r="BH54" s="692" t="s">
        <v>722</v>
      </c>
      <c r="BI54" s="692" t="s">
        <v>724</v>
      </c>
      <c r="BJ54" s="692" t="s">
        <v>724</v>
      </c>
      <c r="BK54" s="692" t="s">
        <v>724</v>
      </c>
      <c r="BL54" s="692" t="s">
        <v>724</v>
      </c>
      <c r="BM54" s="692" t="s">
        <v>724</v>
      </c>
      <c r="BN54" s="692" t="s">
        <v>724</v>
      </c>
      <c r="BO54" s="692" t="s">
        <v>724</v>
      </c>
      <c r="BP54" s="692" t="s">
        <v>724</v>
      </c>
      <c r="BQ54" s="692" t="s">
        <v>724</v>
      </c>
      <c r="BR54" s="692" t="s">
        <v>724</v>
      </c>
      <c r="BS54" s="692" t="s">
        <v>725</v>
      </c>
      <c r="BT54" s="692" t="s">
        <v>721</v>
      </c>
      <c r="BU54" s="692" t="s">
        <v>721</v>
      </c>
      <c r="BV54" s="692" t="s">
        <v>721</v>
      </c>
      <c r="BW54" s="692" t="s">
        <v>721</v>
      </c>
      <c r="BX54" s="692" t="s">
        <v>721</v>
      </c>
      <c r="BY54" s="692" t="s">
        <v>721</v>
      </c>
      <c r="BZ54" s="693"/>
      <c r="CA54" s="168"/>
    </row>
    <row r="55" spans="2:79" s="17" customFormat="1" ht="15.75">
      <c r="B55" s="274">
        <v>32</v>
      </c>
      <c r="C55" s="179" t="s">
        <v>210</v>
      </c>
      <c r="D55" s="179" t="s">
        <v>681</v>
      </c>
      <c r="E55" s="179" t="s">
        <v>13</v>
      </c>
      <c r="F55" s="179" t="s">
        <v>674</v>
      </c>
      <c r="G55" s="179" t="s">
        <v>681</v>
      </c>
      <c r="H55" s="179" t="s">
        <v>675</v>
      </c>
      <c r="I55" s="179">
        <v>2013</v>
      </c>
      <c r="J55" s="179" t="s">
        <v>712</v>
      </c>
      <c r="K55" s="179"/>
      <c r="L55" s="179" t="s">
        <v>713</v>
      </c>
      <c r="M55" s="179"/>
      <c r="N55" s="179">
        <v>5</v>
      </c>
      <c r="O55" s="692">
        <v>25.34</v>
      </c>
      <c r="P55" s="692">
        <v>198003.03</v>
      </c>
      <c r="Q55" s="179"/>
      <c r="R55" s="692" t="s">
        <v>721</v>
      </c>
      <c r="S55" s="692" t="s">
        <v>721</v>
      </c>
      <c r="T55" s="692">
        <v>22.81</v>
      </c>
      <c r="U55" s="692">
        <v>16.77</v>
      </c>
      <c r="V55" s="692">
        <v>16.77</v>
      </c>
      <c r="W55" s="692">
        <v>16.77</v>
      </c>
      <c r="X55" s="692">
        <v>10.72</v>
      </c>
      <c r="Y55" s="692" t="s">
        <v>721</v>
      </c>
      <c r="Z55" s="692" t="s">
        <v>721</v>
      </c>
      <c r="AA55" s="692" t="s">
        <v>721</v>
      </c>
      <c r="AB55" s="692" t="s">
        <v>721</v>
      </c>
      <c r="AC55" s="692" t="s">
        <v>721</v>
      </c>
      <c r="AD55" s="692" t="s">
        <v>721</v>
      </c>
      <c r="AE55" s="692" t="s">
        <v>721</v>
      </c>
      <c r="AF55" s="692" t="s">
        <v>721</v>
      </c>
      <c r="AG55" s="692" t="s">
        <v>721</v>
      </c>
      <c r="AH55" s="692" t="s">
        <v>721</v>
      </c>
      <c r="AI55" s="692" t="s">
        <v>721</v>
      </c>
      <c r="AJ55" s="692" t="s">
        <v>721</v>
      </c>
      <c r="AK55" s="692" t="s">
        <v>721</v>
      </c>
      <c r="AL55" s="692" t="s">
        <v>721</v>
      </c>
      <c r="AM55" s="692" t="s">
        <v>721</v>
      </c>
      <c r="AN55" s="692" t="s">
        <v>721</v>
      </c>
      <c r="AO55" s="692" t="s">
        <v>721</v>
      </c>
      <c r="AP55" s="692" t="s">
        <v>721</v>
      </c>
      <c r="AQ55" s="692" t="s">
        <v>721</v>
      </c>
      <c r="AR55" s="692" t="s">
        <v>721</v>
      </c>
      <c r="AS55" s="692" t="s">
        <v>721</v>
      </c>
      <c r="AT55" s="692" t="s">
        <v>721</v>
      </c>
      <c r="AU55" s="692" t="s">
        <v>723</v>
      </c>
      <c r="AV55" s="179"/>
      <c r="AW55" s="692" t="s">
        <v>723</v>
      </c>
      <c r="AX55" s="692" t="s">
        <v>726</v>
      </c>
      <c r="AY55" s="692">
        <v>178202.73</v>
      </c>
      <c r="AZ55" s="692">
        <v>126236.37</v>
      </c>
      <c r="BA55" s="692">
        <v>126236.37</v>
      </c>
      <c r="BB55" s="692">
        <v>126236.37</v>
      </c>
      <c r="BC55" s="692">
        <v>74270.009999999995</v>
      </c>
      <c r="BD55" s="692" t="s">
        <v>722</v>
      </c>
      <c r="BE55" s="692" t="s">
        <v>722</v>
      </c>
      <c r="BF55" s="692" t="s">
        <v>722</v>
      </c>
      <c r="BG55" s="692" t="s">
        <v>722</v>
      </c>
      <c r="BH55" s="692" t="s">
        <v>722</v>
      </c>
      <c r="BI55" s="692" t="s">
        <v>724</v>
      </c>
      <c r="BJ55" s="692" t="s">
        <v>724</v>
      </c>
      <c r="BK55" s="692" t="s">
        <v>724</v>
      </c>
      <c r="BL55" s="692" t="s">
        <v>724</v>
      </c>
      <c r="BM55" s="692" t="s">
        <v>724</v>
      </c>
      <c r="BN55" s="692" t="s">
        <v>724</v>
      </c>
      <c r="BO55" s="692" t="s">
        <v>724</v>
      </c>
      <c r="BP55" s="692" t="s">
        <v>724</v>
      </c>
      <c r="BQ55" s="692" t="s">
        <v>724</v>
      </c>
      <c r="BR55" s="692" t="s">
        <v>724</v>
      </c>
      <c r="BS55" s="692" t="s">
        <v>725</v>
      </c>
      <c r="BT55" s="692" t="s">
        <v>721</v>
      </c>
      <c r="BU55" s="692" t="s">
        <v>721</v>
      </c>
      <c r="BV55" s="692" t="s">
        <v>721</v>
      </c>
      <c r="BW55" s="692" t="s">
        <v>721</v>
      </c>
      <c r="BX55" s="692" t="s">
        <v>721</v>
      </c>
      <c r="BY55" s="692" t="s">
        <v>721</v>
      </c>
      <c r="BZ55" s="693"/>
      <c r="CA55" s="168"/>
    </row>
    <row r="56" spans="2:79" s="17" customFormat="1" ht="15.75">
      <c r="B56" s="274">
        <v>33</v>
      </c>
      <c r="C56" s="179" t="s">
        <v>711</v>
      </c>
      <c r="D56" s="179" t="s">
        <v>677</v>
      </c>
      <c r="E56" s="179" t="s">
        <v>705</v>
      </c>
      <c r="F56" s="179" t="s">
        <v>674</v>
      </c>
      <c r="G56" s="179" t="s">
        <v>679</v>
      </c>
      <c r="H56" s="179" t="s">
        <v>676</v>
      </c>
      <c r="I56" s="179">
        <v>2007</v>
      </c>
      <c r="J56" s="179" t="s">
        <v>712</v>
      </c>
      <c r="K56" s="179"/>
      <c r="L56" s="179" t="s">
        <v>713</v>
      </c>
      <c r="M56" s="179" t="s">
        <v>688</v>
      </c>
      <c r="N56" s="179">
        <v>76</v>
      </c>
      <c r="O56" s="692" t="s">
        <v>721</v>
      </c>
      <c r="P56" s="692" t="s">
        <v>722</v>
      </c>
      <c r="Q56" s="179"/>
      <c r="R56" s="692" t="s">
        <v>721</v>
      </c>
      <c r="S56" s="692" t="s">
        <v>721</v>
      </c>
      <c r="T56" s="692">
        <v>48.64</v>
      </c>
      <c r="U56" s="692" t="s">
        <v>721</v>
      </c>
      <c r="V56" s="692" t="s">
        <v>721</v>
      </c>
      <c r="W56" s="692" t="s">
        <v>721</v>
      </c>
      <c r="X56" s="692" t="s">
        <v>721</v>
      </c>
      <c r="Y56" s="692" t="s">
        <v>721</v>
      </c>
      <c r="Z56" s="692" t="s">
        <v>721</v>
      </c>
      <c r="AA56" s="692" t="s">
        <v>721</v>
      </c>
      <c r="AB56" s="692" t="s">
        <v>721</v>
      </c>
      <c r="AC56" s="692" t="s">
        <v>721</v>
      </c>
      <c r="AD56" s="692" t="s">
        <v>721</v>
      </c>
      <c r="AE56" s="692" t="s">
        <v>721</v>
      </c>
      <c r="AF56" s="692" t="s">
        <v>721</v>
      </c>
      <c r="AG56" s="692" t="s">
        <v>721</v>
      </c>
      <c r="AH56" s="692" t="s">
        <v>721</v>
      </c>
      <c r="AI56" s="692" t="s">
        <v>721</v>
      </c>
      <c r="AJ56" s="692" t="s">
        <v>721</v>
      </c>
      <c r="AK56" s="692" t="s">
        <v>721</v>
      </c>
      <c r="AL56" s="692" t="s">
        <v>721</v>
      </c>
      <c r="AM56" s="692" t="s">
        <v>721</v>
      </c>
      <c r="AN56" s="692" t="s">
        <v>721</v>
      </c>
      <c r="AO56" s="692" t="s">
        <v>721</v>
      </c>
      <c r="AP56" s="692" t="s">
        <v>721</v>
      </c>
      <c r="AQ56" s="692" t="s">
        <v>721</v>
      </c>
      <c r="AR56" s="692" t="s">
        <v>721</v>
      </c>
      <c r="AS56" s="692" t="s">
        <v>721</v>
      </c>
      <c r="AT56" s="692" t="s">
        <v>721</v>
      </c>
      <c r="AU56" s="692" t="s">
        <v>723</v>
      </c>
      <c r="AV56" s="179"/>
      <c r="AW56" s="692" t="s">
        <v>723</v>
      </c>
      <c r="AX56" s="692" t="s">
        <v>726</v>
      </c>
      <c r="AY56" s="692">
        <v>77.59</v>
      </c>
      <c r="AZ56" s="692" t="s">
        <v>722</v>
      </c>
      <c r="BA56" s="692" t="s">
        <v>722</v>
      </c>
      <c r="BB56" s="692" t="s">
        <v>722</v>
      </c>
      <c r="BC56" s="692" t="s">
        <v>722</v>
      </c>
      <c r="BD56" s="692" t="s">
        <v>722</v>
      </c>
      <c r="BE56" s="692" t="s">
        <v>722</v>
      </c>
      <c r="BF56" s="692" t="s">
        <v>722</v>
      </c>
      <c r="BG56" s="692" t="s">
        <v>722</v>
      </c>
      <c r="BH56" s="692" t="s">
        <v>722</v>
      </c>
      <c r="BI56" s="692" t="s">
        <v>724</v>
      </c>
      <c r="BJ56" s="692" t="s">
        <v>724</v>
      </c>
      <c r="BK56" s="692" t="s">
        <v>724</v>
      </c>
      <c r="BL56" s="692" t="s">
        <v>724</v>
      </c>
      <c r="BM56" s="692" t="s">
        <v>724</v>
      </c>
      <c r="BN56" s="692" t="s">
        <v>724</v>
      </c>
      <c r="BO56" s="692" t="s">
        <v>724</v>
      </c>
      <c r="BP56" s="692" t="s">
        <v>724</v>
      </c>
      <c r="BQ56" s="692" t="s">
        <v>724</v>
      </c>
      <c r="BR56" s="692" t="s">
        <v>724</v>
      </c>
      <c r="BS56" s="692" t="s">
        <v>725</v>
      </c>
      <c r="BT56" s="692" t="s">
        <v>721</v>
      </c>
      <c r="BU56" s="692" t="s">
        <v>721</v>
      </c>
      <c r="BV56" s="692" t="s">
        <v>721</v>
      </c>
      <c r="BW56" s="692" t="s">
        <v>721</v>
      </c>
      <c r="BX56" s="692" t="s">
        <v>721</v>
      </c>
      <c r="BY56" s="692" t="s">
        <v>721</v>
      </c>
      <c r="BZ56" s="693"/>
      <c r="CA56" s="168"/>
    </row>
    <row r="57" spans="2:79" s="17" customFormat="1" ht="15.75">
      <c r="B57" s="274">
        <v>34</v>
      </c>
      <c r="C57" s="179" t="s">
        <v>711</v>
      </c>
      <c r="D57" s="179" t="s">
        <v>677</v>
      </c>
      <c r="E57" s="179" t="s">
        <v>705</v>
      </c>
      <c r="F57" s="179" t="s">
        <v>674</v>
      </c>
      <c r="G57" s="179" t="s">
        <v>679</v>
      </c>
      <c r="H57" s="179" t="s">
        <v>676</v>
      </c>
      <c r="I57" s="179">
        <v>2008</v>
      </c>
      <c r="J57" s="179" t="s">
        <v>712</v>
      </c>
      <c r="K57" s="179"/>
      <c r="L57" s="179" t="s">
        <v>713</v>
      </c>
      <c r="M57" s="179" t="s">
        <v>688</v>
      </c>
      <c r="N57" s="179">
        <v>2</v>
      </c>
      <c r="O57" s="692" t="s">
        <v>721</v>
      </c>
      <c r="P57" s="692" t="s">
        <v>722</v>
      </c>
      <c r="Q57" s="179"/>
      <c r="R57" s="692" t="s">
        <v>721</v>
      </c>
      <c r="S57" s="692" t="s">
        <v>721</v>
      </c>
      <c r="T57" s="692">
        <v>1.28</v>
      </c>
      <c r="U57" s="692" t="s">
        <v>721</v>
      </c>
      <c r="V57" s="692" t="s">
        <v>721</v>
      </c>
      <c r="W57" s="692" t="s">
        <v>721</v>
      </c>
      <c r="X57" s="692" t="s">
        <v>721</v>
      </c>
      <c r="Y57" s="692" t="s">
        <v>721</v>
      </c>
      <c r="Z57" s="692" t="s">
        <v>721</v>
      </c>
      <c r="AA57" s="692" t="s">
        <v>721</v>
      </c>
      <c r="AB57" s="692" t="s">
        <v>721</v>
      </c>
      <c r="AC57" s="692" t="s">
        <v>721</v>
      </c>
      <c r="AD57" s="692" t="s">
        <v>721</v>
      </c>
      <c r="AE57" s="692" t="s">
        <v>721</v>
      </c>
      <c r="AF57" s="692" t="s">
        <v>721</v>
      </c>
      <c r="AG57" s="692" t="s">
        <v>721</v>
      </c>
      <c r="AH57" s="692" t="s">
        <v>721</v>
      </c>
      <c r="AI57" s="692" t="s">
        <v>721</v>
      </c>
      <c r="AJ57" s="692" t="s">
        <v>721</v>
      </c>
      <c r="AK57" s="692" t="s">
        <v>721</v>
      </c>
      <c r="AL57" s="692" t="s">
        <v>721</v>
      </c>
      <c r="AM57" s="692" t="s">
        <v>721</v>
      </c>
      <c r="AN57" s="692" t="s">
        <v>721</v>
      </c>
      <c r="AO57" s="692" t="s">
        <v>721</v>
      </c>
      <c r="AP57" s="692" t="s">
        <v>721</v>
      </c>
      <c r="AQ57" s="692" t="s">
        <v>721</v>
      </c>
      <c r="AR57" s="692" t="s">
        <v>721</v>
      </c>
      <c r="AS57" s="692" t="s">
        <v>721</v>
      </c>
      <c r="AT57" s="692" t="s">
        <v>721</v>
      </c>
      <c r="AU57" s="692" t="s">
        <v>723</v>
      </c>
      <c r="AV57" s="179"/>
      <c r="AW57" s="692" t="s">
        <v>723</v>
      </c>
      <c r="AX57" s="692" t="s">
        <v>726</v>
      </c>
      <c r="AY57" s="692">
        <v>2.04</v>
      </c>
      <c r="AZ57" s="692" t="s">
        <v>722</v>
      </c>
      <c r="BA57" s="692" t="s">
        <v>722</v>
      </c>
      <c r="BB57" s="692" t="s">
        <v>722</v>
      </c>
      <c r="BC57" s="692" t="s">
        <v>722</v>
      </c>
      <c r="BD57" s="692" t="s">
        <v>722</v>
      </c>
      <c r="BE57" s="692" t="s">
        <v>722</v>
      </c>
      <c r="BF57" s="692" t="s">
        <v>722</v>
      </c>
      <c r="BG57" s="692" t="s">
        <v>722</v>
      </c>
      <c r="BH57" s="692" t="s">
        <v>722</v>
      </c>
      <c r="BI57" s="692" t="s">
        <v>724</v>
      </c>
      <c r="BJ57" s="692" t="s">
        <v>724</v>
      </c>
      <c r="BK57" s="692" t="s">
        <v>724</v>
      </c>
      <c r="BL57" s="692" t="s">
        <v>724</v>
      </c>
      <c r="BM57" s="692" t="s">
        <v>724</v>
      </c>
      <c r="BN57" s="692" t="s">
        <v>724</v>
      </c>
      <c r="BO57" s="692" t="s">
        <v>724</v>
      </c>
      <c r="BP57" s="692" t="s">
        <v>724</v>
      </c>
      <c r="BQ57" s="692" t="s">
        <v>724</v>
      </c>
      <c r="BR57" s="692" t="s">
        <v>724</v>
      </c>
      <c r="BS57" s="692" t="s">
        <v>725</v>
      </c>
      <c r="BT57" s="692" t="s">
        <v>721</v>
      </c>
      <c r="BU57" s="692" t="s">
        <v>721</v>
      </c>
      <c r="BV57" s="692" t="s">
        <v>721</v>
      </c>
      <c r="BW57" s="692" t="s">
        <v>721</v>
      </c>
      <c r="BX57" s="692" t="s">
        <v>721</v>
      </c>
      <c r="BY57" s="692" t="s">
        <v>721</v>
      </c>
      <c r="BZ57" s="693"/>
      <c r="CA57" s="168"/>
    </row>
    <row r="58" spans="2:79" s="17" customFormat="1" ht="15.75">
      <c r="B58" s="274">
        <v>35</v>
      </c>
      <c r="C58" s="179" t="s">
        <v>711</v>
      </c>
      <c r="D58" s="179" t="s">
        <v>677</v>
      </c>
      <c r="E58" s="179" t="s">
        <v>705</v>
      </c>
      <c r="F58" s="179" t="s">
        <v>674</v>
      </c>
      <c r="G58" s="179" t="s">
        <v>679</v>
      </c>
      <c r="H58" s="179" t="s">
        <v>676</v>
      </c>
      <c r="I58" s="179">
        <v>2009</v>
      </c>
      <c r="J58" s="179" t="s">
        <v>712</v>
      </c>
      <c r="K58" s="179"/>
      <c r="L58" s="179" t="s">
        <v>713</v>
      </c>
      <c r="M58" s="179" t="s">
        <v>688</v>
      </c>
      <c r="N58" s="179">
        <v>13</v>
      </c>
      <c r="O58" s="692" t="s">
        <v>721</v>
      </c>
      <c r="P58" s="692" t="s">
        <v>722</v>
      </c>
      <c r="Q58" s="179"/>
      <c r="R58" s="692" t="s">
        <v>721</v>
      </c>
      <c r="S58" s="692" t="s">
        <v>721</v>
      </c>
      <c r="T58" s="692">
        <v>8.32</v>
      </c>
      <c r="U58" s="692" t="s">
        <v>721</v>
      </c>
      <c r="V58" s="692" t="s">
        <v>721</v>
      </c>
      <c r="W58" s="692" t="s">
        <v>721</v>
      </c>
      <c r="X58" s="692" t="s">
        <v>721</v>
      </c>
      <c r="Y58" s="692" t="s">
        <v>721</v>
      </c>
      <c r="Z58" s="692" t="s">
        <v>721</v>
      </c>
      <c r="AA58" s="692" t="s">
        <v>721</v>
      </c>
      <c r="AB58" s="692" t="s">
        <v>721</v>
      </c>
      <c r="AC58" s="692" t="s">
        <v>721</v>
      </c>
      <c r="AD58" s="692" t="s">
        <v>721</v>
      </c>
      <c r="AE58" s="692" t="s">
        <v>721</v>
      </c>
      <c r="AF58" s="692" t="s">
        <v>721</v>
      </c>
      <c r="AG58" s="692" t="s">
        <v>721</v>
      </c>
      <c r="AH58" s="692" t="s">
        <v>721</v>
      </c>
      <c r="AI58" s="692" t="s">
        <v>721</v>
      </c>
      <c r="AJ58" s="692" t="s">
        <v>721</v>
      </c>
      <c r="AK58" s="692" t="s">
        <v>721</v>
      </c>
      <c r="AL58" s="692" t="s">
        <v>721</v>
      </c>
      <c r="AM58" s="692" t="s">
        <v>721</v>
      </c>
      <c r="AN58" s="692" t="s">
        <v>721</v>
      </c>
      <c r="AO58" s="692" t="s">
        <v>721</v>
      </c>
      <c r="AP58" s="692" t="s">
        <v>721</v>
      </c>
      <c r="AQ58" s="692" t="s">
        <v>721</v>
      </c>
      <c r="AR58" s="692" t="s">
        <v>721</v>
      </c>
      <c r="AS58" s="692" t="s">
        <v>721</v>
      </c>
      <c r="AT58" s="692" t="s">
        <v>721</v>
      </c>
      <c r="AU58" s="692" t="s">
        <v>723</v>
      </c>
      <c r="AV58" s="179"/>
      <c r="AW58" s="692" t="s">
        <v>723</v>
      </c>
      <c r="AX58" s="692" t="s">
        <v>726</v>
      </c>
      <c r="AY58" s="692">
        <v>13.27</v>
      </c>
      <c r="AZ58" s="692" t="s">
        <v>722</v>
      </c>
      <c r="BA58" s="692" t="s">
        <v>722</v>
      </c>
      <c r="BB58" s="692" t="s">
        <v>722</v>
      </c>
      <c r="BC58" s="692" t="s">
        <v>722</v>
      </c>
      <c r="BD58" s="692" t="s">
        <v>722</v>
      </c>
      <c r="BE58" s="692" t="s">
        <v>722</v>
      </c>
      <c r="BF58" s="692" t="s">
        <v>722</v>
      </c>
      <c r="BG58" s="692" t="s">
        <v>722</v>
      </c>
      <c r="BH58" s="692" t="s">
        <v>722</v>
      </c>
      <c r="BI58" s="692" t="s">
        <v>724</v>
      </c>
      <c r="BJ58" s="692" t="s">
        <v>724</v>
      </c>
      <c r="BK58" s="692" t="s">
        <v>724</v>
      </c>
      <c r="BL58" s="692" t="s">
        <v>724</v>
      </c>
      <c r="BM58" s="692" t="s">
        <v>724</v>
      </c>
      <c r="BN58" s="692" t="s">
        <v>724</v>
      </c>
      <c r="BO58" s="692" t="s">
        <v>724</v>
      </c>
      <c r="BP58" s="692" t="s">
        <v>724</v>
      </c>
      <c r="BQ58" s="692" t="s">
        <v>724</v>
      </c>
      <c r="BR58" s="692" t="s">
        <v>724</v>
      </c>
      <c r="BS58" s="692" t="s">
        <v>725</v>
      </c>
      <c r="BT58" s="692" t="s">
        <v>721</v>
      </c>
      <c r="BU58" s="692" t="s">
        <v>721</v>
      </c>
      <c r="BV58" s="692" t="s">
        <v>721</v>
      </c>
      <c r="BW58" s="692" t="s">
        <v>721</v>
      </c>
      <c r="BX58" s="692" t="s">
        <v>721</v>
      </c>
      <c r="BY58" s="692" t="s">
        <v>721</v>
      </c>
      <c r="BZ58" s="693"/>
      <c r="CA58" s="168"/>
    </row>
    <row r="59" spans="2:79" s="17" customFormat="1" ht="15.75">
      <c r="B59" s="274">
        <v>36</v>
      </c>
      <c r="C59" s="179" t="s">
        <v>711</v>
      </c>
      <c r="D59" s="179" t="s">
        <v>673</v>
      </c>
      <c r="E59" s="179" t="s">
        <v>705</v>
      </c>
      <c r="F59" s="179" t="s">
        <v>674</v>
      </c>
      <c r="G59" s="179" t="s">
        <v>29</v>
      </c>
      <c r="H59" s="179" t="s">
        <v>676</v>
      </c>
      <c r="I59" s="179">
        <v>2006</v>
      </c>
      <c r="J59" s="179" t="s">
        <v>712</v>
      </c>
      <c r="K59" s="179"/>
      <c r="L59" s="179" t="s">
        <v>713</v>
      </c>
      <c r="M59" s="179" t="s">
        <v>688</v>
      </c>
      <c r="N59" s="179">
        <v>605</v>
      </c>
      <c r="O59" s="692" t="s">
        <v>721</v>
      </c>
      <c r="P59" s="692" t="s">
        <v>722</v>
      </c>
      <c r="Q59" s="179"/>
      <c r="R59" s="692" t="s">
        <v>721</v>
      </c>
      <c r="S59" s="692" t="s">
        <v>721</v>
      </c>
      <c r="T59" s="692">
        <v>236.95</v>
      </c>
      <c r="U59" s="692" t="s">
        <v>721</v>
      </c>
      <c r="V59" s="692" t="s">
        <v>721</v>
      </c>
      <c r="W59" s="692" t="s">
        <v>721</v>
      </c>
      <c r="X59" s="692" t="s">
        <v>721</v>
      </c>
      <c r="Y59" s="692" t="s">
        <v>721</v>
      </c>
      <c r="Z59" s="692" t="s">
        <v>721</v>
      </c>
      <c r="AA59" s="692" t="s">
        <v>721</v>
      </c>
      <c r="AB59" s="692" t="s">
        <v>721</v>
      </c>
      <c r="AC59" s="692" t="s">
        <v>721</v>
      </c>
      <c r="AD59" s="692" t="s">
        <v>721</v>
      </c>
      <c r="AE59" s="692" t="s">
        <v>721</v>
      </c>
      <c r="AF59" s="692" t="s">
        <v>721</v>
      </c>
      <c r="AG59" s="692" t="s">
        <v>721</v>
      </c>
      <c r="AH59" s="692" t="s">
        <v>721</v>
      </c>
      <c r="AI59" s="692" t="s">
        <v>721</v>
      </c>
      <c r="AJ59" s="692" t="s">
        <v>721</v>
      </c>
      <c r="AK59" s="692" t="s">
        <v>721</v>
      </c>
      <c r="AL59" s="692" t="s">
        <v>721</v>
      </c>
      <c r="AM59" s="692" t="s">
        <v>721</v>
      </c>
      <c r="AN59" s="692" t="s">
        <v>721</v>
      </c>
      <c r="AO59" s="692" t="s">
        <v>721</v>
      </c>
      <c r="AP59" s="692" t="s">
        <v>721</v>
      </c>
      <c r="AQ59" s="692" t="s">
        <v>721</v>
      </c>
      <c r="AR59" s="692" t="s">
        <v>721</v>
      </c>
      <c r="AS59" s="692" t="s">
        <v>721</v>
      </c>
      <c r="AT59" s="692" t="s">
        <v>721</v>
      </c>
      <c r="AU59" s="692" t="s">
        <v>723</v>
      </c>
      <c r="AV59" s="179"/>
      <c r="AW59" s="692" t="s">
        <v>723</v>
      </c>
      <c r="AX59" s="692" t="s">
        <v>726</v>
      </c>
      <c r="AY59" s="692">
        <v>917.35</v>
      </c>
      <c r="AZ59" s="692" t="s">
        <v>722</v>
      </c>
      <c r="BA59" s="692" t="s">
        <v>722</v>
      </c>
      <c r="BB59" s="692" t="s">
        <v>722</v>
      </c>
      <c r="BC59" s="692" t="s">
        <v>722</v>
      </c>
      <c r="BD59" s="692" t="s">
        <v>722</v>
      </c>
      <c r="BE59" s="692" t="s">
        <v>722</v>
      </c>
      <c r="BF59" s="692" t="s">
        <v>722</v>
      </c>
      <c r="BG59" s="692" t="s">
        <v>722</v>
      </c>
      <c r="BH59" s="692" t="s">
        <v>722</v>
      </c>
      <c r="BI59" s="692" t="s">
        <v>724</v>
      </c>
      <c r="BJ59" s="692" t="s">
        <v>724</v>
      </c>
      <c r="BK59" s="692" t="s">
        <v>724</v>
      </c>
      <c r="BL59" s="692" t="s">
        <v>724</v>
      </c>
      <c r="BM59" s="692" t="s">
        <v>724</v>
      </c>
      <c r="BN59" s="692" t="s">
        <v>724</v>
      </c>
      <c r="BO59" s="692" t="s">
        <v>724</v>
      </c>
      <c r="BP59" s="692" t="s">
        <v>724</v>
      </c>
      <c r="BQ59" s="692" t="s">
        <v>724</v>
      </c>
      <c r="BR59" s="692" t="s">
        <v>724</v>
      </c>
      <c r="BS59" s="692" t="s">
        <v>725</v>
      </c>
      <c r="BT59" s="692" t="s">
        <v>721</v>
      </c>
      <c r="BU59" s="692" t="s">
        <v>721</v>
      </c>
      <c r="BV59" s="692" t="s">
        <v>721</v>
      </c>
      <c r="BW59" s="692" t="s">
        <v>721</v>
      </c>
      <c r="BX59" s="692" t="s">
        <v>721</v>
      </c>
      <c r="BY59" s="692" t="s">
        <v>721</v>
      </c>
      <c r="BZ59" s="693"/>
      <c r="CA59" s="168"/>
    </row>
    <row r="60" spans="2:79" s="17" customFormat="1" ht="15.75">
      <c r="B60" s="274">
        <v>37</v>
      </c>
      <c r="C60" s="179" t="s">
        <v>711</v>
      </c>
      <c r="D60" s="179" t="s">
        <v>673</v>
      </c>
      <c r="E60" s="179" t="s">
        <v>705</v>
      </c>
      <c r="F60" s="179" t="s">
        <v>674</v>
      </c>
      <c r="G60" s="179" t="s">
        <v>29</v>
      </c>
      <c r="H60" s="179" t="s">
        <v>676</v>
      </c>
      <c r="I60" s="179">
        <v>2007</v>
      </c>
      <c r="J60" s="179" t="s">
        <v>712</v>
      </c>
      <c r="K60" s="179"/>
      <c r="L60" s="179" t="s">
        <v>713</v>
      </c>
      <c r="M60" s="179" t="s">
        <v>688</v>
      </c>
      <c r="N60" s="691">
        <v>1016</v>
      </c>
      <c r="O60" s="692" t="s">
        <v>721</v>
      </c>
      <c r="P60" s="692" t="s">
        <v>722</v>
      </c>
      <c r="Q60" s="179"/>
      <c r="R60" s="692" t="s">
        <v>721</v>
      </c>
      <c r="S60" s="692" t="s">
        <v>721</v>
      </c>
      <c r="T60" s="692">
        <v>401.88</v>
      </c>
      <c r="U60" s="692" t="s">
        <v>721</v>
      </c>
      <c r="V60" s="692" t="s">
        <v>721</v>
      </c>
      <c r="W60" s="692" t="s">
        <v>721</v>
      </c>
      <c r="X60" s="692" t="s">
        <v>721</v>
      </c>
      <c r="Y60" s="692" t="s">
        <v>721</v>
      </c>
      <c r="Z60" s="692" t="s">
        <v>721</v>
      </c>
      <c r="AA60" s="692" t="s">
        <v>721</v>
      </c>
      <c r="AB60" s="692" t="s">
        <v>721</v>
      </c>
      <c r="AC60" s="692" t="s">
        <v>721</v>
      </c>
      <c r="AD60" s="692" t="s">
        <v>721</v>
      </c>
      <c r="AE60" s="692" t="s">
        <v>721</v>
      </c>
      <c r="AF60" s="692" t="s">
        <v>721</v>
      </c>
      <c r="AG60" s="692" t="s">
        <v>721</v>
      </c>
      <c r="AH60" s="692" t="s">
        <v>721</v>
      </c>
      <c r="AI60" s="692" t="s">
        <v>721</v>
      </c>
      <c r="AJ60" s="692" t="s">
        <v>721</v>
      </c>
      <c r="AK60" s="692" t="s">
        <v>721</v>
      </c>
      <c r="AL60" s="692" t="s">
        <v>721</v>
      </c>
      <c r="AM60" s="692" t="s">
        <v>721</v>
      </c>
      <c r="AN60" s="692" t="s">
        <v>721</v>
      </c>
      <c r="AO60" s="692" t="s">
        <v>721</v>
      </c>
      <c r="AP60" s="692" t="s">
        <v>721</v>
      </c>
      <c r="AQ60" s="692" t="s">
        <v>721</v>
      </c>
      <c r="AR60" s="692" t="s">
        <v>721</v>
      </c>
      <c r="AS60" s="692" t="s">
        <v>721</v>
      </c>
      <c r="AT60" s="692" t="s">
        <v>721</v>
      </c>
      <c r="AU60" s="692" t="s">
        <v>723</v>
      </c>
      <c r="AV60" s="179"/>
      <c r="AW60" s="692" t="s">
        <v>723</v>
      </c>
      <c r="AX60" s="692" t="s">
        <v>726</v>
      </c>
      <c r="AY60" s="692">
        <v>1437.42</v>
      </c>
      <c r="AZ60" s="692" t="s">
        <v>722</v>
      </c>
      <c r="BA60" s="692" t="s">
        <v>722</v>
      </c>
      <c r="BB60" s="692" t="s">
        <v>722</v>
      </c>
      <c r="BC60" s="692" t="s">
        <v>722</v>
      </c>
      <c r="BD60" s="692" t="s">
        <v>722</v>
      </c>
      <c r="BE60" s="692" t="s">
        <v>722</v>
      </c>
      <c r="BF60" s="692" t="s">
        <v>722</v>
      </c>
      <c r="BG60" s="692" t="s">
        <v>722</v>
      </c>
      <c r="BH60" s="692" t="s">
        <v>722</v>
      </c>
      <c r="BI60" s="692" t="s">
        <v>724</v>
      </c>
      <c r="BJ60" s="692" t="s">
        <v>724</v>
      </c>
      <c r="BK60" s="692" t="s">
        <v>724</v>
      </c>
      <c r="BL60" s="692" t="s">
        <v>724</v>
      </c>
      <c r="BM60" s="692" t="s">
        <v>724</v>
      </c>
      <c r="BN60" s="692" t="s">
        <v>724</v>
      </c>
      <c r="BO60" s="692" t="s">
        <v>724</v>
      </c>
      <c r="BP60" s="692" t="s">
        <v>724</v>
      </c>
      <c r="BQ60" s="692" t="s">
        <v>724</v>
      </c>
      <c r="BR60" s="692" t="s">
        <v>724</v>
      </c>
      <c r="BS60" s="692" t="s">
        <v>725</v>
      </c>
      <c r="BT60" s="692" t="s">
        <v>721</v>
      </c>
      <c r="BU60" s="692" t="s">
        <v>721</v>
      </c>
      <c r="BV60" s="692" t="s">
        <v>721</v>
      </c>
      <c r="BW60" s="692" t="s">
        <v>721</v>
      </c>
      <c r="BX60" s="692" t="s">
        <v>721</v>
      </c>
      <c r="BY60" s="692" t="s">
        <v>721</v>
      </c>
      <c r="BZ60" s="693"/>
      <c r="CA60" s="168"/>
    </row>
    <row r="61" spans="2:79" s="17" customFormat="1" ht="15.75">
      <c r="B61" s="274">
        <v>38</v>
      </c>
      <c r="C61" s="179" t="s">
        <v>711</v>
      </c>
      <c r="D61" s="179" t="s">
        <v>673</v>
      </c>
      <c r="E61" s="179" t="s">
        <v>705</v>
      </c>
      <c r="F61" s="179" t="s">
        <v>674</v>
      </c>
      <c r="G61" s="179" t="s">
        <v>29</v>
      </c>
      <c r="H61" s="179" t="s">
        <v>676</v>
      </c>
      <c r="I61" s="179">
        <v>2008</v>
      </c>
      <c r="J61" s="179" t="s">
        <v>712</v>
      </c>
      <c r="K61" s="179"/>
      <c r="L61" s="179" t="s">
        <v>713</v>
      </c>
      <c r="M61" s="179" t="s">
        <v>688</v>
      </c>
      <c r="N61" s="691">
        <v>1431</v>
      </c>
      <c r="O61" s="692" t="s">
        <v>721</v>
      </c>
      <c r="P61" s="692" t="s">
        <v>722</v>
      </c>
      <c r="Q61" s="179"/>
      <c r="R61" s="692" t="s">
        <v>721</v>
      </c>
      <c r="S61" s="692" t="s">
        <v>721</v>
      </c>
      <c r="T61" s="692">
        <v>559.33000000000004</v>
      </c>
      <c r="U61" s="692" t="s">
        <v>721</v>
      </c>
      <c r="V61" s="692" t="s">
        <v>721</v>
      </c>
      <c r="W61" s="692" t="s">
        <v>721</v>
      </c>
      <c r="X61" s="692" t="s">
        <v>721</v>
      </c>
      <c r="Y61" s="692" t="s">
        <v>721</v>
      </c>
      <c r="Z61" s="692" t="s">
        <v>721</v>
      </c>
      <c r="AA61" s="692" t="s">
        <v>721</v>
      </c>
      <c r="AB61" s="692" t="s">
        <v>721</v>
      </c>
      <c r="AC61" s="692" t="s">
        <v>721</v>
      </c>
      <c r="AD61" s="692" t="s">
        <v>721</v>
      </c>
      <c r="AE61" s="692" t="s">
        <v>721</v>
      </c>
      <c r="AF61" s="692" t="s">
        <v>721</v>
      </c>
      <c r="AG61" s="692" t="s">
        <v>721</v>
      </c>
      <c r="AH61" s="692" t="s">
        <v>721</v>
      </c>
      <c r="AI61" s="692" t="s">
        <v>721</v>
      </c>
      <c r="AJ61" s="692" t="s">
        <v>721</v>
      </c>
      <c r="AK61" s="692" t="s">
        <v>721</v>
      </c>
      <c r="AL61" s="692" t="s">
        <v>721</v>
      </c>
      <c r="AM61" s="692" t="s">
        <v>721</v>
      </c>
      <c r="AN61" s="692" t="s">
        <v>721</v>
      </c>
      <c r="AO61" s="692" t="s">
        <v>721</v>
      </c>
      <c r="AP61" s="692" t="s">
        <v>721</v>
      </c>
      <c r="AQ61" s="692" t="s">
        <v>721</v>
      </c>
      <c r="AR61" s="692" t="s">
        <v>721</v>
      </c>
      <c r="AS61" s="692" t="s">
        <v>721</v>
      </c>
      <c r="AT61" s="692" t="s">
        <v>721</v>
      </c>
      <c r="AU61" s="692" t="s">
        <v>723</v>
      </c>
      <c r="AV61" s="179"/>
      <c r="AW61" s="692" t="s">
        <v>723</v>
      </c>
      <c r="AX61" s="692" t="s">
        <v>726</v>
      </c>
      <c r="AY61" s="692">
        <v>2040.46</v>
      </c>
      <c r="AZ61" s="692" t="s">
        <v>722</v>
      </c>
      <c r="BA61" s="692" t="s">
        <v>722</v>
      </c>
      <c r="BB61" s="692" t="s">
        <v>722</v>
      </c>
      <c r="BC61" s="692" t="s">
        <v>722</v>
      </c>
      <c r="BD61" s="692" t="s">
        <v>722</v>
      </c>
      <c r="BE61" s="692" t="s">
        <v>722</v>
      </c>
      <c r="BF61" s="692" t="s">
        <v>722</v>
      </c>
      <c r="BG61" s="692" t="s">
        <v>722</v>
      </c>
      <c r="BH61" s="692" t="s">
        <v>722</v>
      </c>
      <c r="BI61" s="692" t="s">
        <v>724</v>
      </c>
      <c r="BJ61" s="692" t="s">
        <v>724</v>
      </c>
      <c r="BK61" s="692" t="s">
        <v>724</v>
      </c>
      <c r="BL61" s="692" t="s">
        <v>724</v>
      </c>
      <c r="BM61" s="692" t="s">
        <v>724</v>
      </c>
      <c r="BN61" s="692" t="s">
        <v>724</v>
      </c>
      <c r="BO61" s="692" t="s">
        <v>724</v>
      </c>
      <c r="BP61" s="692" t="s">
        <v>724</v>
      </c>
      <c r="BQ61" s="692" t="s">
        <v>724</v>
      </c>
      <c r="BR61" s="692" t="s">
        <v>724</v>
      </c>
      <c r="BS61" s="692" t="s">
        <v>725</v>
      </c>
      <c r="BT61" s="692" t="s">
        <v>721</v>
      </c>
      <c r="BU61" s="692" t="s">
        <v>721</v>
      </c>
      <c r="BV61" s="692" t="s">
        <v>721</v>
      </c>
      <c r="BW61" s="692" t="s">
        <v>721</v>
      </c>
      <c r="BX61" s="692" t="s">
        <v>721</v>
      </c>
      <c r="BY61" s="692" t="s">
        <v>721</v>
      </c>
      <c r="BZ61" s="693"/>
      <c r="CA61" s="168"/>
    </row>
    <row r="62" spans="2:79" s="17" customFormat="1" ht="15.75">
      <c r="B62" s="274">
        <v>39</v>
      </c>
      <c r="C62" s="179" t="s">
        <v>711</v>
      </c>
      <c r="D62" s="179" t="s">
        <v>673</v>
      </c>
      <c r="E62" s="179" t="s">
        <v>705</v>
      </c>
      <c r="F62" s="179" t="s">
        <v>674</v>
      </c>
      <c r="G62" s="179" t="s">
        <v>29</v>
      </c>
      <c r="H62" s="179" t="s">
        <v>676</v>
      </c>
      <c r="I62" s="179">
        <v>2009</v>
      </c>
      <c r="J62" s="179" t="s">
        <v>712</v>
      </c>
      <c r="K62" s="179"/>
      <c r="L62" s="179" t="s">
        <v>713</v>
      </c>
      <c r="M62" s="179" t="s">
        <v>688</v>
      </c>
      <c r="N62" s="691">
        <v>1934</v>
      </c>
      <c r="O62" s="692" t="s">
        <v>721</v>
      </c>
      <c r="P62" s="692" t="s">
        <v>722</v>
      </c>
      <c r="Q62" s="179"/>
      <c r="R62" s="692" t="s">
        <v>721</v>
      </c>
      <c r="S62" s="692" t="s">
        <v>721</v>
      </c>
      <c r="T62" s="692">
        <v>765</v>
      </c>
      <c r="U62" s="692" t="s">
        <v>721</v>
      </c>
      <c r="V62" s="692" t="s">
        <v>721</v>
      </c>
      <c r="W62" s="692" t="s">
        <v>721</v>
      </c>
      <c r="X62" s="692" t="s">
        <v>721</v>
      </c>
      <c r="Y62" s="692" t="s">
        <v>721</v>
      </c>
      <c r="Z62" s="692" t="s">
        <v>721</v>
      </c>
      <c r="AA62" s="692" t="s">
        <v>721</v>
      </c>
      <c r="AB62" s="692" t="s">
        <v>721</v>
      </c>
      <c r="AC62" s="692" t="s">
        <v>721</v>
      </c>
      <c r="AD62" s="692" t="s">
        <v>721</v>
      </c>
      <c r="AE62" s="692" t="s">
        <v>721</v>
      </c>
      <c r="AF62" s="692" t="s">
        <v>721</v>
      </c>
      <c r="AG62" s="692" t="s">
        <v>721</v>
      </c>
      <c r="AH62" s="692" t="s">
        <v>721</v>
      </c>
      <c r="AI62" s="692" t="s">
        <v>721</v>
      </c>
      <c r="AJ62" s="692" t="s">
        <v>721</v>
      </c>
      <c r="AK62" s="692" t="s">
        <v>721</v>
      </c>
      <c r="AL62" s="692" t="s">
        <v>721</v>
      </c>
      <c r="AM62" s="692" t="s">
        <v>721</v>
      </c>
      <c r="AN62" s="692" t="s">
        <v>721</v>
      </c>
      <c r="AO62" s="692" t="s">
        <v>721</v>
      </c>
      <c r="AP62" s="692" t="s">
        <v>721</v>
      </c>
      <c r="AQ62" s="692" t="s">
        <v>721</v>
      </c>
      <c r="AR62" s="692" t="s">
        <v>721</v>
      </c>
      <c r="AS62" s="692" t="s">
        <v>721</v>
      </c>
      <c r="AT62" s="692" t="s">
        <v>721</v>
      </c>
      <c r="AU62" s="692" t="s">
        <v>723</v>
      </c>
      <c r="AV62" s="179"/>
      <c r="AW62" s="692" t="s">
        <v>723</v>
      </c>
      <c r="AX62" s="692" t="s">
        <v>726</v>
      </c>
      <c r="AY62" s="692">
        <v>2729.02</v>
      </c>
      <c r="AZ62" s="692" t="s">
        <v>722</v>
      </c>
      <c r="BA62" s="692" t="s">
        <v>722</v>
      </c>
      <c r="BB62" s="692" t="s">
        <v>722</v>
      </c>
      <c r="BC62" s="692" t="s">
        <v>722</v>
      </c>
      <c r="BD62" s="692" t="s">
        <v>722</v>
      </c>
      <c r="BE62" s="692" t="s">
        <v>722</v>
      </c>
      <c r="BF62" s="692" t="s">
        <v>722</v>
      </c>
      <c r="BG62" s="692" t="s">
        <v>722</v>
      </c>
      <c r="BH62" s="692" t="s">
        <v>722</v>
      </c>
      <c r="BI62" s="692" t="s">
        <v>724</v>
      </c>
      <c r="BJ62" s="692" t="s">
        <v>724</v>
      </c>
      <c r="BK62" s="692" t="s">
        <v>724</v>
      </c>
      <c r="BL62" s="692" t="s">
        <v>724</v>
      </c>
      <c r="BM62" s="692" t="s">
        <v>724</v>
      </c>
      <c r="BN62" s="692" t="s">
        <v>724</v>
      </c>
      <c r="BO62" s="692" t="s">
        <v>724</v>
      </c>
      <c r="BP62" s="692" t="s">
        <v>724</v>
      </c>
      <c r="BQ62" s="692" t="s">
        <v>724</v>
      </c>
      <c r="BR62" s="692" t="s">
        <v>724</v>
      </c>
      <c r="BS62" s="692" t="s">
        <v>725</v>
      </c>
      <c r="BT62" s="692" t="s">
        <v>721</v>
      </c>
      <c r="BU62" s="692" t="s">
        <v>721</v>
      </c>
      <c r="BV62" s="692" t="s">
        <v>721</v>
      </c>
      <c r="BW62" s="692" t="s">
        <v>721</v>
      </c>
      <c r="BX62" s="692" t="s">
        <v>721</v>
      </c>
      <c r="BY62" s="692" t="s">
        <v>721</v>
      </c>
      <c r="BZ62" s="693"/>
      <c r="CA62" s="168"/>
    </row>
    <row r="63" spans="2:79" s="17" customFormat="1" ht="15.75">
      <c r="B63" s="274">
        <v>40</v>
      </c>
      <c r="C63" s="179" t="s">
        <v>711</v>
      </c>
      <c r="D63" s="179" t="s">
        <v>673</v>
      </c>
      <c r="E63" s="179" t="s">
        <v>705</v>
      </c>
      <c r="F63" s="179" t="s">
        <v>674</v>
      </c>
      <c r="G63" s="179" t="s">
        <v>29</v>
      </c>
      <c r="H63" s="179" t="s">
        <v>676</v>
      </c>
      <c r="I63" s="179">
        <v>2010</v>
      </c>
      <c r="J63" s="179" t="s">
        <v>712</v>
      </c>
      <c r="K63" s="179"/>
      <c r="L63" s="179" t="s">
        <v>713</v>
      </c>
      <c r="M63" s="179" t="s">
        <v>688</v>
      </c>
      <c r="N63" s="691">
        <v>1212</v>
      </c>
      <c r="O63" s="692" t="s">
        <v>721</v>
      </c>
      <c r="P63" s="692" t="s">
        <v>722</v>
      </c>
      <c r="Q63" s="179"/>
      <c r="R63" s="692" t="s">
        <v>721</v>
      </c>
      <c r="S63" s="692" t="s">
        <v>721</v>
      </c>
      <c r="T63" s="692">
        <v>475.51</v>
      </c>
      <c r="U63" s="692" t="s">
        <v>721</v>
      </c>
      <c r="V63" s="692" t="s">
        <v>721</v>
      </c>
      <c r="W63" s="692" t="s">
        <v>721</v>
      </c>
      <c r="X63" s="692" t="s">
        <v>721</v>
      </c>
      <c r="Y63" s="692" t="s">
        <v>721</v>
      </c>
      <c r="Z63" s="692" t="s">
        <v>721</v>
      </c>
      <c r="AA63" s="692" t="s">
        <v>721</v>
      </c>
      <c r="AB63" s="692" t="s">
        <v>721</v>
      </c>
      <c r="AC63" s="692" t="s">
        <v>721</v>
      </c>
      <c r="AD63" s="692" t="s">
        <v>721</v>
      </c>
      <c r="AE63" s="692" t="s">
        <v>721</v>
      </c>
      <c r="AF63" s="692" t="s">
        <v>721</v>
      </c>
      <c r="AG63" s="692" t="s">
        <v>721</v>
      </c>
      <c r="AH63" s="692" t="s">
        <v>721</v>
      </c>
      <c r="AI63" s="692" t="s">
        <v>721</v>
      </c>
      <c r="AJ63" s="692" t="s">
        <v>721</v>
      </c>
      <c r="AK63" s="692" t="s">
        <v>721</v>
      </c>
      <c r="AL63" s="692" t="s">
        <v>721</v>
      </c>
      <c r="AM63" s="692" t="s">
        <v>721</v>
      </c>
      <c r="AN63" s="692" t="s">
        <v>721</v>
      </c>
      <c r="AO63" s="692" t="s">
        <v>721</v>
      </c>
      <c r="AP63" s="692" t="s">
        <v>721</v>
      </c>
      <c r="AQ63" s="692" t="s">
        <v>721</v>
      </c>
      <c r="AR63" s="692" t="s">
        <v>721</v>
      </c>
      <c r="AS63" s="692" t="s">
        <v>721</v>
      </c>
      <c r="AT63" s="692" t="s">
        <v>721</v>
      </c>
      <c r="AU63" s="692" t="s">
        <v>723</v>
      </c>
      <c r="AV63" s="179"/>
      <c r="AW63" s="692" t="s">
        <v>723</v>
      </c>
      <c r="AX63" s="692" t="s">
        <v>726</v>
      </c>
      <c r="AY63" s="692">
        <v>1724.71</v>
      </c>
      <c r="AZ63" s="692" t="s">
        <v>722</v>
      </c>
      <c r="BA63" s="692" t="s">
        <v>722</v>
      </c>
      <c r="BB63" s="692" t="s">
        <v>722</v>
      </c>
      <c r="BC63" s="692" t="s">
        <v>722</v>
      </c>
      <c r="BD63" s="692" t="s">
        <v>722</v>
      </c>
      <c r="BE63" s="692" t="s">
        <v>722</v>
      </c>
      <c r="BF63" s="692" t="s">
        <v>722</v>
      </c>
      <c r="BG63" s="692" t="s">
        <v>722</v>
      </c>
      <c r="BH63" s="692" t="s">
        <v>722</v>
      </c>
      <c r="BI63" s="692" t="s">
        <v>724</v>
      </c>
      <c r="BJ63" s="692" t="s">
        <v>724</v>
      </c>
      <c r="BK63" s="692" t="s">
        <v>724</v>
      </c>
      <c r="BL63" s="692" t="s">
        <v>724</v>
      </c>
      <c r="BM63" s="692" t="s">
        <v>724</v>
      </c>
      <c r="BN63" s="692" t="s">
        <v>724</v>
      </c>
      <c r="BO63" s="692" t="s">
        <v>724</v>
      </c>
      <c r="BP63" s="692" t="s">
        <v>724</v>
      </c>
      <c r="BQ63" s="692" t="s">
        <v>724</v>
      </c>
      <c r="BR63" s="692" t="s">
        <v>724</v>
      </c>
      <c r="BS63" s="692" t="s">
        <v>725</v>
      </c>
      <c r="BT63" s="692" t="s">
        <v>721</v>
      </c>
      <c r="BU63" s="692" t="s">
        <v>721</v>
      </c>
      <c r="BV63" s="692" t="s">
        <v>721</v>
      </c>
      <c r="BW63" s="692" t="s">
        <v>721</v>
      </c>
      <c r="BX63" s="692" t="s">
        <v>721</v>
      </c>
      <c r="BY63" s="692" t="s">
        <v>721</v>
      </c>
      <c r="BZ63" s="693"/>
      <c r="CA63" s="168"/>
    </row>
    <row r="64" spans="2:79" s="17" customFormat="1" ht="15.75">
      <c r="B64" s="274">
        <v>41</v>
      </c>
      <c r="C64" s="179" t="s">
        <v>711</v>
      </c>
      <c r="D64" s="179" t="s">
        <v>681</v>
      </c>
      <c r="E64" s="179" t="s">
        <v>704</v>
      </c>
      <c r="F64" s="179" t="s">
        <v>674</v>
      </c>
      <c r="G64" s="179" t="s">
        <v>681</v>
      </c>
      <c r="H64" s="179" t="s">
        <v>676</v>
      </c>
      <c r="I64" s="179">
        <v>2013</v>
      </c>
      <c r="J64" s="179" t="s">
        <v>712</v>
      </c>
      <c r="K64" s="179"/>
      <c r="L64" s="179" t="s">
        <v>713</v>
      </c>
      <c r="M64" s="179" t="s">
        <v>691</v>
      </c>
      <c r="N64" s="179">
        <v>2</v>
      </c>
      <c r="O64" s="692" t="s">
        <v>721</v>
      </c>
      <c r="P64" s="692" t="s">
        <v>722</v>
      </c>
      <c r="Q64" s="179"/>
      <c r="R64" s="692" t="s">
        <v>721</v>
      </c>
      <c r="S64" s="692" t="s">
        <v>721</v>
      </c>
      <c r="T64" s="692">
        <v>2588.1799999999998</v>
      </c>
      <c r="U64" s="692" t="s">
        <v>721</v>
      </c>
      <c r="V64" s="692" t="s">
        <v>721</v>
      </c>
      <c r="W64" s="692" t="s">
        <v>721</v>
      </c>
      <c r="X64" s="692" t="s">
        <v>721</v>
      </c>
      <c r="Y64" s="692" t="s">
        <v>721</v>
      </c>
      <c r="Z64" s="692" t="s">
        <v>721</v>
      </c>
      <c r="AA64" s="692" t="s">
        <v>721</v>
      </c>
      <c r="AB64" s="692" t="s">
        <v>721</v>
      </c>
      <c r="AC64" s="692" t="s">
        <v>721</v>
      </c>
      <c r="AD64" s="692" t="s">
        <v>721</v>
      </c>
      <c r="AE64" s="692" t="s">
        <v>721</v>
      </c>
      <c r="AF64" s="692" t="s">
        <v>721</v>
      </c>
      <c r="AG64" s="692" t="s">
        <v>721</v>
      </c>
      <c r="AH64" s="692" t="s">
        <v>721</v>
      </c>
      <c r="AI64" s="692" t="s">
        <v>721</v>
      </c>
      <c r="AJ64" s="692" t="s">
        <v>721</v>
      </c>
      <c r="AK64" s="692" t="s">
        <v>721</v>
      </c>
      <c r="AL64" s="692" t="s">
        <v>721</v>
      </c>
      <c r="AM64" s="692" t="s">
        <v>721</v>
      </c>
      <c r="AN64" s="692" t="s">
        <v>721</v>
      </c>
      <c r="AO64" s="692" t="s">
        <v>721</v>
      </c>
      <c r="AP64" s="692" t="s">
        <v>721</v>
      </c>
      <c r="AQ64" s="692" t="s">
        <v>721</v>
      </c>
      <c r="AR64" s="692" t="s">
        <v>721</v>
      </c>
      <c r="AS64" s="692" t="s">
        <v>721</v>
      </c>
      <c r="AT64" s="692" t="s">
        <v>721</v>
      </c>
      <c r="AU64" s="692" t="s">
        <v>723</v>
      </c>
      <c r="AV64" s="179"/>
      <c r="AW64" s="692" t="s">
        <v>723</v>
      </c>
      <c r="AX64" s="692" t="s">
        <v>726</v>
      </c>
      <c r="AY64" s="692">
        <v>100173.6</v>
      </c>
      <c r="AZ64" s="692" t="s">
        <v>722</v>
      </c>
      <c r="BA64" s="692" t="s">
        <v>722</v>
      </c>
      <c r="BB64" s="692" t="s">
        <v>722</v>
      </c>
      <c r="BC64" s="692" t="s">
        <v>722</v>
      </c>
      <c r="BD64" s="692" t="s">
        <v>722</v>
      </c>
      <c r="BE64" s="692" t="s">
        <v>722</v>
      </c>
      <c r="BF64" s="692" t="s">
        <v>722</v>
      </c>
      <c r="BG64" s="692" t="s">
        <v>722</v>
      </c>
      <c r="BH64" s="692" t="s">
        <v>722</v>
      </c>
      <c r="BI64" s="692" t="s">
        <v>724</v>
      </c>
      <c r="BJ64" s="692" t="s">
        <v>724</v>
      </c>
      <c r="BK64" s="692" t="s">
        <v>724</v>
      </c>
      <c r="BL64" s="692" t="s">
        <v>724</v>
      </c>
      <c r="BM64" s="692" t="s">
        <v>724</v>
      </c>
      <c r="BN64" s="692" t="s">
        <v>724</v>
      </c>
      <c r="BO64" s="692" t="s">
        <v>724</v>
      </c>
      <c r="BP64" s="692" t="s">
        <v>724</v>
      </c>
      <c r="BQ64" s="692" t="s">
        <v>724</v>
      </c>
      <c r="BR64" s="692" t="s">
        <v>724</v>
      </c>
      <c r="BS64" s="692" t="s">
        <v>725</v>
      </c>
      <c r="BT64" s="692" t="s">
        <v>721</v>
      </c>
      <c r="BU64" s="692" t="s">
        <v>721</v>
      </c>
      <c r="BV64" s="692" t="s">
        <v>721</v>
      </c>
      <c r="BW64" s="692" t="s">
        <v>721</v>
      </c>
      <c r="BX64" s="692" t="s">
        <v>721</v>
      </c>
      <c r="BY64" s="692" t="s">
        <v>721</v>
      </c>
      <c r="BZ64" s="693"/>
      <c r="CA64" s="168"/>
    </row>
    <row r="65" spans="2:79" s="17" customFormat="1" ht="15.75">
      <c r="B65" s="274">
        <v>42</v>
      </c>
      <c r="C65" s="179" t="s">
        <v>210</v>
      </c>
      <c r="D65" s="179" t="s">
        <v>673</v>
      </c>
      <c r="E65" s="179" t="s">
        <v>1</v>
      </c>
      <c r="F65" s="179" t="s">
        <v>674</v>
      </c>
      <c r="G65" s="179" t="s">
        <v>29</v>
      </c>
      <c r="H65" s="179" t="s">
        <v>675</v>
      </c>
      <c r="I65" s="179">
        <v>2013</v>
      </c>
      <c r="J65" s="179" t="s">
        <v>712</v>
      </c>
      <c r="K65" s="179"/>
      <c r="L65" s="179" t="s">
        <v>713</v>
      </c>
      <c r="M65" s="179" t="s">
        <v>684</v>
      </c>
      <c r="N65" s="179">
        <v>1</v>
      </c>
      <c r="O65" s="692">
        <v>7.0000000000000007E-2</v>
      </c>
      <c r="P65" s="692">
        <v>521.61</v>
      </c>
      <c r="Q65" s="179"/>
      <c r="R65" s="692" t="s">
        <v>721</v>
      </c>
      <c r="S65" s="692" t="s">
        <v>721</v>
      </c>
      <c r="T65" s="692">
        <v>0.04</v>
      </c>
      <c r="U65" s="692">
        <v>0.04</v>
      </c>
      <c r="V65" s="692">
        <v>0.04</v>
      </c>
      <c r="W65" s="692">
        <v>0.04</v>
      </c>
      <c r="X65" s="692">
        <v>0.02</v>
      </c>
      <c r="Y65" s="692" t="s">
        <v>721</v>
      </c>
      <c r="Z65" s="692" t="s">
        <v>721</v>
      </c>
      <c r="AA65" s="692" t="s">
        <v>721</v>
      </c>
      <c r="AB65" s="692" t="s">
        <v>721</v>
      </c>
      <c r="AC65" s="692" t="s">
        <v>721</v>
      </c>
      <c r="AD65" s="692" t="s">
        <v>721</v>
      </c>
      <c r="AE65" s="692" t="s">
        <v>721</v>
      </c>
      <c r="AF65" s="692" t="s">
        <v>721</v>
      </c>
      <c r="AG65" s="692" t="s">
        <v>721</v>
      </c>
      <c r="AH65" s="692" t="s">
        <v>721</v>
      </c>
      <c r="AI65" s="692" t="s">
        <v>721</v>
      </c>
      <c r="AJ65" s="692" t="s">
        <v>721</v>
      </c>
      <c r="AK65" s="692" t="s">
        <v>721</v>
      </c>
      <c r="AL65" s="692" t="s">
        <v>721</v>
      </c>
      <c r="AM65" s="692" t="s">
        <v>721</v>
      </c>
      <c r="AN65" s="692" t="s">
        <v>721</v>
      </c>
      <c r="AO65" s="692" t="s">
        <v>721</v>
      </c>
      <c r="AP65" s="692" t="s">
        <v>721</v>
      </c>
      <c r="AQ65" s="692" t="s">
        <v>721</v>
      </c>
      <c r="AR65" s="692" t="s">
        <v>721</v>
      </c>
      <c r="AS65" s="692" t="s">
        <v>721</v>
      </c>
      <c r="AT65" s="692" t="s">
        <v>721</v>
      </c>
      <c r="AU65" s="692" t="s">
        <v>723</v>
      </c>
      <c r="AV65" s="179"/>
      <c r="AW65" s="692" t="s">
        <v>723</v>
      </c>
      <c r="AX65" s="692" t="s">
        <v>726</v>
      </c>
      <c r="AY65" s="692">
        <v>247.24</v>
      </c>
      <c r="AZ65" s="692">
        <v>247.24</v>
      </c>
      <c r="BA65" s="692">
        <v>247.24</v>
      </c>
      <c r="BB65" s="692">
        <v>247.24</v>
      </c>
      <c r="BC65" s="692">
        <v>133.55000000000001</v>
      </c>
      <c r="BD65" s="692" t="s">
        <v>722</v>
      </c>
      <c r="BE65" s="692" t="s">
        <v>722</v>
      </c>
      <c r="BF65" s="692" t="s">
        <v>722</v>
      </c>
      <c r="BG65" s="692" t="s">
        <v>722</v>
      </c>
      <c r="BH65" s="692" t="s">
        <v>722</v>
      </c>
      <c r="BI65" s="692" t="s">
        <v>724</v>
      </c>
      <c r="BJ65" s="692" t="s">
        <v>724</v>
      </c>
      <c r="BK65" s="692" t="s">
        <v>724</v>
      </c>
      <c r="BL65" s="692" t="s">
        <v>724</v>
      </c>
      <c r="BM65" s="692" t="s">
        <v>724</v>
      </c>
      <c r="BN65" s="692" t="s">
        <v>724</v>
      </c>
      <c r="BO65" s="692" t="s">
        <v>724</v>
      </c>
      <c r="BP65" s="692" t="s">
        <v>724</v>
      </c>
      <c r="BQ65" s="692" t="s">
        <v>724</v>
      </c>
      <c r="BR65" s="692" t="s">
        <v>724</v>
      </c>
      <c r="BS65" s="692" t="s">
        <v>725</v>
      </c>
      <c r="BT65" s="692" t="s">
        <v>721</v>
      </c>
      <c r="BU65" s="692" t="s">
        <v>721</v>
      </c>
      <c r="BV65" s="692" t="s">
        <v>721</v>
      </c>
      <c r="BW65" s="692" t="s">
        <v>721</v>
      </c>
      <c r="BX65" s="692" t="s">
        <v>721</v>
      </c>
      <c r="BY65" s="692" t="s">
        <v>721</v>
      </c>
      <c r="BZ65" s="693"/>
      <c r="CA65" s="168"/>
    </row>
    <row r="66" spans="2:79" s="17" customFormat="1" ht="15.75">
      <c r="B66" s="274">
        <v>43</v>
      </c>
      <c r="C66" s="179" t="s">
        <v>210</v>
      </c>
      <c r="D66" s="179" t="s">
        <v>673</v>
      </c>
      <c r="E66" s="179" t="s">
        <v>710</v>
      </c>
      <c r="F66" s="179" t="s">
        <v>674</v>
      </c>
      <c r="G66" s="179" t="s">
        <v>29</v>
      </c>
      <c r="H66" s="179" t="s">
        <v>675</v>
      </c>
      <c r="I66" s="179">
        <v>2012</v>
      </c>
      <c r="J66" s="179" t="s">
        <v>712</v>
      </c>
      <c r="K66" s="179"/>
      <c r="L66" s="179" t="s">
        <v>719</v>
      </c>
      <c r="M66" s="179" t="s">
        <v>720</v>
      </c>
      <c r="N66" s="179">
        <v>1</v>
      </c>
      <c r="O66" s="692">
        <v>0.38</v>
      </c>
      <c r="P66" s="692">
        <v>687.85</v>
      </c>
      <c r="Q66" s="179"/>
      <c r="R66" s="692" t="s">
        <v>721</v>
      </c>
      <c r="S66" s="692">
        <v>0.17</v>
      </c>
      <c r="T66" s="692">
        <v>0.17</v>
      </c>
      <c r="U66" s="692">
        <v>0.17</v>
      </c>
      <c r="V66" s="692">
        <v>0.17</v>
      </c>
      <c r="W66" s="692">
        <v>0.17</v>
      </c>
      <c r="X66" s="692">
        <v>0.17</v>
      </c>
      <c r="Y66" s="692">
        <v>0.17</v>
      </c>
      <c r="Z66" s="692">
        <v>0.17</v>
      </c>
      <c r="AA66" s="692">
        <v>0.17</v>
      </c>
      <c r="AB66" s="692">
        <v>0.17</v>
      </c>
      <c r="AC66" s="692">
        <v>0.17</v>
      </c>
      <c r="AD66" s="692">
        <v>0.17</v>
      </c>
      <c r="AE66" s="692">
        <v>0.17</v>
      </c>
      <c r="AF66" s="692">
        <v>0.17</v>
      </c>
      <c r="AG66" s="692">
        <v>0.17</v>
      </c>
      <c r="AH66" s="692">
        <v>0.17</v>
      </c>
      <c r="AI66" s="692">
        <v>0.17</v>
      </c>
      <c r="AJ66" s="692">
        <v>0.17</v>
      </c>
      <c r="AK66" s="692">
        <v>0.17</v>
      </c>
      <c r="AL66" s="692">
        <v>0.14000000000000001</v>
      </c>
      <c r="AM66" s="692" t="s">
        <v>721</v>
      </c>
      <c r="AN66" s="692" t="s">
        <v>721</v>
      </c>
      <c r="AO66" s="692" t="s">
        <v>721</v>
      </c>
      <c r="AP66" s="692" t="s">
        <v>721</v>
      </c>
      <c r="AQ66" s="692" t="s">
        <v>721</v>
      </c>
      <c r="AR66" s="692" t="s">
        <v>721</v>
      </c>
      <c r="AS66" s="692" t="s">
        <v>721</v>
      </c>
      <c r="AT66" s="692" t="s">
        <v>721</v>
      </c>
      <c r="AU66" s="692" t="s">
        <v>723</v>
      </c>
      <c r="AV66" s="179"/>
      <c r="AW66" s="692" t="s">
        <v>723</v>
      </c>
      <c r="AX66" s="692">
        <v>335.55</v>
      </c>
      <c r="AY66" s="692">
        <v>335.55</v>
      </c>
      <c r="AZ66" s="692">
        <v>335.55</v>
      </c>
      <c r="BA66" s="692">
        <v>335.55</v>
      </c>
      <c r="BB66" s="692">
        <v>335.55</v>
      </c>
      <c r="BC66" s="692">
        <v>335.55</v>
      </c>
      <c r="BD66" s="692">
        <v>335.55</v>
      </c>
      <c r="BE66" s="692">
        <v>335.55</v>
      </c>
      <c r="BF66" s="692">
        <v>335.55</v>
      </c>
      <c r="BG66" s="692">
        <v>335.55</v>
      </c>
      <c r="BH66" s="692">
        <v>335.55</v>
      </c>
      <c r="BI66" s="692">
        <v>335.55</v>
      </c>
      <c r="BJ66" s="692">
        <v>335.55</v>
      </c>
      <c r="BK66" s="692">
        <v>335.55</v>
      </c>
      <c r="BL66" s="692">
        <v>335.55</v>
      </c>
      <c r="BM66" s="692">
        <v>335.55</v>
      </c>
      <c r="BN66" s="692">
        <v>335.55</v>
      </c>
      <c r="BO66" s="692">
        <v>335.55</v>
      </c>
      <c r="BP66" s="692">
        <v>312.31</v>
      </c>
      <c r="BQ66" s="692" t="s">
        <v>724</v>
      </c>
      <c r="BR66" s="692" t="s">
        <v>724</v>
      </c>
      <c r="BS66" s="692" t="s">
        <v>725</v>
      </c>
      <c r="BT66" s="692" t="s">
        <v>721</v>
      </c>
      <c r="BU66" s="692" t="s">
        <v>721</v>
      </c>
      <c r="BV66" s="692" t="s">
        <v>721</v>
      </c>
      <c r="BW66" s="692" t="s">
        <v>721</v>
      </c>
      <c r="BX66" s="692" t="s">
        <v>721</v>
      </c>
      <c r="BY66" s="692" t="s">
        <v>721</v>
      </c>
      <c r="BZ66" s="693"/>
      <c r="CA66" s="168"/>
    </row>
    <row r="67" spans="2:79" s="17" customFormat="1" ht="15.75">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5" t="s">
        <v>493</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 right="0.7" top="0.75" bottom="0.75" header="0.3" footer="0.3"/>
  <pageSetup scale="57"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topLeftCell="A9" zoomScale="80" zoomScaleNormal="80" workbookViewId="0">
      <pane xSplit="9" ySplit="15" topLeftCell="S63"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7" width="9.140625" style="12"/>
    <col min="8" max="8" width="14.5703125" style="12" customWidth="1"/>
    <col min="9" max="9" width="13.710937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20" width="9.42578125" style="12" bestFit="1" customWidth="1"/>
    <col min="21" max="21" width="12.42578125" style="12" bestFit="1" customWidth="1"/>
    <col min="22" max="38" width="11.28515625" style="12" bestFit="1" customWidth="1"/>
    <col min="39" max="43" width="9.42578125" style="12" bestFit="1" customWidth="1"/>
    <col min="44" max="48" width="9.140625" style="12"/>
    <col min="49" max="49" width="13.28515625" style="695" customWidth="1"/>
    <col min="50" max="51" width="16.7109375" style="695" bestFit="1" customWidth="1"/>
    <col min="52" max="63" width="18.5703125" style="695" bestFit="1" customWidth="1"/>
    <col min="64" max="74" width="16.7109375" style="695" bestFit="1" customWidth="1"/>
    <col min="75" max="78" width="6.28515625" style="695"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696" t="s">
        <v>492</v>
      </c>
      <c r="AX22" s="697"/>
      <c r="AY22" s="697"/>
      <c r="AZ22" s="697"/>
      <c r="BA22" s="697"/>
      <c r="BB22" s="697"/>
      <c r="BC22" s="697"/>
      <c r="BD22" s="697"/>
      <c r="BE22" s="697"/>
      <c r="BF22" s="697"/>
      <c r="BG22" s="697"/>
      <c r="BH22" s="697"/>
      <c r="BI22" s="697"/>
      <c r="BJ22" s="697"/>
      <c r="BK22" s="697"/>
      <c r="BL22" s="697"/>
      <c r="BM22" s="697"/>
      <c r="BN22" s="697"/>
      <c r="BO22" s="697"/>
      <c r="BP22" s="697"/>
      <c r="BQ22" s="697"/>
      <c r="BR22" s="697"/>
      <c r="BS22" s="697"/>
      <c r="BT22" s="697"/>
      <c r="BU22" s="697"/>
      <c r="BV22" s="697"/>
      <c r="BW22" s="697"/>
      <c r="BX22" s="697"/>
      <c r="BY22" s="697"/>
      <c r="BZ22" s="698"/>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699">
        <v>2011</v>
      </c>
      <c r="AX23" s="699">
        <v>2012</v>
      </c>
      <c r="AY23" s="699">
        <v>2013</v>
      </c>
      <c r="AZ23" s="699">
        <v>2014</v>
      </c>
      <c r="BA23" s="699">
        <v>2015</v>
      </c>
      <c r="BB23" s="699">
        <v>2016</v>
      </c>
      <c r="BC23" s="699">
        <v>2017</v>
      </c>
      <c r="BD23" s="699">
        <v>2018</v>
      </c>
      <c r="BE23" s="699">
        <v>2019</v>
      </c>
      <c r="BF23" s="699">
        <v>2020</v>
      </c>
      <c r="BG23" s="699">
        <v>2021</v>
      </c>
      <c r="BH23" s="699">
        <v>2022</v>
      </c>
      <c r="BI23" s="699">
        <v>2023</v>
      </c>
      <c r="BJ23" s="699">
        <v>2024</v>
      </c>
      <c r="BK23" s="699">
        <v>2025</v>
      </c>
      <c r="BL23" s="699">
        <v>2026</v>
      </c>
      <c r="BM23" s="699">
        <v>2027</v>
      </c>
      <c r="BN23" s="699">
        <v>2028</v>
      </c>
      <c r="BO23" s="699">
        <v>2029</v>
      </c>
      <c r="BP23" s="699">
        <v>2030</v>
      </c>
      <c r="BQ23" s="699">
        <v>2031</v>
      </c>
      <c r="BR23" s="699">
        <v>2032</v>
      </c>
      <c r="BS23" s="699">
        <v>2033</v>
      </c>
      <c r="BT23" s="699">
        <v>2034</v>
      </c>
      <c r="BU23" s="699">
        <v>2035</v>
      </c>
      <c r="BV23" s="699">
        <v>2036</v>
      </c>
      <c r="BW23" s="699">
        <v>2037</v>
      </c>
      <c r="BX23" s="699">
        <v>2038</v>
      </c>
      <c r="BY23" s="699">
        <v>2039</v>
      </c>
      <c r="BZ23" s="699">
        <v>2040</v>
      </c>
      <c r="CA23" s="270"/>
    </row>
    <row r="24" spans="2:79" s="17" customFormat="1" ht="15.75">
      <c r="B24" s="274">
        <v>1</v>
      </c>
      <c r="C24" s="179" t="s">
        <v>210</v>
      </c>
      <c r="D24" s="179" t="s">
        <v>677</v>
      </c>
      <c r="E24" s="179" t="s">
        <v>23</v>
      </c>
      <c r="F24" s="179" t="s">
        <v>674</v>
      </c>
      <c r="G24" s="179" t="s">
        <v>732</v>
      </c>
      <c r="H24" s="179" t="s">
        <v>675</v>
      </c>
      <c r="I24" s="179">
        <v>2014</v>
      </c>
      <c r="J24" s="179" t="s">
        <v>712</v>
      </c>
      <c r="K24" s="179"/>
      <c r="L24" s="179" t="s">
        <v>733</v>
      </c>
      <c r="M24" s="179" t="s">
        <v>702</v>
      </c>
      <c r="N24" s="692">
        <v>2</v>
      </c>
      <c r="O24" s="692">
        <v>132.5</v>
      </c>
      <c r="P24" s="692">
        <v>157250.21249999999</v>
      </c>
      <c r="Q24" s="179"/>
      <c r="R24" s="692" t="s">
        <v>736</v>
      </c>
      <c r="S24" s="692" t="s">
        <v>736</v>
      </c>
      <c r="T24" s="692" t="s">
        <v>737</v>
      </c>
      <c r="U24" s="692">
        <v>132.5</v>
      </c>
      <c r="V24" s="692">
        <v>132.5</v>
      </c>
      <c r="W24" s="692">
        <v>132.5</v>
      </c>
      <c r="X24" s="692" t="s">
        <v>736</v>
      </c>
      <c r="Y24" s="692" t="s">
        <v>736</v>
      </c>
      <c r="Z24" s="692" t="s">
        <v>736</v>
      </c>
      <c r="AA24" s="692" t="s">
        <v>736</v>
      </c>
      <c r="AB24" s="692" t="s">
        <v>736</v>
      </c>
      <c r="AC24" s="692" t="s">
        <v>736</v>
      </c>
      <c r="AD24" s="692" t="s">
        <v>736</v>
      </c>
      <c r="AE24" s="692" t="s">
        <v>736</v>
      </c>
      <c r="AF24" s="692" t="s">
        <v>736</v>
      </c>
      <c r="AG24" s="692" t="s">
        <v>736</v>
      </c>
      <c r="AH24" s="692" t="s">
        <v>736</v>
      </c>
      <c r="AI24" s="692" t="s">
        <v>736</v>
      </c>
      <c r="AJ24" s="692" t="s">
        <v>736</v>
      </c>
      <c r="AK24" s="692" t="s">
        <v>736</v>
      </c>
      <c r="AL24" s="692" t="s">
        <v>736</v>
      </c>
      <c r="AM24" s="692" t="s">
        <v>736</v>
      </c>
      <c r="AN24" s="692" t="s">
        <v>736</v>
      </c>
      <c r="AO24" s="692" t="s">
        <v>721</v>
      </c>
      <c r="AP24" s="692" t="s">
        <v>738</v>
      </c>
      <c r="AQ24" s="692" t="s">
        <v>738</v>
      </c>
      <c r="AR24" s="692" t="s">
        <v>739</v>
      </c>
      <c r="AS24" s="692" t="s">
        <v>739</v>
      </c>
      <c r="AT24" s="692" t="s">
        <v>739</v>
      </c>
      <c r="AU24" s="692" t="s">
        <v>739</v>
      </c>
      <c r="AV24" s="179"/>
      <c r="AW24" s="692" t="s">
        <v>736</v>
      </c>
      <c r="AX24" s="692" t="s">
        <v>740</v>
      </c>
      <c r="AY24" s="692" t="s">
        <v>740</v>
      </c>
      <c r="AZ24" s="692">
        <v>157250.21</v>
      </c>
      <c r="BA24" s="692">
        <v>157250.21</v>
      </c>
      <c r="BB24" s="692">
        <v>157250.21</v>
      </c>
      <c r="BC24" s="692" t="s">
        <v>741</v>
      </c>
      <c r="BD24" s="692" t="s">
        <v>741</v>
      </c>
      <c r="BE24" s="692" t="s">
        <v>741</v>
      </c>
      <c r="BF24" s="692" t="s">
        <v>741</v>
      </c>
      <c r="BG24" s="692" t="s">
        <v>741</v>
      </c>
      <c r="BH24" s="692" t="s">
        <v>741</v>
      </c>
      <c r="BI24" s="692" t="s">
        <v>741</v>
      </c>
      <c r="BJ24" s="692" t="s">
        <v>741</v>
      </c>
      <c r="BK24" s="692" t="s">
        <v>741</v>
      </c>
      <c r="BL24" s="692" t="s">
        <v>740</v>
      </c>
      <c r="BM24" s="692" t="s">
        <v>740</v>
      </c>
      <c r="BN24" s="692" t="s">
        <v>740</v>
      </c>
      <c r="BO24" s="692" t="s">
        <v>740</v>
      </c>
      <c r="BP24" s="692" t="s">
        <v>740</v>
      </c>
      <c r="BQ24" s="692" t="s">
        <v>740</v>
      </c>
      <c r="BR24" s="692" t="s">
        <v>740</v>
      </c>
      <c r="BS24" s="692" t="s">
        <v>740</v>
      </c>
      <c r="BT24" s="692" t="s">
        <v>740</v>
      </c>
      <c r="BU24" s="692" t="s">
        <v>740</v>
      </c>
      <c r="BV24" s="692" t="s">
        <v>740</v>
      </c>
      <c r="BW24" s="692" t="s">
        <v>739</v>
      </c>
      <c r="BX24" s="692" t="s">
        <v>739</v>
      </c>
      <c r="BY24" s="692" t="s">
        <v>739</v>
      </c>
      <c r="BZ24" s="693" t="s">
        <v>739</v>
      </c>
      <c r="CA24" s="168"/>
    </row>
    <row r="25" spans="2:79" s="17" customFormat="1" ht="15.75">
      <c r="B25" s="274">
        <v>2</v>
      </c>
      <c r="C25" s="179" t="s">
        <v>210</v>
      </c>
      <c r="D25" s="179" t="s">
        <v>677</v>
      </c>
      <c r="E25" s="179" t="s">
        <v>21</v>
      </c>
      <c r="F25" s="179" t="s">
        <v>674</v>
      </c>
      <c r="G25" s="179" t="s">
        <v>732</v>
      </c>
      <c r="H25" s="179" t="s">
        <v>675</v>
      </c>
      <c r="I25" s="179">
        <v>2014</v>
      </c>
      <c r="J25" s="179" t="s">
        <v>712</v>
      </c>
      <c r="K25" s="179"/>
      <c r="L25" s="179" t="s">
        <v>733</v>
      </c>
      <c r="M25" s="179" t="s">
        <v>692</v>
      </c>
      <c r="N25" s="692">
        <v>991</v>
      </c>
      <c r="O25" s="692">
        <v>852.48254150000002</v>
      </c>
      <c r="P25" s="692">
        <v>2940239.91</v>
      </c>
      <c r="Q25" s="179"/>
      <c r="R25" s="692" t="s">
        <v>736</v>
      </c>
      <c r="S25" s="692" t="s">
        <v>736</v>
      </c>
      <c r="T25" s="692" t="s">
        <v>737</v>
      </c>
      <c r="U25" s="692">
        <v>852.48</v>
      </c>
      <c r="V25" s="692">
        <v>846.64</v>
      </c>
      <c r="W25" s="692">
        <v>789.11</v>
      </c>
      <c r="X25" s="692">
        <v>497</v>
      </c>
      <c r="Y25" s="692">
        <v>497</v>
      </c>
      <c r="Z25" s="692">
        <v>497</v>
      </c>
      <c r="AA25" s="692">
        <v>497</v>
      </c>
      <c r="AB25" s="692">
        <v>497</v>
      </c>
      <c r="AC25" s="692">
        <v>497</v>
      </c>
      <c r="AD25" s="692">
        <v>497</v>
      </c>
      <c r="AE25" s="692">
        <v>487.67</v>
      </c>
      <c r="AF25" s="692">
        <v>198.42</v>
      </c>
      <c r="AG25" s="692" t="s">
        <v>736</v>
      </c>
      <c r="AH25" s="692" t="s">
        <v>736</v>
      </c>
      <c r="AI25" s="692" t="s">
        <v>736</v>
      </c>
      <c r="AJ25" s="692" t="s">
        <v>736</v>
      </c>
      <c r="AK25" s="692" t="s">
        <v>736</v>
      </c>
      <c r="AL25" s="692" t="s">
        <v>736</v>
      </c>
      <c r="AM25" s="692" t="s">
        <v>736</v>
      </c>
      <c r="AN25" s="692" t="s">
        <v>736</v>
      </c>
      <c r="AO25" s="692" t="s">
        <v>721</v>
      </c>
      <c r="AP25" s="692" t="s">
        <v>738</v>
      </c>
      <c r="AQ25" s="692" t="s">
        <v>738</v>
      </c>
      <c r="AR25" s="692" t="s">
        <v>739</v>
      </c>
      <c r="AS25" s="692" t="s">
        <v>739</v>
      </c>
      <c r="AT25" s="692" t="s">
        <v>739</v>
      </c>
      <c r="AU25" s="692" t="s">
        <v>739</v>
      </c>
      <c r="AV25" s="179"/>
      <c r="AW25" s="692" t="s">
        <v>736</v>
      </c>
      <c r="AX25" s="692" t="s">
        <v>740</v>
      </c>
      <c r="AY25" s="692" t="s">
        <v>740</v>
      </c>
      <c r="AZ25" s="692">
        <v>2940239.91</v>
      </c>
      <c r="BA25" s="692">
        <v>2919374.23</v>
      </c>
      <c r="BB25" s="692">
        <v>2709943.37</v>
      </c>
      <c r="BC25" s="692">
        <v>1775114.74</v>
      </c>
      <c r="BD25" s="692">
        <v>1775114.74</v>
      </c>
      <c r="BE25" s="692">
        <v>1775114.74</v>
      </c>
      <c r="BF25" s="692">
        <v>1775114.74</v>
      </c>
      <c r="BG25" s="692">
        <v>1775114.74</v>
      </c>
      <c r="BH25" s="692">
        <v>1775114.74</v>
      </c>
      <c r="BI25" s="692">
        <v>1775114.74</v>
      </c>
      <c r="BJ25" s="692">
        <v>1689166.06</v>
      </c>
      <c r="BK25" s="692">
        <v>647250.85</v>
      </c>
      <c r="BL25" s="692" t="s">
        <v>740</v>
      </c>
      <c r="BM25" s="692" t="s">
        <v>740</v>
      </c>
      <c r="BN25" s="692" t="s">
        <v>740</v>
      </c>
      <c r="BO25" s="692" t="s">
        <v>740</v>
      </c>
      <c r="BP25" s="692" t="s">
        <v>740</v>
      </c>
      <c r="BQ25" s="692" t="s">
        <v>740</v>
      </c>
      <c r="BR25" s="692" t="s">
        <v>740</v>
      </c>
      <c r="BS25" s="692" t="s">
        <v>740</v>
      </c>
      <c r="BT25" s="692" t="s">
        <v>740</v>
      </c>
      <c r="BU25" s="692" t="s">
        <v>740</v>
      </c>
      <c r="BV25" s="692" t="s">
        <v>740</v>
      </c>
      <c r="BW25" s="692" t="s">
        <v>739</v>
      </c>
      <c r="BX25" s="692" t="s">
        <v>739</v>
      </c>
      <c r="BY25" s="692" t="s">
        <v>739</v>
      </c>
      <c r="BZ25" s="693" t="s">
        <v>739</v>
      </c>
      <c r="CA25" s="168"/>
    </row>
    <row r="26" spans="2:79" s="17" customFormat="1" ht="16.5" customHeight="1">
      <c r="B26" s="274">
        <v>3</v>
      </c>
      <c r="C26" s="179" t="s">
        <v>210</v>
      </c>
      <c r="D26" s="179" t="s">
        <v>677</v>
      </c>
      <c r="E26" s="179" t="s">
        <v>20</v>
      </c>
      <c r="F26" s="179" t="s">
        <v>674</v>
      </c>
      <c r="G26" s="179" t="s">
        <v>732</v>
      </c>
      <c r="H26" s="179" t="s">
        <v>675</v>
      </c>
      <c r="I26" s="179">
        <v>2011</v>
      </c>
      <c r="J26" s="179" t="s">
        <v>712</v>
      </c>
      <c r="K26" s="179"/>
      <c r="L26" s="179" t="s">
        <v>733</v>
      </c>
      <c r="M26" s="179" t="s">
        <v>714</v>
      </c>
      <c r="N26" s="692">
        <v>1</v>
      </c>
      <c r="O26" s="692">
        <v>2.4677522540000001</v>
      </c>
      <c r="P26" s="692">
        <v>48881.624759999999</v>
      </c>
      <c r="Q26" s="179"/>
      <c r="R26" s="692">
        <v>2.4700000000000002</v>
      </c>
      <c r="S26" s="692">
        <v>2.4700000000000002</v>
      </c>
      <c r="T26" s="692">
        <v>2.4700000000000002</v>
      </c>
      <c r="U26" s="692">
        <v>2.4700000000000002</v>
      </c>
      <c r="V26" s="692" t="s">
        <v>737</v>
      </c>
      <c r="W26" s="692" t="s">
        <v>736</v>
      </c>
      <c r="X26" s="692" t="s">
        <v>736</v>
      </c>
      <c r="Y26" s="692" t="s">
        <v>736</v>
      </c>
      <c r="Z26" s="692" t="s">
        <v>736</v>
      </c>
      <c r="AA26" s="692" t="s">
        <v>736</v>
      </c>
      <c r="AB26" s="692" t="s">
        <v>736</v>
      </c>
      <c r="AC26" s="692" t="s">
        <v>736</v>
      </c>
      <c r="AD26" s="692" t="s">
        <v>736</v>
      </c>
      <c r="AE26" s="692" t="s">
        <v>736</v>
      </c>
      <c r="AF26" s="692" t="s">
        <v>736</v>
      </c>
      <c r="AG26" s="692" t="s">
        <v>736</v>
      </c>
      <c r="AH26" s="692" t="s">
        <v>736</v>
      </c>
      <c r="AI26" s="692" t="s">
        <v>736</v>
      </c>
      <c r="AJ26" s="692" t="s">
        <v>736</v>
      </c>
      <c r="AK26" s="692" t="s">
        <v>736</v>
      </c>
      <c r="AL26" s="692" t="s">
        <v>736</v>
      </c>
      <c r="AM26" s="692" t="s">
        <v>736</v>
      </c>
      <c r="AN26" s="692" t="s">
        <v>736</v>
      </c>
      <c r="AO26" s="692" t="s">
        <v>721</v>
      </c>
      <c r="AP26" s="692" t="s">
        <v>738</v>
      </c>
      <c r="AQ26" s="692" t="s">
        <v>738</v>
      </c>
      <c r="AR26" s="692" t="s">
        <v>739</v>
      </c>
      <c r="AS26" s="692" t="s">
        <v>739</v>
      </c>
      <c r="AT26" s="692" t="s">
        <v>739</v>
      </c>
      <c r="AU26" s="692" t="s">
        <v>739</v>
      </c>
      <c r="AV26" s="179"/>
      <c r="AW26" s="692">
        <v>12220.41</v>
      </c>
      <c r="AX26" s="692">
        <v>12220.41</v>
      </c>
      <c r="AY26" s="692">
        <v>12220.41</v>
      </c>
      <c r="AZ26" s="692">
        <v>12220.41</v>
      </c>
      <c r="BA26" s="692" t="s">
        <v>741</v>
      </c>
      <c r="BB26" s="692" t="s">
        <v>741</v>
      </c>
      <c r="BC26" s="692" t="s">
        <v>741</v>
      </c>
      <c r="BD26" s="692" t="s">
        <v>741</v>
      </c>
      <c r="BE26" s="692" t="s">
        <v>741</v>
      </c>
      <c r="BF26" s="692" t="s">
        <v>741</v>
      </c>
      <c r="BG26" s="692" t="s">
        <v>741</v>
      </c>
      <c r="BH26" s="692" t="s">
        <v>741</v>
      </c>
      <c r="BI26" s="692" t="s">
        <v>741</v>
      </c>
      <c r="BJ26" s="692" t="s">
        <v>741</v>
      </c>
      <c r="BK26" s="692" t="s">
        <v>741</v>
      </c>
      <c r="BL26" s="692" t="s">
        <v>740</v>
      </c>
      <c r="BM26" s="692" t="s">
        <v>740</v>
      </c>
      <c r="BN26" s="692" t="s">
        <v>740</v>
      </c>
      <c r="BO26" s="692" t="s">
        <v>740</v>
      </c>
      <c r="BP26" s="692" t="s">
        <v>740</v>
      </c>
      <c r="BQ26" s="692" t="s">
        <v>740</v>
      </c>
      <c r="BR26" s="692" t="s">
        <v>740</v>
      </c>
      <c r="BS26" s="692" t="s">
        <v>740</v>
      </c>
      <c r="BT26" s="692" t="s">
        <v>740</v>
      </c>
      <c r="BU26" s="692" t="s">
        <v>740</v>
      </c>
      <c r="BV26" s="692" t="s">
        <v>740</v>
      </c>
      <c r="BW26" s="692" t="s">
        <v>739</v>
      </c>
      <c r="BX26" s="692" t="s">
        <v>739</v>
      </c>
      <c r="BY26" s="692" t="s">
        <v>739</v>
      </c>
      <c r="BZ26" s="693" t="s">
        <v>739</v>
      </c>
      <c r="CA26" s="168"/>
    </row>
    <row r="27" spans="2:79" s="17" customFormat="1" ht="15.75">
      <c r="B27" s="274">
        <v>4</v>
      </c>
      <c r="C27" s="179" t="s">
        <v>210</v>
      </c>
      <c r="D27" s="179" t="s">
        <v>677</v>
      </c>
      <c r="E27" s="277" t="s">
        <v>20</v>
      </c>
      <c r="F27" s="179" t="s">
        <v>674</v>
      </c>
      <c r="G27" s="179" t="s">
        <v>732</v>
      </c>
      <c r="H27" s="179" t="s">
        <v>675</v>
      </c>
      <c r="I27" s="179">
        <v>2012</v>
      </c>
      <c r="J27" s="179" t="s">
        <v>712</v>
      </c>
      <c r="K27" s="179"/>
      <c r="L27" s="179" t="s">
        <v>733</v>
      </c>
      <c r="M27" s="179" t="s">
        <v>714</v>
      </c>
      <c r="N27" s="692">
        <v>1</v>
      </c>
      <c r="O27" s="692">
        <v>0.172466273</v>
      </c>
      <c r="P27" s="692">
        <v>2562.1792879999998</v>
      </c>
      <c r="Q27" s="179"/>
      <c r="R27" s="692" t="s">
        <v>736</v>
      </c>
      <c r="S27" s="692">
        <v>0.17</v>
      </c>
      <c r="T27" s="692">
        <v>0.17</v>
      </c>
      <c r="U27" s="692">
        <v>0.17</v>
      </c>
      <c r="V27" s="692">
        <v>0.17</v>
      </c>
      <c r="W27" s="692" t="s">
        <v>736</v>
      </c>
      <c r="X27" s="692" t="s">
        <v>736</v>
      </c>
      <c r="Y27" s="692" t="s">
        <v>736</v>
      </c>
      <c r="Z27" s="692" t="s">
        <v>736</v>
      </c>
      <c r="AA27" s="692" t="s">
        <v>736</v>
      </c>
      <c r="AB27" s="692" t="s">
        <v>736</v>
      </c>
      <c r="AC27" s="692" t="s">
        <v>736</v>
      </c>
      <c r="AD27" s="692" t="s">
        <v>736</v>
      </c>
      <c r="AE27" s="692" t="s">
        <v>736</v>
      </c>
      <c r="AF27" s="692" t="s">
        <v>736</v>
      </c>
      <c r="AG27" s="692" t="s">
        <v>736</v>
      </c>
      <c r="AH27" s="692" t="s">
        <v>736</v>
      </c>
      <c r="AI27" s="692" t="s">
        <v>736</v>
      </c>
      <c r="AJ27" s="692" t="s">
        <v>736</v>
      </c>
      <c r="AK27" s="692" t="s">
        <v>736</v>
      </c>
      <c r="AL27" s="692" t="s">
        <v>736</v>
      </c>
      <c r="AM27" s="692" t="s">
        <v>736</v>
      </c>
      <c r="AN27" s="692" t="s">
        <v>736</v>
      </c>
      <c r="AO27" s="692" t="s">
        <v>721</v>
      </c>
      <c r="AP27" s="692" t="s">
        <v>738</v>
      </c>
      <c r="AQ27" s="692" t="s">
        <v>738</v>
      </c>
      <c r="AR27" s="692" t="s">
        <v>739</v>
      </c>
      <c r="AS27" s="692" t="s">
        <v>739</v>
      </c>
      <c r="AT27" s="692" t="s">
        <v>739</v>
      </c>
      <c r="AU27" s="692" t="s">
        <v>739</v>
      </c>
      <c r="AV27" s="179"/>
      <c r="AW27" s="692" t="s">
        <v>736</v>
      </c>
      <c r="AX27" s="692">
        <v>854.06</v>
      </c>
      <c r="AY27" s="692">
        <v>854.06</v>
      </c>
      <c r="AZ27" s="692">
        <v>854.06</v>
      </c>
      <c r="BA27" s="692">
        <v>854.06</v>
      </c>
      <c r="BB27" s="692" t="s">
        <v>741</v>
      </c>
      <c r="BC27" s="692" t="s">
        <v>741</v>
      </c>
      <c r="BD27" s="692" t="s">
        <v>741</v>
      </c>
      <c r="BE27" s="692" t="s">
        <v>741</v>
      </c>
      <c r="BF27" s="692" t="s">
        <v>741</v>
      </c>
      <c r="BG27" s="692" t="s">
        <v>741</v>
      </c>
      <c r="BH27" s="692" t="s">
        <v>741</v>
      </c>
      <c r="BI27" s="692" t="s">
        <v>741</v>
      </c>
      <c r="BJ27" s="692" t="s">
        <v>741</v>
      </c>
      <c r="BK27" s="692" t="s">
        <v>741</v>
      </c>
      <c r="BL27" s="692" t="s">
        <v>740</v>
      </c>
      <c r="BM27" s="692" t="s">
        <v>740</v>
      </c>
      <c r="BN27" s="692" t="s">
        <v>740</v>
      </c>
      <c r="BO27" s="692" t="s">
        <v>740</v>
      </c>
      <c r="BP27" s="692" t="s">
        <v>740</v>
      </c>
      <c r="BQ27" s="692" t="s">
        <v>740</v>
      </c>
      <c r="BR27" s="692" t="s">
        <v>740</v>
      </c>
      <c r="BS27" s="692" t="s">
        <v>740</v>
      </c>
      <c r="BT27" s="692" t="s">
        <v>740</v>
      </c>
      <c r="BU27" s="692" t="s">
        <v>740</v>
      </c>
      <c r="BV27" s="692" t="s">
        <v>740</v>
      </c>
      <c r="BW27" s="692" t="s">
        <v>739</v>
      </c>
      <c r="BX27" s="692" t="s">
        <v>739</v>
      </c>
      <c r="BY27" s="692" t="s">
        <v>739</v>
      </c>
      <c r="BZ27" s="693" t="s">
        <v>739</v>
      </c>
      <c r="CA27" s="168"/>
    </row>
    <row r="28" spans="2:79" s="17" customFormat="1" ht="15.75">
      <c r="B28" s="274">
        <v>5</v>
      </c>
      <c r="C28" s="179" t="s">
        <v>210</v>
      </c>
      <c r="D28" s="179" t="s">
        <v>677</v>
      </c>
      <c r="E28" s="179" t="s">
        <v>20</v>
      </c>
      <c r="F28" s="179" t="s">
        <v>674</v>
      </c>
      <c r="G28" s="179" t="s">
        <v>732</v>
      </c>
      <c r="H28" s="179" t="s">
        <v>675</v>
      </c>
      <c r="I28" s="179">
        <v>2012</v>
      </c>
      <c r="J28" s="179" t="s">
        <v>712</v>
      </c>
      <c r="K28" s="179"/>
      <c r="L28" s="179" t="s">
        <v>733</v>
      </c>
      <c r="M28" s="179" t="s">
        <v>714</v>
      </c>
      <c r="N28" s="692">
        <v>1</v>
      </c>
      <c r="O28" s="692">
        <v>0.51739881799999998</v>
      </c>
      <c r="P28" s="692">
        <v>7686.5378639999999</v>
      </c>
      <c r="Q28" s="179"/>
      <c r="R28" s="692" t="s">
        <v>736</v>
      </c>
      <c r="S28" s="692">
        <v>0.52</v>
      </c>
      <c r="T28" s="692">
        <v>0.52</v>
      </c>
      <c r="U28" s="692">
        <v>0.52</v>
      </c>
      <c r="V28" s="692">
        <v>0.52</v>
      </c>
      <c r="W28" s="692" t="s">
        <v>736</v>
      </c>
      <c r="X28" s="692" t="s">
        <v>736</v>
      </c>
      <c r="Y28" s="692" t="s">
        <v>736</v>
      </c>
      <c r="Z28" s="692" t="s">
        <v>736</v>
      </c>
      <c r="AA28" s="692" t="s">
        <v>736</v>
      </c>
      <c r="AB28" s="692" t="s">
        <v>736</v>
      </c>
      <c r="AC28" s="692" t="s">
        <v>736</v>
      </c>
      <c r="AD28" s="692" t="s">
        <v>736</v>
      </c>
      <c r="AE28" s="692" t="s">
        <v>736</v>
      </c>
      <c r="AF28" s="692" t="s">
        <v>736</v>
      </c>
      <c r="AG28" s="692" t="s">
        <v>736</v>
      </c>
      <c r="AH28" s="692" t="s">
        <v>736</v>
      </c>
      <c r="AI28" s="692" t="s">
        <v>736</v>
      </c>
      <c r="AJ28" s="692" t="s">
        <v>736</v>
      </c>
      <c r="AK28" s="692" t="s">
        <v>736</v>
      </c>
      <c r="AL28" s="692" t="s">
        <v>736</v>
      </c>
      <c r="AM28" s="692" t="s">
        <v>736</v>
      </c>
      <c r="AN28" s="692" t="s">
        <v>736</v>
      </c>
      <c r="AO28" s="692" t="s">
        <v>721</v>
      </c>
      <c r="AP28" s="692" t="s">
        <v>738</v>
      </c>
      <c r="AQ28" s="692" t="s">
        <v>738</v>
      </c>
      <c r="AR28" s="692" t="s">
        <v>739</v>
      </c>
      <c r="AS28" s="692" t="s">
        <v>739</v>
      </c>
      <c r="AT28" s="692" t="s">
        <v>739</v>
      </c>
      <c r="AU28" s="692" t="s">
        <v>739</v>
      </c>
      <c r="AV28" s="179"/>
      <c r="AW28" s="692" t="s">
        <v>736</v>
      </c>
      <c r="AX28" s="692">
        <v>2562.1799999999998</v>
      </c>
      <c r="AY28" s="692">
        <v>2562.1799999999998</v>
      </c>
      <c r="AZ28" s="692">
        <v>2562.1799999999998</v>
      </c>
      <c r="BA28" s="692">
        <v>2562.1799999999998</v>
      </c>
      <c r="BB28" s="692" t="s">
        <v>741</v>
      </c>
      <c r="BC28" s="692" t="s">
        <v>741</v>
      </c>
      <c r="BD28" s="692" t="s">
        <v>741</v>
      </c>
      <c r="BE28" s="692" t="s">
        <v>741</v>
      </c>
      <c r="BF28" s="692" t="s">
        <v>741</v>
      </c>
      <c r="BG28" s="692" t="s">
        <v>741</v>
      </c>
      <c r="BH28" s="692" t="s">
        <v>741</v>
      </c>
      <c r="BI28" s="692" t="s">
        <v>741</v>
      </c>
      <c r="BJ28" s="692" t="s">
        <v>741</v>
      </c>
      <c r="BK28" s="692" t="s">
        <v>741</v>
      </c>
      <c r="BL28" s="692" t="s">
        <v>740</v>
      </c>
      <c r="BM28" s="692" t="s">
        <v>740</v>
      </c>
      <c r="BN28" s="692" t="s">
        <v>740</v>
      </c>
      <c r="BO28" s="692" t="s">
        <v>740</v>
      </c>
      <c r="BP28" s="692" t="s">
        <v>740</v>
      </c>
      <c r="BQ28" s="692" t="s">
        <v>740</v>
      </c>
      <c r="BR28" s="692" t="s">
        <v>740</v>
      </c>
      <c r="BS28" s="692" t="s">
        <v>740</v>
      </c>
      <c r="BT28" s="692" t="s">
        <v>740</v>
      </c>
      <c r="BU28" s="692" t="s">
        <v>740</v>
      </c>
      <c r="BV28" s="692" t="s">
        <v>740</v>
      </c>
      <c r="BW28" s="692" t="s">
        <v>739</v>
      </c>
      <c r="BX28" s="692" t="s">
        <v>739</v>
      </c>
      <c r="BY28" s="692" t="s">
        <v>739</v>
      </c>
      <c r="BZ28" s="693" t="s">
        <v>739</v>
      </c>
      <c r="CA28" s="168"/>
    </row>
    <row r="29" spans="2:79" s="17" customFormat="1" ht="15.75">
      <c r="B29" s="274">
        <v>6</v>
      </c>
      <c r="C29" s="179" t="s">
        <v>210</v>
      </c>
      <c r="D29" s="179" t="s">
        <v>677</v>
      </c>
      <c r="E29" s="179" t="s">
        <v>20</v>
      </c>
      <c r="F29" s="179" t="s">
        <v>674</v>
      </c>
      <c r="G29" s="179" t="s">
        <v>732</v>
      </c>
      <c r="H29" s="179" t="s">
        <v>675</v>
      </c>
      <c r="I29" s="179">
        <v>2013</v>
      </c>
      <c r="J29" s="179" t="s">
        <v>712</v>
      </c>
      <c r="K29" s="179"/>
      <c r="L29" s="179" t="s">
        <v>733</v>
      </c>
      <c r="M29" s="179" t="s">
        <v>714</v>
      </c>
      <c r="N29" s="692">
        <v>1</v>
      </c>
      <c r="O29" s="692">
        <v>4.6760241000000001E-2</v>
      </c>
      <c r="P29" s="692">
        <v>514.16151850000006</v>
      </c>
      <c r="Q29" s="179"/>
      <c r="R29" s="692" t="s">
        <v>736</v>
      </c>
      <c r="S29" s="692" t="s">
        <v>736</v>
      </c>
      <c r="T29" s="692">
        <v>0.05</v>
      </c>
      <c r="U29" s="692">
        <v>0.05</v>
      </c>
      <c r="V29" s="692">
        <v>0.05</v>
      </c>
      <c r="W29" s="692">
        <v>0.05</v>
      </c>
      <c r="X29" s="692" t="s">
        <v>736</v>
      </c>
      <c r="Y29" s="692" t="s">
        <v>736</v>
      </c>
      <c r="Z29" s="692" t="s">
        <v>736</v>
      </c>
      <c r="AA29" s="692" t="s">
        <v>736</v>
      </c>
      <c r="AB29" s="692" t="s">
        <v>736</v>
      </c>
      <c r="AC29" s="692" t="s">
        <v>736</v>
      </c>
      <c r="AD29" s="692" t="s">
        <v>736</v>
      </c>
      <c r="AE29" s="692" t="s">
        <v>736</v>
      </c>
      <c r="AF29" s="692" t="s">
        <v>736</v>
      </c>
      <c r="AG29" s="692" t="s">
        <v>736</v>
      </c>
      <c r="AH29" s="692" t="s">
        <v>736</v>
      </c>
      <c r="AI29" s="692" t="s">
        <v>736</v>
      </c>
      <c r="AJ29" s="692" t="s">
        <v>736</v>
      </c>
      <c r="AK29" s="692" t="s">
        <v>736</v>
      </c>
      <c r="AL29" s="692" t="s">
        <v>736</v>
      </c>
      <c r="AM29" s="692" t="s">
        <v>736</v>
      </c>
      <c r="AN29" s="692" t="s">
        <v>736</v>
      </c>
      <c r="AO29" s="692" t="s">
        <v>721</v>
      </c>
      <c r="AP29" s="692" t="s">
        <v>738</v>
      </c>
      <c r="AQ29" s="692" t="s">
        <v>738</v>
      </c>
      <c r="AR29" s="692" t="s">
        <v>739</v>
      </c>
      <c r="AS29" s="692" t="s">
        <v>739</v>
      </c>
      <c r="AT29" s="692" t="s">
        <v>739</v>
      </c>
      <c r="AU29" s="692" t="s">
        <v>739</v>
      </c>
      <c r="AV29" s="179"/>
      <c r="AW29" s="692" t="s">
        <v>736</v>
      </c>
      <c r="AX29" s="692" t="s">
        <v>740</v>
      </c>
      <c r="AY29" s="692">
        <v>257.08</v>
      </c>
      <c r="AZ29" s="692">
        <v>257.08</v>
      </c>
      <c r="BA29" s="692">
        <v>257.08</v>
      </c>
      <c r="BB29" s="692">
        <v>257.08</v>
      </c>
      <c r="BC29" s="692" t="s">
        <v>741</v>
      </c>
      <c r="BD29" s="692" t="s">
        <v>741</v>
      </c>
      <c r="BE29" s="692" t="s">
        <v>741</v>
      </c>
      <c r="BF29" s="692" t="s">
        <v>741</v>
      </c>
      <c r="BG29" s="692" t="s">
        <v>741</v>
      </c>
      <c r="BH29" s="692" t="s">
        <v>741</v>
      </c>
      <c r="BI29" s="692" t="s">
        <v>741</v>
      </c>
      <c r="BJ29" s="692" t="s">
        <v>741</v>
      </c>
      <c r="BK29" s="692" t="s">
        <v>741</v>
      </c>
      <c r="BL29" s="692" t="s">
        <v>740</v>
      </c>
      <c r="BM29" s="692" t="s">
        <v>740</v>
      </c>
      <c r="BN29" s="692" t="s">
        <v>740</v>
      </c>
      <c r="BO29" s="692" t="s">
        <v>740</v>
      </c>
      <c r="BP29" s="692" t="s">
        <v>740</v>
      </c>
      <c r="BQ29" s="692" t="s">
        <v>740</v>
      </c>
      <c r="BR29" s="692" t="s">
        <v>740</v>
      </c>
      <c r="BS29" s="692" t="s">
        <v>740</v>
      </c>
      <c r="BT29" s="692" t="s">
        <v>740</v>
      </c>
      <c r="BU29" s="692" t="s">
        <v>740</v>
      </c>
      <c r="BV29" s="692" t="s">
        <v>740</v>
      </c>
      <c r="BW29" s="692" t="s">
        <v>739</v>
      </c>
      <c r="BX29" s="692" t="s">
        <v>739</v>
      </c>
      <c r="BY29" s="692" t="s">
        <v>739</v>
      </c>
      <c r="BZ29" s="693" t="s">
        <v>739</v>
      </c>
      <c r="CA29" s="168"/>
    </row>
    <row r="30" spans="2:79" s="17" customFormat="1" ht="15.75">
      <c r="B30" s="274">
        <v>7</v>
      </c>
      <c r="C30" s="179" t="s">
        <v>210</v>
      </c>
      <c r="D30" s="179" t="s">
        <v>677</v>
      </c>
      <c r="E30" s="179" t="s">
        <v>20</v>
      </c>
      <c r="F30" s="179" t="s">
        <v>674</v>
      </c>
      <c r="G30" s="179" t="s">
        <v>732</v>
      </c>
      <c r="H30" s="179" t="s">
        <v>675</v>
      </c>
      <c r="I30" s="179">
        <v>2013</v>
      </c>
      <c r="J30" s="179" t="s">
        <v>712</v>
      </c>
      <c r="K30" s="179"/>
      <c r="L30" s="179" t="s">
        <v>733</v>
      </c>
      <c r="M30" s="179" t="s">
        <v>714</v>
      </c>
      <c r="N30" s="692">
        <v>2</v>
      </c>
      <c r="O30" s="692">
        <v>17.637043309999999</v>
      </c>
      <c r="P30" s="692">
        <v>193931.6116</v>
      </c>
      <c r="Q30" s="179"/>
      <c r="R30" s="692" t="s">
        <v>736</v>
      </c>
      <c r="S30" s="692" t="s">
        <v>736</v>
      </c>
      <c r="T30" s="692">
        <v>17.64</v>
      </c>
      <c r="U30" s="692">
        <v>17.64</v>
      </c>
      <c r="V30" s="692">
        <v>17.64</v>
      </c>
      <c r="W30" s="692">
        <v>17.64</v>
      </c>
      <c r="X30" s="692" t="s">
        <v>736</v>
      </c>
      <c r="Y30" s="692" t="s">
        <v>736</v>
      </c>
      <c r="Z30" s="692" t="s">
        <v>736</v>
      </c>
      <c r="AA30" s="692" t="s">
        <v>736</v>
      </c>
      <c r="AB30" s="692" t="s">
        <v>736</v>
      </c>
      <c r="AC30" s="692" t="s">
        <v>736</v>
      </c>
      <c r="AD30" s="692" t="s">
        <v>736</v>
      </c>
      <c r="AE30" s="692" t="s">
        <v>736</v>
      </c>
      <c r="AF30" s="692" t="s">
        <v>736</v>
      </c>
      <c r="AG30" s="692" t="s">
        <v>736</v>
      </c>
      <c r="AH30" s="692" t="s">
        <v>736</v>
      </c>
      <c r="AI30" s="692" t="s">
        <v>736</v>
      </c>
      <c r="AJ30" s="692" t="s">
        <v>736</v>
      </c>
      <c r="AK30" s="692" t="s">
        <v>736</v>
      </c>
      <c r="AL30" s="692" t="s">
        <v>736</v>
      </c>
      <c r="AM30" s="692" t="s">
        <v>736</v>
      </c>
      <c r="AN30" s="692" t="s">
        <v>736</v>
      </c>
      <c r="AO30" s="692" t="s">
        <v>721</v>
      </c>
      <c r="AP30" s="692" t="s">
        <v>738</v>
      </c>
      <c r="AQ30" s="692" t="s">
        <v>738</v>
      </c>
      <c r="AR30" s="692" t="s">
        <v>739</v>
      </c>
      <c r="AS30" s="692" t="s">
        <v>739</v>
      </c>
      <c r="AT30" s="692" t="s">
        <v>739</v>
      </c>
      <c r="AU30" s="692" t="s">
        <v>739</v>
      </c>
      <c r="AV30" s="179"/>
      <c r="AW30" s="692" t="s">
        <v>736</v>
      </c>
      <c r="AX30" s="692" t="s">
        <v>740</v>
      </c>
      <c r="AY30" s="692">
        <v>96965.81</v>
      </c>
      <c r="AZ30" s="692">
        <v>96965.81</v>
      </c>
      <c r="BA30" s="692">
        <v>96965.81</v>
      </c>
      <c r="BB30" s="692">
        <v>96965.81</v>
      </c>
      <c r="BC30" s="692" t="s">
        <v>741</v>
      </c>
      <c r="BD30" s="692" t="s">
        <v>741</v>
      </c>
      <c r="BE30" s="692" t="s">
        <v>741</v>
      </c>
      <c r="BF30" s="692" t="s">
        <v>741</v>
      </c>
      <c r="BG30" s="692" t="s">
        <v>741</v>
      </c>
      <c r="BH30" s="692" t="s">
        <v>741</v>
      </c>
      <c r="BI30" s="692" t="s">
        <v>741</v>
      </c>
      <c r="BJ30" s="692" t="s">
        <v>741</v>
      </c>
      <c r="BK30" s="692" t="s">
        <v>741</v>
      </c>
      <c r="BL30" s="692" t="s">
        <v>740</v>
      </c>
      <c r="BM30" s="692" t="s">
        <v>740</v>
      </c>
      <c r="BN30" s="692" t="s">
        <v>740</v>
      </c>
      <c r="BO30" s="692" t="s">
        <v>740</v>
      </c>
      <c r="BP30" s="692" t="s">
        <v>740</v>
      </c>
      <c r="BQ30" s="692" t="s">
        <v>740</v>
      </c>
      <c r="BR30" s="692" t="s">
        <v>740</v>
      </c>
      <c r="BS30" s="692" t="s">
        <v>740</v>
      </c>
      <c r="BT30" s="692" t="s">
        <v>740</v>
      </c>
      <c r="BU30" s="692" t="s">
        <v>740</v>
      </c>
      <c r="BV30" s="692" t="s">
        <v>740</v>
      </c>
      <c r="BW30" s="692" t="s">
        <v>739</v>
      </c>
      <c r="BX30" s="692" t="s">
        <v>739</v>
      </c>
      <c r="BY30" s="692" t="s">
        <v>739</v>
      </c>
      <c r="BZ30" s="693" t="s">
        <v>739</v>
      </c>
      <c r="CA30" s="168"/>
    </row>
    <row r="31" spans="2:79" s="17" customFormat="1" ht="15.75">
      <c r="B31" s="274">
        <v>8</v>
      </c>
      <c r="C31" s="179" t="s">
        <v>210</v>
      </c>
      <c r="D31" s="179" t="s">
        <v>677</v>
      </c>
      <c r="E31" s="179" t="s">
        <v>20</v>
      </c>
      <c r="F31" s="179" t="s">
        <v>674</v>
      </c>
      <c r="G31" s="179" t="s">
        <v>732</v>
      </c>
      <c r="H31" s="179" t="s">
        <v>675</v>
      </c>
      <c r="I31" s="179">
        <v>2014</v>
      </c>
      <c r="J31" s="179" t="s">
        <v>712</v>
      </c>
      <c r="K31" s="179"/>
      <c r="L31" s="179" t="s">
        <v>733</v>
      </c>
      <c r="M31" s="179" t="s">
        <v>714</v>
      </c>
      <c r="N31" s="692">
        <v>20</v>
      </c>
      <c r="O31" s="692">
        <v>267.33861030000003</v>
      </c>
      <c r="P31" s="692">
        <v>1305471.4010000001</v>
      </c>
      <c r="Q31" s="179"/>
      <c r="R31" s="692" t="s">
        <v>736</v>
      </c>
      <c r="S31" s="692" t="s">
        <v>736</v>
      </c>
      <c r="T31" s="692" t="s">
        <v>737</v>
      </c>
      <c r="U31" s="692">
        <v>267.33999999999997</v>
      </c>
      <c r="V31" s="692">
        <v>267.33999999999997</v>
      </c>
      <c r="W31" s="692">
        <v>267.33999999999997</v>
      </c>
      <c r="X31" s="692">
        <v>267.33999999999997</v>
      </c>
      <c r="Y31" s="692" t="s">
        <v>736</v>
      </c>
      <c r="Z31" s="692" t="s">
        <v>736</v>
      </c>
      <c r="AA31" s="692" t="s">
        <v>736</v>
      </c>
      <c r="AB31" s="692" t="s">
        <v>736</v>
      </c>
      <c r="AC31" s="692" t="s">
        <v>736</v>
      </c>
      <c r="AD31" s="692" t="s">
        <v>736</v>
      </c>
      <c r="AE31" s="692" t="s">
        <v>736</v>
      </c>
      <c r="AF31" s="692" t="s">
        <v>736</v>
      </c>
      <c r="AG31" s="692" t="s">
        <v>736</v>
      </c>
      <c r="AH31" s="692" t="s">
        <v>736</v>
      </c>
      <c r="AI31" s="692" t="s">
        <v>736</v>
      </c>
      <c r="AJ31" s="692" t="s">
        <v>736</v>
      </c>
      <c r="AK31" s="692" t="s">
        <v>736</v>
      </c>
      <c r="AL31" s="692" t="s">
        <v>736</v>
      </c>
      <c r="AM31" s="692" t="s">
        <v>736</v>
      </c>
      <c r="AN31" s="692" t="s">
        <v>736</v>
      </c>
      <c r="AO31" s="692" t="s">
        <v>721</v>
      </c>
      <c r="AP31" s="692" t="s">
        <v>738</v>
      </c>
      <c r="AQ31" s="692" t="s">
        <v>738</v>
      </c>
      <c r="AR31" s="692" t="s">
        <v>739</v>
      </c>
      <c r="AS31" s="692" t="s">
        <v>739</v>
      </c>
      <c r="AT31" s="692" t="s">
        <v>739</v>
      </c>
      <c r="AU31" s="692" t="s">
        <v>739</v>
      </c>
      <c r="AV31" s="179"/>
      <c r="AW31" s="692" t="s">
        <v>736</v>
      </c>
      <c r="AX31" s="692" t="s">
        <v>740</v>
      </c>
      <c r="AY31" s="692" t="s">
        <v>740</v>
      </c>
      <c r="AZ31" s="692">
        <v>1305471.3999999999</v>
      </c>
      <c r="BA31" s="692">
        <v>1305471.3999999999</v>
      </c>
      <c r="BB31" s="692">
        <v>1305471.3999999999</v>
      </c>
      <c r="BC31" s="692">
        <v>1305471.3999999999</v>
      </c>
      <c r="BD31" s="692" t="s">
        <v>741</v>
      </c>
      <c r="BE31" s="692" t="s">
        <v>741</v>
      </c>
      <c r="BF31" s="692" t="s">
        <v>741</v>
      </c>
      <c r="BG31" s="692" t="s">
        <v>741</v>
      </c>
      <c r="BH31" s="692" t="s">
        <v>741</v>
      </c>
      <c r="BI31" s="692" t="s">
        <v>741</v>
      </c>
      <c r="BJ31" s="692" t="s">
        <v>741</v>
      </c>
      <c r="BK31" s="692" t="s">
        <v>741</v>
      </c>
      <c r="BL31" s="692" t="s">
        <v>740</v>
      </c>
      <c r="BM31" s="692" t="s">
        <v>740</v>
      </c>
      <c r="BN31" s="692" t="s">
        <v>740</v>
      </c>
      <c r="BO31" s="692" t="s">
        <v>740</v>
      </c>
      <c r="BP31" s="692" t="s">
        <v>740</v>
      </c>
      <c r="BQ31" s="692" t="s">
        <v>740</v>
      </c>
      <c r="BR31" s="692" t="s">
        <v>740</v>
      </c>
      <c r="BS31" s="692" t="s">
        <v>740</v>
      </c>
      <c r="BT31" s="692" t="s">
        <v>740</v>
      </c>
      <c r="BU31" s="692" t="s">
        <v>740</v>
      </c>
      <c r="BV31" s="692" t="s">
        <v>740</v>
      </c>
      <c r="BW31" s="692" t="s">
        <v>739</v>
      </c>
      <c r="BX31" s="692" t="s">
        <v>739</v>
      </c>
      <c r="BY31" s="692" t="s">
        <v>739</v>
      </c>
      <c r="BZ31" s="693" t="s">
        <v>739</v>
      </c>
      <c r="CA31" s="168"/>
    </row>
    <row r="32" spans="2:79" s="17" customFormat="1" ht="15.75">
      <c r="B32" s="274">
        <v>9</v>
      </c>
      <c r="C32" s="179" t="s">
        <v>210</v>
      </c>
      <c r="D32" s="179" t="s">
        <v>677</v>
      </c>
      <c r="E32" s="179" t="s">
        <v>17</v>
      </c>
      <c r="F32" s="179" t="s">
        <v>674</v>
      </c>
      <c r="G32" s="179" t="s">
        <v>732</v>
      </c>
      <c r="H32" s="179" t="s">
        <v>675</v>
      </c>
      <c r="I32" s="179">
        <v>2012</v>
      </c>
      <c r="J32" s="179" t="s">
        <v>712</v>
      </c>
      <c r="K32" s="179"/>
      <c r="L32" s="179" t="s">
        <v>733</v>
      </c>
      <c r="M32" s="179"/>
      <c r="N32" s="692">
        <v>4</v>
      </c>
      <c r="O32" s="692">
        <v>84.945055780000004</v>
      </c>
      <c r="P32" s="692">
        <v>673613.38</v>
      </c>
      <c r="Q32" s="179"/>
      <c r="R32" s="692" t="s">
        <v>736</v>
      </c>
      <c r="S32" s="692">
        <v>84.95</v>
      </c>
      <c r="T32" s="692">
        <v>84.95</v>
      </c>
      <c r="U32" s="692">
        <v>84.95</v>
      </c>
      <c r="V32" s="692">
        <v>84.95</v>
      </c>
      <c r="W32" s="692">
        <v>84.95</v>
      </c>
      <c r="X32" s="692">
        <v>84.9</v>
      </c>
      <c r="Y32" s="692">
        <v>84.9</v>
      </c>
      <c r="Z32" s="692">
        <v>84.9</v>
      </c>
      <c r="AA32" s="692">
        <v>84.9</v>
      </c>
      <c r="AB32" s="692">
        <v>84.9</v>
      </c>
      <c r="AC32" s="692">
        <v>84.9</v>
      </c>
      <c r="AD32" s="692">
        <v>84.29</v>
      </c>
      <c r="AE32" s="692">
        <v>84.29</v>
      </c>
      <c r="AF32" s="692">
        <v>84.29</v>
      </c>
      <c r="AG32" s="692">
        <v>84.29</v>
      </c>
      <c r="AH32" s="692" t="s">
        <v>736</v>
      </c>
      <c r="AI32" s="692" t="s">
        <v>736</v>
      </c>
      <c r="AJ32" s="692" t="s">
        <v>736</v>
      </c>
      <c r="AK32" s="692" t="s">
        <v>736</v>
      </c>
      <c r="AL32" s="692" t="s">
        <v>736</v>
      </c>
      <c r="AM32" s="692" t="s">
        <v>736</v>
      </c>
      <c r="AN32" s="692" t="s">
        <v>736</v>
      </c>
      <c r="AO32" s="692" t="s">
        <v>721</v>
      </c>
      <c r="AP32" s="692" t="s">
        <v>738</v>
      </c>
      <c r="AQ32" s="692" t="s">
        <v>738</v>
      </c>
      <c r="AR32" s="692" t="s">
        <v>739</v>
      </c>
      <c r="AS32" s="692" t="s">
        <v>739</v>
      </c>
      <c r="AT32" s="692" t="s">
        <v>739</v>
      </c>
      <c r="AU32" s="692" t="s">
        <v>739</v>
      </c>
      <c r="AV32" s="179"/>
      <c r="AW32" s="692" t="s">
        <v>736</v>
      </c>
      <c r="AX32" s="692">
        <v>224537.79</v>
      </c>
      <c r="AY32" s="692">
        <v>224537.79</v>
      </c>
      <c r="AZ32" s="692">
        <v>224537.79</v>
      </c>
      <c r="BA32" s="692">
        <v>224537.79</v>
      </c>
      <c r="BB32" s="692">
        <v>224537.79</v>
      </c>
      <c r="BC32" s="692">
        <v>224388.15</v>
      </c>
      <c r="BD32" s="692">
        <v>224388.15</v>
      </c>
      <c r="BE32" s="692">
        <v>224388.15</v>
      </c>
      <c r="BF32" s="692">
        <v>224388.15</v>
      </c>
      <c r="BG32" s="692">
        <v>224388.15</v>
      </c>
      <c r="BH32" s="692">
        <v>224388.15</v>
      </c>
      <c r="BI32" s="692">
        <v>222377.9</v>
      </c>
      <c r="BJ32" s="692">
        <v>222377.9</v>
      </c>
      <c r="BK32" s="692">
        <v>222377.9</v>
      </c>
      <c r="BL32" s="692">
        <v>222377.9</v>
      </c>
      <c r="BM32" s="692" t="s">
        <v>740</v>
      </c>
      <c r="BN32" s="692" t="s">
        <v>740</v>
      </c>
      <c r="BO32" s="692" t="s">
        <v>740</v>
      </c>
      <c r="BP32" s="692" t="s">
        <v>740</v>
      </c>
      <c r="BQ32" s="692" t="s">
        <v>740</v>
      </c>
      <c r="BR32" s="692" t="s">
        <v>740</v>
      </c>
      <c r="BS32" s="692" t="s">
        <v>740</v>
      </c>
      <c r="BT32" s="692" t="s">
        <v>740</v>
      </c>
      <c r="BU32" s="692" t="s">
        <v>740</v>
      </c>
      <c r="BV32" s="692" t="s">
        <v>740</v>
      </c>
      <c r="BW32" s="692" t="s">
        <v>739</v>
      </c>
      <c r="BX32" s="692" t="s">
        <v>739</v>
      </c>
      <c r="BY32" s="692" t="s">
        <v>739</v>
      </c>
      <c r="BZ32" s="693" t="s">
        <v>739</v>
      </c>
      <c r="CA32" s="168"/>
    </row>
    <row r="33" spans="2:79" s="17" customFormat="1" ht="15.75">
      <c r="B33" s="274">
        <v>10</v>
      </c>
      <c r="C33" s="179" t="s">
        <v>210</v>
      </c>
      <c r="D33" s="179" t="s">
        <v>677</v>
      </c>
      <c r="E33" s="179" t="s">
        <v>17</v>
      </c>
      <c r="F33" s="179" t="s">
        <v>674</v>
      </c>
      <c r="G33" s="179" t="s">
        <v>732</v>
      </c>
      <c r="H33" s="179" t="s">
        <v>675</v>
      </c>
      <c r="I33" s="179">
        <v>2013</v>
      </c>
      <c r="J33" s="179" t="s">
        <v>712</v>
      </c>
      <c r="K33" s="179"/>
      <c r="L33" s="179" t="s">
        <v>733</v>
      </c>
      <c r="M33" s="179"/>
      <c r="N33" s="692">
        <v>4</v>
      </c>
      <c r="O33" s="692">
        <v>580.97459879999997</v>
      </c>
      <c r="P33" s="692">
        <v>6403939.2089999998</v>
      </c>
      <c r="Q33" s="179"/>
      <c r="R33" s="692" t="s">
        <v>736</v>
      </c>
      <c r="S33" s="692" t="s">
        <v>736</v>
      </c>
      <c r="T33" s="692">
        <v>580.97</v>
      </c>
      <c r="U33" s="692">
        <v>580.97</v>
      </c>
      <c r="V33" s="692">
        <v>580.97</v>
      </c>
      <c r="W33" s="692">
        <v>580.97</v>
      </c>
      <c r="X33" s="692">
        <v>580.97</v>
      </c>
      <c r="Y33" s="692">
        <v>580.97</v>
      </c>
      <c r="Z33" s="692">
        <v>580.97</v>
      </c>
      <c r="AA33" s="692">
        <v>580.97</v>
      </c>
      <c r="AB33" s="692">
        <v>572.97</v>
      </c>
      <c r="AC33" s="692">
        <v>572.97</v>
      </c>
      <c r="AD33" s="692">
        <v>561.89</v>
      </c>
      <c r="AE33" s="692">
        <v>561.89</v>
      </c>
      <c r="AF33" s="692">
        <v>561.89</v>
      </c>
      <c r="AG33" s="692">
        <v>561.89</v>
      </c>
      <c r="AH33" s="692">
        <v>561.89</v>
      </c>
      <c r="AI33" s="692" t="s">
        <v>736</v>
      </c>
      <c r="AJ33" s="692" t="s">
        <v>736</v>
      </c>
      <c r="AK33" s="692" t="s">
        <v>736</v>
      </c>
      <c r="AL33" s="692" t="s">
        <v>736</v>
      </c>
      <c r="AM33" s="692" t="s">
        <v>736</v>
      </c>
      <c r="AN33" s="692" t="s">
        <v>736</v>
      </c>
      <c r="AO33" s="692" t="s">
        <v>721</v>
      </c>
      <c r="AP33" s="692" t="s">
        <v>738</v>
      </c>
      <c r="AQ33" s="692" t="s">
        <v>738</v>
      </c>
      <c r="AR33" s="692" t="s">
        <v>739</v>
      </c>
      <c r="AS33" s="692" t="s">
        <v>739</v>
      </c>
      <c r="AT33" s="692" t="s">
        <v>739</v>
      </c>
      <c r="AU33" s="692" t="s">
        <v>739</v>
      </c>
      <c r="AV33" s="179"/>
      <c r="AW33" s="692" t="s">
        <v>736</v>
      </c>
      <c r="AX33" s="692" t="s">
        <v>740</v>
      </c>
      <c r="AY33" s="692">
        <v>3201969.6</v>
      </c>
      <c r="AZ33" s="692">
        <v>3201969.6</v>
      </c>
      <c r="BA33" s="692">
        <v>3201969.6</v>
      </c>
      <c r="BB33" s="692">
        <v>3201969.6</v>
      </c>
      <c r="BC33" s="692">
        <v>3201969.6</v>
      </c>
      <c r="BD33" s="692">
        <v>3201969.6</v>
      </c>
      <c r="BE33" s="692">
        <v>3201969.6</v>
      </c>
      <c r="BF33" s="692">
        <v>3201969.6</v>
      </c>
      <c r="BG33" s="692">
        <v>3175500.59</v>
      </c>
      <c r="BH33" s="692">
        <v>3175500.59</v>
      </c>
      <c r="BI33" s="692">
        <v>3106573.85</v>
      </c>
      <c r="BJ33" s="692">
        <v>3106573.85</v>
      </c>
      <c r="BK33" s="692">
        <v>3106573.85</v>
      </c>
      <c r="BL33" s="692">
        <v>3106573.85</v>
      </c>
      <c r="BM33" s="692">
        <v>3106573.85</v>
      </c>
      <c r="BN33" s="692" t="s">
        <v>740</v>
      </c>
      <c r="BO33" s="692" t="s">
        <v>740</v>
      </c>
      <c r="BP33" s="692" t="s">
        <v>740</v>
      </c>
      <c r="BQ33" s="692" t="s">
        <v>740</v>
      </c>
      <c r="BR33" s="692" t="s">
        <v>740</v>
      </c>
      <c r="BS33" s="692" t="s">
        <v>740</v>
      </c>
      <c r="BT33" s="692" t="s">
        <v>740</v>
      </c>
      <c r="BU33" s="692" t="s">
        <v>740</v>
      </c>
      <c r="BV33" s="692" t="s">
        <v>740</v>
      </c>
      <c r="BW33" s="692" t="s">
        <v>739</v>
      </c>
      <c r="BX33" s="692" t="s">
        <v>739</v>
      </c>
      <c r="BY33" s="692" t="s">
        <v>739</v>
      </c>
      <c r="BZ33" s="693" t="s">
        <v>739</v>
      </c>
      <c r="CA33" s="168"/>
    </row>
    <row r="34" spans="2:79" s="17" customFormat="1" ht="15.75">
      <c r="B34" s="274">
        <v>11</v>
      </c>
      <c r="C34" s="179" t="s">
        <v>210</v>
      </c>
      <c r="D34" s="179" t="s">
        <v>677</v>
      </c>
      <c r="E34" s="179" t="s">
        <v>17</v>
      </c>
      <c r="F34" s="179" t="s">
        <v>674</v>
      </c>
      <c r="G34" s="179" t="s">
        <v>732</v>
      </c>
      <c r="H34" s="179" t="s">
        <v>675</v>
      </c>
      <c r="I34" s="179">
        <v>2014</v>
      </c>
      <c r="J34" s="179" t="s">
        <v>712</v>
      </c>
      <c r="K34" s="179"/>
      <c r="L34" s="179" t="s">
        <v>733</v>
      </c>
      <c r="M34" s="179"/>
      <c r="N34" s="692">
        <v>8</v>
      </c>
      <c r="O34" s="692">
        <v>151.2003216</v>
      </c>
      <c r="P34" s="692">
        <v>521315.41039999999</v>
      </c>
      <c r="Q34" s="179"/>
      <c r="R34" s="692" t="s">
        <v>736</v>
      </c>
      <c r="S34" s="692" t="s">
        <v>736</v>
      </c>
      <c r="T34" s="692" t="s">
        <v>737</v>
      </c>
      <c r="U34" s="692">
        <v>151.19999999999999</v>
      </c>
      <c r="V34" s="692">
        <v>151.19999999999999</v>
      </c>
      <c r="W34" s="692">
        <v>151.19999999999999</v>
      </c>
      <c r="X34" s="692">
        <v>151.19999999999999</v>
      </c>
      <c r="Y34" s="692">
        <v>151.19999999999999</v>
      </c>
      <c r="Z34" s="692">
        <v>151.19999999999999</v>
      </c>
      <c r="AA34" s="692">
        <v>151.19999999999999</v>
      </c>
      <c r="AB34" s="692">
        <v>151.19999999999999</v>
      </c>
      <c r="AC34" s="692">
        <v>151.19999999999999</v>
      </c>
      <c r="AD34" s="692">
        <v>151.19999999999999</v>
      </c>
      <c r="AE34" s="692">
        <v>150.94999999999999</v>
      </c>
      <c r="AF34" s="692">
        <v>150.94999999999999</v>
      </c>
      <c r="AG34" s="692">
        <v>150.94999999999999</v>
      </c>
      <c r="AH34" s="692">
        <v>150.94999999999999</v>
      </c>
      <c r="AI34" s="692">
        <v>150.94999999999999</v>
      </c>
      <c r="AJ34" s="692">
        <v>0.48</v>
      </c>
      <c r="AK34" s="692">
        <v>0.48</v>
      </c>
      <c r="AL34" s="692" t="s">
        <v>736</v>
      </c>
      <c r="AM34" s="692" t="s">
        <v>736</v>
      </c>
      <c r="AN34" s="692" t="s">
        <v>736</v>
      </c>
      <c r="AO34" s="692" t="s">
        <v>721</v>
      </c>
      <c r="AP34" s="692" t="s">
        <v>738</v>
      </c>
      <c r="AQ34" s="692" t="s">
        <v>738</v>
      </c>
      <c r="AR34" s="692" t="s">
        <v>739</v>
      </c>
      <c r="AS34" s="692" t="s">
        <v>739</v>
      </c>
      <c r="AT34" s="692" t="s">
        <v>739</v>
      </c>
      <c r="AU34" s="692" t="s">
        <v>739</v>
      </c>
      <c r="AV34" s="179"/>
      <c r="AW34" s="692" t="s">
        <v>736</v>
      </c>
      <c r="AX34" s="692" t="s">
        <v>740</v>
      </c>
      <c r="AY34" s="692" t="s">
        <v>740</v>
      </c>
      <c r="AZ34" s="692">
        <v>521315.41</v>
      </c>
      <c r="BA34" s="692">
        <v>521315.41</v>
      </c>
      <c r="BB34" s="692">
        <v>521315.41</v>
      </c>
      <c r="BC34" s="692">
        <v>521315.41</v>
      </c>
      <c r="BD34" s="692">
        <v>521315.41</v>
      </c>
      <c r="BE34" s="692">
        <v>521315.41</v>
      </c>
      <c r="BF34" s="692">
        <v>521315.41</v>
      </c>
      <c r="BG34" s="692">
        <v>521315.41</v>
      </c>
      <c r="BH34" s="692">
        <v>521315.41</v>
      </c>
      <c r="BI34" s="692">
        <v>521315.41</v>
      </c>
      <c r="BJ34" s="692">
        <v>517573.64</v>
      </c>
      <c r="BK34" s="692">
        <v>517573.64</v>
      </c>
      <c r="BL34" s="692">
        <v>517573.64</v>
      </c>
      <c r="BM34" s="692">
        <v>517573.64</v>
      </c>
      <c r="BN34" s="692">
        <v>509713.37</v>
      </c>
      <c r="BO34" s="692">
        <v>3900.1</v>
      </c>
      <c r="BP34" s="692">
        <v>3900.1</v>
      </c>
      <c r="BQ34" s="692" t="s">
        <v>740</v>
      </c>
      <c r="BR34" s="692" t="s">
        <v>740</v>
      </c>
      <c r="BS34" s="692" t="s">
        <v>740</v>
      </c>
      <c r="BT34" s="692" t="s">
        <v>740</v>
      </c>
      <c r="BU34" s="692" t="s">
        <v>740</v>
      </c>
      <c r="BV34" s="692" t="s">
        <v>740</v>
      </c>
      <c r="BW34" s="692" t="s">
        <v>739</v>
      </c>
      <c r="BX34" s="692" t="s">
        <v>739</v>
      </c>
      <c r="BY34" s="692" t="s">
        <v>739</v>
      </c>
      <c r="BZ34" s="693" t="s">
        <v>739</v>
      </c>
      <c r="CA34" s="168"/>
    </row>
    <row r="35" spans="2:79" s="17" customFormat="1" ht="15.75">
      <c r="B35" s="274">
        <v>12</v>
      </c>
      <c r="C35" s="179" t="s">
        <v>210</v>
      </c>
      <c r="D35" s="179" t="s">
        <v>677</v>
      </c>
      <c r="E35" s="179" t="s">
        <v>22</v>
      </c>
      <c r="F35" s="179" t="s">
        <v>674</v>
      </c>
      <c r="G35" s="179" t="s">
        <v>732</v>
      </c>
      <c r="H35" s="179" t="s">
        <v>675</v>
      </c>
      <c r="I35" s="179">
        <v>2012</v>
      </c>
      <c r="J35" s="179" t="s">
        <v>712</v>
      </c>
      <c r="K35" s="179"/>
      <c r="L35" s="179" t="s">
        <v>733</v>
      </c>
      <c r="M35" s="179" t="s">
        <v>692</v>
      </c>
      <c r="N35" s="692">
        <v>14</v>
      </c>
      <c r="O35" s="692">
        <v>162.19999999999999</v>
      </c>
      <c r="P35" s="692">
        <v>3226823.07</v>
      </c>
      <c r="Q35" s="179"/>
      <c r="R35" s="692" t="s">
        <v>736</v>
      </c>
      <c r="S35" s="692">
        <v>168.5</v>
      </c>
      <c r="T35" s="692">
        <v>168.5</v>
      </c>
      <c r="U35" s="692">
        <v>162.19999999999999</v>
      </c>
      <c r="V35" s="692">
        <v>162.19999999999999</v>
      </c>
      <c r="W35" s="692">
        <v>162.19999999999999</v>
      </c>
      <c r="X35" s="692">
        <v>157.46</v>
      </c>
      <c r="Y35" s="692">
        <v>157.37</v>
      </c>
      <c r="Z35" s="692">
        <v>157.37</v>
      </c>
      <c r="AA35" s="692">
        <v>156.68</v>
      </c>
      <c r="AB35" s="692">
        <v>156.13999999999999</v>
      </c>
      <c r="AC35" s="692">
        <v>154.94999999999999</v>
      </c>
      <c r="AD35" s="692">
        <v>154.94999999999999</v>
      </c>
      <c r="AE35" s="692">
        <v>8.9600000000000009</v>
      </c>
      <c r="AF35" s="692">
        <v>8.9600000000000009</v>
      </c>
      <c r="AG35" s="692">
        <v>8.9600000000000009</v>
      </c>
      <c r="AH35" s="692">
        <v>8.9600000000000009</v>
      </c>
      <c r="AI35" s="692">
        <v>8.9600000000000009</v>
      </c>
      <c r="AJ35" s="692">
        <v>8.9600000000000009</v>
      </c>
      <c r="AK35" s="692">
        <v>8.9600000000000009</v>
      </c>
      <c r="AL35" s="692">
        <v>8.9600000000000009</v>
      </c>
      <c r="AM35" s="692" t="s">
        <v>736</v>
      </c>
      <c r="AN35" s="692" t="s">
        <v>736</v>
      </c>
      <c r="AO35" s="692" t="s">
        <v>721</v>
      </c>
      <c r="AP35" s="692" t="s">
        <v>738</v>
      </c>
      <c r="AQ35" s="692" t="s">
        <v>738</v>
      </c>
      <c r="AR35" s="692" t="s">
        <v>739</v>
      </c>
      <c r="AS35" s="692" t="s">
        <v>739</v>
      </c>
      <c r="AT35" s="692" t="s">
        <v>739</v>
      </c>
      <c r="AU35" s="692" t="s">
        <v>739</v>
      </c>
      <c r="AV35" s="179"/>
      <c r="AW35" s="692" t="s">
        <v>736</v>
      </c>
      <c r="AX35" s="692">
        <v>1220400</v>
      </c>
      <c r="AY35" s="692">
        <v>1220400</v>
      </c>
      <c r="AZ35" s="692">
        <v>1200907</v>
      </c>
      <c r="BA35" s="692">
        <v>1200907</v>
      </c>
      <c r="BB35" s="692">
        <v>1200907</v>
      </c>
      <c r="BC35" s="692">
        <v>1183780</v>
      </c>
      <c r="BD35" s="692">
        <v>1183342</v>
      </c>
      <c r="BE35" s="692">
        <v>1183342</v>
      </c>
      <c r="BF35" s="692">
        <v>1177272</v>
      </c>
      <c r="BG35" s="692">
        <v>1173289</v>
      </c>
      <c r="BH35" s="692">
        <v>1164034</v>
      </c>
      <c r="BI35" s="692">
        <v>1158726</v>
      </c>
      <c r="BJ35" s="692">
        <v>70162</v>
      </c>
      <c r="BK35" s="692">
        <v>70162</v>
      </c>
      <c r="BL35" s="692">
        <v>70162</v>
      </c>
      <c r="BM35" s="692">
        <v>58115</v>
      </c>
      <c r="BN35" s="692">
        <v>27882</v>
      </c>
      <c r="BO35" s="692">
        <v>27882</v>
      </c>
      <c r="BP35" s="692">
        <v>27882</v>
      </c>
      <c r="BQ35" s="692">
        <v>27882</v>
      </c>
      <c r="BR35" s="692" t="s">
        <v>740</v>
      </c>
      <c r="BS35" s="692" t="s">
        <v>740</v>
      </c>
      <c r="BT35" s="692" t="s">
        <v>740</v>
      </c>
      <c r="BU35" s="692" t="s">
        <v>740</v>
      </c>
      <c r="BV35" s="692" t="s">
        <v>740</v>
      </c>
      <c r="BW35" s="692" t="s">
        <v>739</v>
      </c>
      <c r="BX35" s="692" t="s">
        <v>739</v>
      </c>
      <c r="BY35" s="692" t="s">
        <v>739</v>
      </c>
      <c r="BZ35" s="693" t="s">
        <v>739</v>
      </c>
      <c r="CA35" s="168"/>
    </row>
    <row r="36" spans="2:79" s="17" customFormat="1" ht="15.75">
      <c r="B36" s="274">
        <v>13</v>
      </c>
      <c r="C36" s="179" t="s">
        <v>210</v>
      </c>
      <c r="D36" s="179" t="s">
        <v>677</v>
      </c>
      <c r="E36" s="179" t="s">
        <v>22</v>
      </c>
      <c r="F36" s="179" t="s">
        <v>674</v>
      </c>
      <c r="G36" s="179" t="s">
        <v>732</v>
      </c>
      <c r="H36" s="179" t="s">
        <v>675</v>
      </c>
      <c r="I36" s="179">
        <v>2013</v>
      </c>
      <c r="J36" s="179" t="s">
        <v>712</v>
      </c>
      <c r="K36" s="179"/>
      <c r="L36" s="179" t="s">
        <v>733</v>
      </c>
      <c r="M36" s="179" t="s">
        <v>692</v>
      </c>
      <c r="N36" s="692">
        <v>29</v>
      </c>
      <c r="O36" s="692">
        <v>317.35421980000001</v>
      </c>
      <c r="P36" s="692">
        <v>3131171.8139999998</v>
      </c>
      <c r="Q36" s="179"/>
      <c r="R36" s="692" t="s">
        <v>736</v>
      </c>
      <c r="S36" s="692" t="s">
        <v>736</v>
      </c>
      <c r="T36" s="692">
        <v>319.87</v>
      </c>
      <c r="U36" s="692">
        <v>317.35000000000002</v>
      </c>
      <c r="V36" s="692">
        <v>317.35000000000002</v>
      </c>
      <c r="W36" s="692">
        <v>317.35000000000002</v>
      </c>
      <c r="X36" s="692">
        <v>311.95</v>
      </c>
      <c r="Y36" s="692">
        <v>307.08</v>
      </c>
      <c r="Z36" s="692">
        <v>307.08</v>
      </c>
      <c r="AA36" s="692">
        <v>305.70999999999998</v>
      </c>
      <c r="AB36" s="692">
        <v>280.95</v>
      </c>
      <c r="AC36" s="692">
        <v>245.4</v>
      </c>
      <c r="AD36" s="692">
        <v>185.96</v>
      </c>
      <c r="AE36" s="692">
        <v>174.66</v>
      </c>
      <c r="AF36" s="692">
        <v>163.62</v>
      </c>
      <c r="AG36" s="692">
        <v>153.51</v>
      </c>
      <c r="AH36" s="692">
        <v>153.51</v>
      </c>
      <c r="AI36" s="692">
        <v>127.08</v>
      </c>
      <c r="AJ36" s="692">
        <v>3.59</v>
      </c>
      <c r="AK36" s="692" t="s">
        <v>736</v>
      </c>
      <c r="AL36" s="692" t="s">
        <v>736</v>
      </c>
      <c r="AM36" s="692" t="s">
        <v>736</v>
      </c>
      <c r="AN36" s="692" t="s">
        <v>736</v>
      </c>
      <c r="AO36" s="692" t="s">
        <v>721</v>
      </c>
      <c r="AP36" s="692" t="s">
        <v>738</v>
      </c>
      <c r="AQ36" s="692" t="s">
        <v>738</v>
      </c>
      <c r="AR36" s="692" t="s">
        <v>739</v>
      </c>
      <c r="AS36" s="692" t="s">
        <v>739</v>
      </c>
      <c r="AT36" s="692" t="s">
        <v>739</v>
      </c>
      <c r="AU36" s="692" t="s">
        <v>739</v>
      </c>
      <c r="AV36" s="179"/>
      <c r="AW36" s="692" t="s">
        <v>736</v>
      </c>
      <c r="AX36" s="692" t="s">
        <v>740</v>
      </c>
      <c r="AY36" s="692">
        <v>1570841.78</v>
      </c>
      <c r="AZ36" s="692">
        <v>1560330.04</v>
      </c>
      <c r="BA36" s="692">
        <v>1560330.04</v>
      </c>
      <c r="BB36" s="692">
        <v>1560330.04</v>
      </c>
      <c r="BC36" s="692">
        <v>1541513.38</v>
      </c>
      <c r="BD36" s="692">
        <v>1514545.72</v>
      </c>
      <c r="BE36" s="692">
        <v>1514545.72</v>
      </c>
      <c r="BF36" s="692">
        <v>1495923.12</v>
      </c>
      <c r="BG36" s="692">
        <v>1386188.75</v>
      </c>
      <c r="BH36" s="692">
        <v>1189601.1100000001</v>
      </c>
      <c r="BI36" s="692">
        <v>712037</v>
      </c>
      <c r="BJ36" s="692">
        <v>557628.35</v>
      </c>
      <c r="BK36" s="692">
        <v>489866.83</v>
      </c>
      <c r="BL36" s="692">
        <v>450278.22</v>
      </c>
      <c r="BM36" s="692">
        <v>450278.22</v>
      </c>
      <c r="BN36" s="692">
        <v>366439.75</v>
      </c>
      <c r="BO36" s="692">
        <v>4274.82</v>
      </c>
      <c r="BP36" s="692" t="s">
        <v>740</v>
      </c>
      <c r="BQ36" s="692" t="s">
        <v>740</v>
      </c>
      <c r="BR36" s="692" t="s">
        <v>740</v>
      </c>
      <c r="BS36" s="692" t="s">
        <v>740</v>
      </c>
      <c r="BT36" s="692" t="s">
        <v>740</v>
      </c>
      <c r="BU36" s="692" t="s">
        <v>740</v>
      </c>
      <c r="BV36" s="692" t="s">
        <v>740</v>
      </c>
      <c r="BW36" s="692" t="s">
        <v>739</v>
      </c>
      <c r="BX36" s="692" t="s">
        <v>739</v>
      </c>
      <c r="BY36" s="692" t="s">
        <v>739</v>
      </c>
      <c r="BZ36" s="693" t="s">
        <v>739</v>
      </c>
      <c r="CA36" s="168"/>
    </row>
    <row r="37" spans="2:79" s="17" customFormat="1" ht="15.75">
      <c r="B37" s="274">
        <v>14</v>
      </c>
      <c r="C37" s="179" t="s">
        <v>210</v>
      </c>
      <c r="D37" s="179" t="s">
        <v>677</v>
      </c>
      <c r="E37" s="179" t="s">
        <v>22</v>
      </c>
      <c r="F37" s="179" t="s">
        <v>674</v>
      </c>
      <c r="G37" s="179" t="s">
        <v>732</v>
      </c>
      <c r="H37" s="179" t="s">
        <v>675</v>
      </c>
      <c r="I37" s="179">
        <v>2014</v>
      </c>
      <c r="J37" s="179" t="s">
        <v>712</v>
      </c>
      <c r="K37" s="179"/>
      <c r="L37" s="179" t="s">
        <v>733</v>
      </c>
      <c r="M37" s="179" t="s">
        <v>692</v>
      </c>
      <c r="N37" s="692">
        <v>457</v>
      </c>
      <c r="O37" s="692">
        <v>2593.8236889999998</v>
      </c>
      <c r="P37" s="692">
        <v>19282048.82</v>
      </c>
      <c r="Q37" s="179"/>
      <c r="R37" s="692" t="s">
        <v>736</v>
      </c>
      <c r="S37" s="692" t="s">
        <v>736</v>
      </c>
      <c r="T37" s="692" t="s">
        <v>737</v>
      </c>
      <c r="U37" s="692">
        <v>2593.8200000000002</v>
      </c>
      <c r="V37" s="692">
        <v>2586.13</v>
      </c>
      <c r="W37" s="692">
        <v>2586.13</v>
      </c>
      <c r="X37" s="692">
        <v>2472.61</v>
      </c>
      <c r="Y37" s="692">
        <v>2472.61</v>
      </c>
      <c r="Z37" s="692">
        <v>2442.5100000000002</v>
      </c>
      <c r="AA37" s="692">
        <v>2362.29</v>
      </c>
      <c r="AB37" s="692">
        <v>2362.29</v>
      </c>
      <c r="AC37" s="692">
        <v>2260.19</v>
      </c>
      <c r="AD37" s="692">
        <v>1920.36</v>
      </c>
      <c r="AE37" s="692">
        <v>1566.21</v>
      </c>
      <c r="AF37" s="692">
        <v>1549.46</v>
      </c>
      <c r="AG37" s="692">
        <v>1012.1</v>
      </c>
      <c r="AH37" s="692">
        <v>930.61</v>
      </c>
      <c r="AI37" s="692">
        <v>930.61</v>
      </c>
      <c r="AJ37" s="692">
        <v>638.15</v>
      </c>
      <c r="AK37" s="692">
        <v>191.2</v>
      </c>
      <c r="AL37" s="692">
        <v>191.2</v>
      </c>
      <c r="AM37" s="692">
        <v>191.2</v>
      </c>
      <c r="AN37" s="692">
        <v>191.2</v>
      </c>
      <c r="AO37" s="692" t="s">
        <v>721</v>
      </c>
      <c r="AP37" s="692" t="s">
        <v>738</v>
      </c>
      <c r="AQ37" s="692" t="s">
        <v>738</v>
      </c>
      <c r="AR37" s="692" t="s">
        <v>739</v>
      </c>
      <c r="AS37" s="692" t="s">
        <v>739</v>
      </c>
      <c r="AT37" s="692" t="s">
        <v>739</v>
      </c>
      <c r="AU37" s="692" t="s">
        <v>739</v>
      </c>
      <c r="AV37" s="179"/>
      <c r="AW37" s="692" t="s">
        <v>736</v>
      </c>
      <c r="AX37" s="692" t="s">
        <v>740</v>
      </c>
      <c r="AY37" s="692" t="s">
        <v>740</v>
      </c>
      <c r="AZ37" s="692">
        <v>19282048.82</v>
      </c>
      <c r="BA37" s="692">
        <v>19255189.07</v>
      </c>
      <c r="BB37" s="692">
        <v>19255189.07</v>
      </c>
      <c r="BC37" s="692">
        <v>18858307.379999999</v>
      </c>
      <c r="BD37" s="692">
        <v>18858307.379999999</v>
      </c>
      <c r="BE37" s="692">
        <v>18752564.420000002</v>
      </c>
      <c r="BF37" s="692">
        <v>18193283.27</v>
      </c>
      <c r="BG37" s="692">
        <v>18193283.27</v>
      </c>
      <c r="BH37" s="692">
        <v>17398195.960000001</v>
      </c>
      <c r="BI37" s="692">
        <v>14887214.939999999</v>
      </c>
      <c r="BJ37" s="692">
        <v>12089350.279999999</v>
      </c>
      <c r="BK37" s="692">
        <v>11592355.199999999</v>
      </c>
      <c r="BL37" s="692">
        <v>7255866.4000000004</v>
      </c>
      <c r="BM37" s="692">
        <v>6970894.96</v>
      </c>
      <c r="BN37" s="692">
        <v>6970894.96</v>
      </c>
      <c r="BO37" s="692">
        <v>4156408.91</v>
      </c>
      <c r="BP37" s="692">
        <v>495190.4</v>
      </c>
      <c r="BQ37" s="692">
        <v>495190.4</v>
      </c>
      <c r="BR37" s="692">
        <v>495190.4</v>
      </c>
      <c r="BS37" s="692">
        <v>495190.4</v>
      </c>
      <c r="BT37" s="692" t="s">
        <v>740</v>
      </c>
      <c r="BU37" s="692" t="s">
        <v>740</v>
      </c>
      <c r="BV37" s="692" t="s">
        <v>740</v>
      </c>
      <c r="BW37" s="692" t="s">
        <v>739</v>
      </c>
      <c r="BX37" s="692" t="s">
        <v>739</v>
      </c>
      <c r="BY37" s="692" t="s">
        <v>739</v>
      </c>
      <c r="BZ37" s="693" t="s">
        <v>739</v>
      </c>
      <c r="CA37" s="168"/>
    </row>
    <row r="38" spans="2:79" s="17" customFormat="1" ht="15.75">
      <c r="B38" s="274">
        <v>15</v>
      </c>
      <c r="C38" s="179" t="s">
        <v>210</v>
      </c>
      <c r="D38" s="179" t="s">
        <v>673</v>
      </c>
      <c r="E38" s="179" t="s">
        <v>2</v>
      </c>
      <c r="F38" s="179" t="s">
        <v>674</v>
      </c>
      <c r="G38" s="179" t="s">
        <v>29</v>
      </c>
      <c r="H38" s="179" t="s">
        <v>675</v>
      </c>
      <c r="I38" s="179">
        <v>2014</v>
      </c>
      <c r="J38" s="179" t="s">
        <v>712</v>
      </c>
      <c r="K38" s="179"/>
      <c r="L38" s="179" t="s">
        <v>717</v>
      </c>
      <c r="M38" s="179" t="s">
        <v>684</v>
      </c>
      <c r="N38" s="692">
        <v>203</v>
      </c>
      <c r="O38" s="692">
        <v>42.060402109999998</v>
      </c>
      <c r="P38" s="692">
        <v>74996.295230000003</v>
      </c>
      <c r="Q38" s="179"/>
      <c r="R38" s="692" t="s">
        <v>736</v>
      </c>
      <c r="S38" s="692" t="s">
        <v>736</v>
      </c>
      <c r="T38" s="692" t="s">
        <v>737</v>
      </c>
      <c r="U38" s="692">
        <v>42.06</v>
      </c>
      <c r="V38" s="692">
        <v>42.06</v>
      </c>
      <c r="W38" s="692">
        <v>42.06</v>
      </c>
      <c r="X38" s="692">
        <v>42.06</v>
      </c>
      <c r="Y38" s="692" t="s">
        <v>736</v>
      </c>
      <c r="Z38" s="692" t="s">
        <v>736</v>
      </c>
      <c r="AA38" s="692" t="s">
        <v>736</v>
      </c>
      <c r="AB38" s="692" t="s">
        <v>736</v>
      </c>
      <c r="AC38" s="692" t="s">
        <v>736</v>
      </c>
      <c r="AD38" s="692" t="s">
        <v>736</v>
      </c>
      <c r="AE38" s="692" t="s">
        <v>736</v>
      </c>
      <c r="AF38" s="692" t="s">
        <v>736</v>
      </c>
      <c r="AG38" s="692" t="s">
        <v>736</v>
      </c>
      <c r="AH38" s="692" t="s">
        <v>736</v>
      </c>
      <c r="AI38" s="692" t="s">
        <v>736</v>
      </c>
      <c r="AJ38" s="692" t="s">
        <v>736</v>
      </c>
      <c r="AK38" s="692" t="s">
        <v>736</v>
      </c>
      <c r="AL38" s="692" t="s">
        <v>736</v>
      </c>
      <c r="AM38" s="692" t="s">
        <v>736</v>
      </c>
      <c r="AN38" s="692" t="s">
        <v>736</v>
      </c>
      <c r="AO38" s="692" t="s">
        <v>721</v>
      </c>
      <c r="AP38" s="692" t="s">
        <v>738</v>
      </c>
      <c r="AQ38" s="692" t="s">
        <v>738</v>
      </c>
      <c r="AR38" s="692" t="s">
        <v>739</v>
      </c>
      <c r="AS38" s="692" t="s">
        <v>739</v>
      </c>
      <c r="AT38" s="692" t="s">
        <v>739</v>
      </c>
      <c r="AU38" s="692" t="s">
        <v>739</v>
      </c>
      <c r="AV38" s="179"/>
      <c r="AW38" s="692" t="s">
        <v>736</v>
      </c>
      <c r="AX38" s="692" t="s">
        <v>740</v>
      </c>
      <c r="AY38" s="692" t="s">
        <v>740</v>
      </c>
      <c r="AZ38" s="692">
        <v>74996.3</v>
      </c>
      <c r="BA38" s="692">
        <v>74996.3</v>
      </c>
      <c r="BB38" s="692">
        <v>74996.3</v>
      </c>
      <c r="BC38" s="692">
        <v>74996.3</v>
      </c>
      <c r="BD38" s="692" t="s">
        <v>741</v>
      </c>
      <c r="BE38" s="692" t="s">
        <v>741</v>
      </c>
      <c r="BF38" s="692" t="s">
        <v>741</v>
      </c>
      <c r="BG38" s="692" t="s">
        <v>741</v>
      </c>
      <c r="BH38" s="692" t="s">
        <v>741</v>
      </c>
      <c r="BI38" s="692" t="s">
        <v>741</v>
      </c>
      <c r="BJ38" s="692" t="s">
        <v>741</v>
      </c>
      <c r="BK38" s="692" t="s">
        <v>741</v>
      </c>
      <c r="BL38" s="692" t="s">
        <v>740</v>
      </c>
      <c r="BM38" s="692" t="s">
        <v>740</v>
      </c>
      <c r="BN38" s="692" t="s">
        <v>740</v>
      </c>
      <c r="BO38" s="692" t="s">
        <v>740</v>
      </c>
      <c r="BP38" s="692" t="s">
        <v>740</v>
      </c>
      <c r="BQ38" s="692" t="s">
        <v>740</v>
      </c>
      <c r="BR38" s="692" t="s">
        <v>740</v>
      </c>
      <c r="BS38" s="692" t="s">
        <v>740</v>
      </c>
      <c r="BT38" s="692" t="s">
        <v>740</v>
      </c>
      <c r="BU38" s="692" t="s">
        <v>740</v>
      </c>
      <c r="BV38" s="692" t="s">
        <v>740</v>
      </c>
      <c r="BW38" s="692" t="s">
        <v>739</v>
      </c>
      <c r="BX38" s="692" t="s">
        <v>739</v>
      </c>
      <c r="BY38" s="692" t="s">
        <v>739</v>
      </c>
      <c r="BZ38" s="693" t="s">
        <v>739</v>
      </c>
      <c r="CA38" s="168"/>
    </row>
    <row r="39" spans="2:79" s="17" customFormat="1" ht="15.75">
      <c r="B39" s="274">
        <v>16</v>
      </c>
      <c r="C39" s="179" t="s">
        <v>210</v>
      </c>
      <c r="D39" s="179" t="s">
        <v>673</v>
      </c>
      <c r="E39" s="179" t="s">
        <v>1</v>
      </c>
      <c r="F39" s="179" t="s">
        <v>674</v>
      </c>
      <c r="G39" s="179" t="s">
        <v>29</v>
      </c>
      <c r="H39" s="179" t="s">
        <v>675</v>
      </c>
      <c r="I39" s="179">
        <v>2014</v>
      </c>
      <c r="J39" s="179" t="s">
        <v>712</v>
      </c>
      <c r="K39" s="179"/>
      <c r="L39" s="179" t="s">
        <v>733</v>
      </c>
      <c r="M39" s="179" t="s">
        <v>684</v>
      </c>
      <c r="N39" s="692">
        <v>6</v>
      </c>
      <c r="O39" s="692">
        <v>0.70052578499999996</v>
      </c>
      <c r="P39" s="692">
        <v>626.44827959999998</v>
      </c>
      <c r="Q39" s="179"/>
      <c r="R39" s="692" t="s">
        <v>736</v>
      </c>
      <c r="S39" s="692" t="s">
        <v>736</v>
      </c>
      <c r="T39" s="692" t="s">
        <v>737</v>
      </c>
      <c r="U39" s="692">
        <v>0.7</v>
      </c>
      <c r="V39" s="692">
        <v>0.7</v>
      </c>
      <c r="W39" s="692">
        <v>0.7</v>
      </c>
      <c r="X39" s="692" t="s">
        <v>736</v>
      </c>
      <c r="Y39" s="692" t="s">
        <v>736</v>
      </c>
      <c r="Z39" s="692" t="s">
        <v>736</v>
      </c>
      <c r="AA39" s="692" t="s">
        <v>736</v>
      </c>
      <c r="AB39" s="692" t="s">
        <v>736</v>
      </c>
      <c r="AC39" s="692" t="s">
        <v>736</v>
      </c>
      <c r="AD39" s="692" t="s">
        <v>736</v>
      </c>
      <c r="AE39" s="692" t="s">
        <v>736</v>
      </c>
      <c r="AF39" s="692" t="s">
        <v>736</v>
      </c>
      <c r="AG39" s="692" t="s">
        <v>736</v>
      </c>
      <c r="AH39" s="692" t="s">
        <v>736</v>
      </c>
      <c r="AI39" s="692" t="s">
        <v>736</v>
      </c>
      <c r="AJ39" s="692" t="s">
        <v>736</v>
      </c>
      <c r="AK39" s="692" t="s">
        <v>736</v>
      </c>
      <c r="AL39" s="692" t="s">
        <v>736</v>
      </c>
      <c r="AM39" s="692" t="s">
        <v>736</v>
      </c>
      <c r="AN39" s="692" t="s">
        <v>736</v>
      </c>
      <c r="AO39" s="692" t="s">
        <v>721</v>
      </c>
      <c r="AP39" s="692" t="s">
        <v>738</v>
      </c>
      <c r="AQ39" s="692" t="s">
        <v>738</v>
      </c>
      <c r="AR39" s="692" t="s">
        <v>739</v>
      </c>
      <c r="AS39" s="692" t="s">
        <v>739</v>
      </c>
      <c r="AT39" s="692" t="s">
        <v>739</v>
      </c>
      <c r="AU39" s="692" t="s">
        <v>739</v>
      </c>
      <c r="AV39" s="179"/>
      <c r="AW39" s="692" t="s">
        <v>736</v>
      </c>
      <c r="AX39" s="692" t="s">
        <v>740</v>
      </c>
      <c r="AY39" s="692" t="s">
        <v>740</v>
      </c>
      <c r="AZ39" s="692">
        <v>626.45000000000005</v>
      </c>
      <c r="BA39" s="692">
        <v>626.45000000000005</v>
      </c>
      <c r="BB39" s="692">
        <v>626.45000000000005</v>
      </c>
      <c r="BC39" s="692" t="s">
        <v>741</v>
      </c>
      <c r="BD39" s="692" t="s">
        <v>741</v>
      </c>
      <c r="BE39" s="692" t="s">
        <v>741</v>
      </c>
      <c r="BF39" s="692" t="s">
        <v>741</v>
      </c>
      <c r="BG39" s="692" t="s">
        <v>741</v>
      </c>
      <c r="BH39" s="692" t="s">
        <v>741</v>
      </c>
      <c r="BI39" s="692" t="s">
        <v>741</v>
      </c>
      <c r="BJ39" s="692" t="s">
        <v>741</v>
      </c>
      <c r="BK39" s="692" t="s">
        <v>741</v>
      </c>
      <c r="BL39" s="692" t="s">
        <v>740</v>
      </c>
      <c r="BM39" s="692" t="s">
        <v>740</v>
      </c>
      <c r="BN39" s="692" t="s">
        <v>740</v>
      </c>
      <c r="BO39" s="692" t="s">
        <v>740</v>
      </c>
      <c r="BP39" s="692" t="s">
        <v>740</v>
      </c>
      <c r="BQ39" s="692" t="s">
        <v>740</v>
      </c>
      <c r="BR39" s="692" t="s">
        <v>740</v>
      </c>
      <c r="BS39" s="692" t="s">
        <v>740</v>
      </c>
      <c r="BT39" s="692" t="s">
        <v>740</v>
      </c>
      <c r="BU39" s="692" t="s">
        <v>740</v>
      </c>
      <c r="BV39" s="692" t="s">
        <v>740</v>
      </c>
      <c r="BW39" s="692" t="s">
        <v>739</v>
      </c>
      <c r="BX39" s="692" t="s">
        <v>739</v>
      </c>
      <c r="BY39" s="692" t="s">
        <v>739</v>
      </c>
      <c r="BZ39" s="693" t="s">
        <v>739</v>
      </c>
      <c r="CA39" s="168"/>
    </row>
    <row r="40" spans="2:79" s="17" customFormat="1" ht="15.75">
      <c r="B40" s="274">
        <v>17</v>
      </c>
      <c r="C40" s="179" t="s">
        <v>210</v>
      </c>
      <c r="D40" s="179" t="s">
        <v>673</v>
      </c>
      <c r="E40" s="179" t="s">
        <v>1</v>
      </c>
      <c r="F40" s="179" t="s">
        <v>674</v>
      </c>
      <c r="G40" s="179" t="s">
        <v>29</v>
      </c>
      <c r="H40" s="179" t="s">
        <v>675</v>
      </c>
      <c r="I40" s="179">
        <v>2014</v>
      </c>
      <c r="J40" s="179" t="s">
        <v>712</v>
      </c>
      <c r="K40" s="179"/>
      <c r="L40" s="179" t="s">
        <v>733</v>
      </c>
      <c r="M40" s="179" t="s">
        <v>684</v>
      </c>
      <c r="N40" s="692">
        <v>8</v>
      </c>
      <c r="O40" s="692">
        <v>1.4159186749999999</v>
      </c>
      <c r="P40" s="692">
        <v>2524.670466</v>
      </c>
      <c r="Q40" s="179"/>
      <c r="R40" s="692" t="s">
        <v>736</v>
      </c>
      <c r="S40" s="692" t="s">
        <v>736</v>
      </c>
      <c r="T40" s="692" t="s">
        <v>737</v>
      </c>
      <c r="U40" s="692">
        <v>1.42</v>
      </c>
      <c r="V40" s="692">
        <v>1.42</v>
      </c>
      <c r="W40" s="692">
        <v>1.42</v>
      </c>
      <c r="X40" s="692">
        <v>1.42</v>
      </c>
      <c r="Y40" s="692" t="s">
        <v>736</v>
      </c>
      <c r="Z40" s="692" t="s">
        <v>736</v>
      </c>
      <c r="AA40" s="692" t="s">
        <v>736</v>
      </c>
      <c r="AB40" s="692" t="s">
        <v>736</v>
      </c>
      <c r="AC40" s="692" t="s">
        <v>736</v>
      </c>
      <c r="AD40" s="692" t="s">
        <v>736</v>
      </c>
      <c r="AE40" s="692" t="s">
        <v>736</v>
      </c>
      <c r="AF40" s="692" t="s">
        <v>736</v>
      </c>
      <c r="AG40" s="692" t="s">
        <v>736</v>
      </c>
      <c r="AH40" s="692" t="s">
        <v>736</v>
      </c>
      <c r="AI40" s="692" t="s">
        <v>736</v>
      </c>
      <c r="AJ40" s="692" t="s">
        <v>736</v>
      </c>
      <c r="AK40" s="692" t="s">
        <v>736</v>
      </c>
      <c r="AL40" s="692" t="s">
        <v>736</v>
      </c>
      <c r="AM40" s="692" t="s">
        <v>736</v>
      </c>
      <c r="AN40" s="692" t="s">
        <v>736</v>
      </c>
      <c r="AO40" s="692" t="s">
        <v>721</v>
      </c>
      <c r="AP40" s="692" t="s">
        <v>738</v>
      </c>
      <c r="AQ40" s="692" t="s">
        <v>738</v>
      </c>
      <c r="AR40" s="692" t="s">
        <v>739</v>
      </c>
      <c r="AS40" s="692" t="s">
        <v>739</v>
      </c>
      <c r="AT40" s="692" t="s">
        <v>739</v>
      </c>
      <c r="AU40" s="692" t="s">
        <v>739</v>
      </c>
      <c r="AV40" s="179"/>
      <c r="AW40" s="692" t="s">
        <v>736</v>
      </c>
      <c r="AX40" s="692" t="s">
        <v>740</v>
      </c>
      <c r="AY40" s="692" t="s">
        <v>740</v>
      </c>
      <c r="AZ40" s="692">
        <v>2524.67</v>
      </c>
      <c r="BA40" s="692">
        <v>2524.67</v>
      </c>
      <c r="BB40" s="692">
        <v>2524.67</v>
      </c>
      <c r="BC40" s="692">
        <v>2524.67</v>
      </c>
      <c r="BD40" s="692" t="s">
        <v>741</v>
      </c>
      <c r="BE40" s="692" t="s">
        <v>741</v>
      </c>
      <c r="BF40" s="692" t="s">
        <v>741</v>
      </c>
      <c r="BG40" s="692" t="s">
        <v>741</v>
      </c>
      <c r="BH40" s="692" t="s">
        <v>741</v>
      </c>
      <c r="BI40" s="692" t="s">
        <v>741</v>
      </c>
      <c r="BJ40" s="692" t="s">
        <v>741</v>
      </c>
      <c r="BK40" s="692" t="s">
        <v>741</v>
      </c>
      <c r="BL40" s="692" t="s">
        <v>740</v>
      </c>
      <c r="BM40" s="692" t="s">
        <v>740</v>
      </c>
      <c r="BN40" s="692" t="s">
        <v>740</v>
      </c>
      <c r="BO40" s="692" t="s">
        <v>740</v>
      </c>
      <c r="BP40" s="692" t="s">
        <v>740</v>
      </c>
      <c r="BQ40" s="692" t="s">
        <v>740</v>
      </c>
      <c r="BR40" s="692" t="s">
        <v>740</v>
      </c>
      <c r="BS40" s="692" t="s">
        <v>740</v>
      </c>
      <c r="BT40" s="692" t="s">
        <v>740</v>
      </c>
      <c r="BU40" s="692" t="s">
        <v>740</v>
      </c>
      <c r="BV40" s="692" t="s">
        <v>740</v>
      </c>
      <c r="BW40" s="692" t="s">
        <v>739</v>
      </c>
      <c r="BX40" s="692" t="s">
        <v>739</v>
      </c>
      <c r="BY40" s="692" t="s">
        <v>739</v>
      </c>
      <c r="BZ40" s="693" t="s">
        <v>739</v>
      </c>
      <c r="CA40" s="168"/>
    </row>
    <row r="41" spans="2:79" s="17" customFormat="1" ht="15.75">
      <c r="B41" s="274">
        <v>18</v>
      </c>
      <c r="C41" s="179" t="s">
        <v>210</v>
      </c>
      <c r="D41" s="179" t="s">
        <v>673</v>
      </c>
      <c r="E41" s="179" t="s">
        <v>1</v>
      </c>
      <c r="F41" s="179" t="s">
        <v>674</v>
      </c>
      <c r="G41" s="179" t="s">
        <v>29</v>
      </c>
      <c r="H41" s="179" t="s">
        <v>675</v>
      </c>
      <c r="I41" s="179">
        <v>2014</v>
      </c>
      <c r="J41" s="179" t="s">
        <v>712</v>
      </c>
      <c r="K41" s="179"/>
      <c r="L41" s="179" t="s">
        <v>733</v>
      </c>
      <c r="M41" s="179" t="s">
        <v>684</v>
      </c>
      <c r="N41" s="692">
        <v>203.1617</v>
      </c>
      <c r="O41" s="692">
        <v>14.14764707</v>
      </c>
      <c r="P41" s="692">
        <v>102437.0086</v>
      </c>
      <c r="Q41" s="179"/>
      <c r="R41" s="692" t="s">
        <v>736</v>
      </c>
      <c r="S41" s="692" t="s">
        <v>736</v>
      </c>
      <c r="T41" s="692" t="s">
        <v>737</v>
      </c>
      <c r="U41" s="692">
        <v>14.15</v>
      </c>
      <c r="V41" s="692">
        <v>14.15</v>
      </c>
      <c r="W41" s="692">
        <v>14.15</v>
      </c>
      <c r="X41" s="692">
        <v>14.15</v>
      </c>
      <c r="Y41" s="692" t="s">
        <v>736</v>
      </c>
      <c r="Z41" s="692" t="s">
        <v>736</v>
      </c>
      <c r="AA41" s="692" t="s">
        <v>736</v>
      </c>
      <c r="AB41" s="692" t="s">
        <v>736</v>
      </c>
      <c r="AC41" s="692" t="s">
        <v>736</v>
      </c>
      <c r="AD41" s="692" t="s">
        <v>736</v>
      </c>
      <c r="AE41" s="692" t="s">
        <v>736</v>
      </c>
      <c r="AF41" s="692" t="s">
        <v>736</v>
      </c>
      <c r="AG41" s="692" t="s">
        <v>736</v>
      </c>
      <c r="AH41" s="692" t="s">
        <v>736</v>
      </c>
      <c r="AI41" s="692" t="s">
        <v>736</v>
      </c>
      <c r="AJ41" s="692" t="s">
        <v>736</v>
      </c>
      <c r="AK41" s="692" t="s">
        <v>736</v>
      </c>
      <c r="AL41" s="692" t="s">
        <v>736</v>
      </c>
      <c r="AM41" s="692" t="s">
        <v>736</v>
      </c>
      <c r="AN41" s="692" t="s">
        <v>736</v>
      </c>
      <c r="AO41" s="692" t="s">
        <v>721</v>
      </c>
      <c r="AP41" s="692" t="s">
        <v>738</v>
      </c>
      <c r="AQ41" s="692" t="s">
        <v>738</v>
      </c>
      <c r="AR41" s="692" t="s">
        <v>739</v>
      </c>
      <c r="AS41" s="692" t="s">
        <v>739</v>
      </c>
      <c r="AT41" s="692" t="s">
        <v>739</v>
      </c>
      <c r="AU41" s="692" t="s">
        <v>739</v>
      </c>
      <c r="AV41" s="179"/>
      <c r="AW41" s="692" t="s">
        <v>736</v>
      </c>
      <c r="AX41" s="692" t="s">
        <v>740</v>
      </c>
      <c r="AY41" s="692" t="s">
        <v>740</v>
      </c>
      <c r="AZ41" s="692">
        <v>102437.01</v>
      </c>
      <c r="BA41" s="692">
        <v>102437.01</v>
      </c>
      <c r="BB41" s="692">
        <v>102437.01</v>
      </c>
      <c r="BC41" s="692">
        <v>102437.01</v>
      </c>
      <c r="BD41" s="692" t="s">
        <v>741</v>
      </c>
      <c r="BE41" s="692" t="s">
        <v>741</v>
      </c>
      <c r="BF41" s="692" t="s">
        <v>741</v>
      </c>
      <c r="BG41" s="692" t="s">
        <v>741</v>
      </c>
      <c r="BH41" s="692" t="s">
        <v>741</v>
      </c>
      <c r="BI41" s="692" t="s">
        <v>741</v>
      </c>
      <c r="BJ41" s="692" t="s">
        <v>741</v>
      </c>
      <c r="BK41" s="692" t="s">
        <v>741</v>
      </c>
      <c r="BL41" s="692" t="s">
        <v>740</v>
      </c>
      <c r="BM41" s="692" t="s">
        <v>740</v>
      </c>
      <c r="BN41" s="692" t="s">
        <v>740</v>
      </c>
      <c r="BO41" s="692" t="s">
        <v>740</v>
      </c>
      <c r="BP41" s="692" t="s">
        <v>740</v>
      </c>
      <c r="BQ41" s="692" t="s">
        <v>740</v>
      </c>
      <c r="BR41" s="692" t="s">
        <v>740</v>
      </c>
      <c r="BS41" s="692" t="s">
        <v>740</v>
      </c>
      <c r="BT41" s="692" t="s">
        <v>740</v>
      </c>
      <c r="BU41" s="692" t="s">
        <v>740</v>
      </c>
      <c r="BV41" s="692" t="s">
        <v>740</v>
      </c>
      <c r="BW41" s="692" t="s">
        <v>739</v>
      </c>
      <c r="BX41" s="692" t="s">
        <v>739</v>
      </c>
      <c r="BY41" s="692" t="s">
        <v>739</v>
      </c>
      <c r="BZ41" s="693" t="s">
        <v>739</v>
      </c>
      <c r="CA41" s="168"/>
    </row>
    <row r="42" spans="2:79" s="17" customFormat="1" ht="15.75">
      <c r="B42" s="274">
        <v>19</v>
      </c>
      <c r="C42" s="179" t="s">
        <v>210</v>
      </c>
      <c r="D42" s="179" t="s">
        <v>673</v>
      </c>
      <c r="E42" s="179" t="s">
        <v>1</v>
      </c>
      <c r="F42" s="179" t="s">
        <v>674</v>
      </c>
      <c r="G42" s="179" t="s">
        <v>29</v>
      </c>
      <c r="H42" s="179" t="s">
        <v>675</v>
      </c>
      <c r="I42" s="179">
        <v>2014</v>
      </c>
      <c r="J42" s="179" t="s">
        <v>712</v>
      </c>
      <c r="K42" s="179"/>
      <c r="L42" s="179" t="s">
        <v>733</v>
      </c>
      <c r="M42" s="179" t="s">
        <v>684</v>
      </c>
      <c r="N42" s="692">
        <v>386.40429999999998</v>
      </c>
      <c r="O42" s="692">
        <v>23.180989060000002</v>
      </c>
      <c r="P42" s="692">
        <v>157732.2678</v>
      </c>
      <c r="Q42" s="179"/>
      <c r="R42" s="692" t="s">
        <v>736</v>
      </c>
      <c r="S42" s="692" t="s">
        <v>736</v>
      </c>
      <c r="T42" s="692" t="s">
        <v>737</v>
      </c>
      <c r="U42" s="692">
        <v>23.18</v>
      </c>
      <c r="V42" s="692">
        <v>23.18</v>
      </c>
      <c r="W42" s="692">
        <v>23.18</v>
      </c>
      <c r="X42" s="692">
        <v>23.18</v>
      </c>
      <c r="Y42" s="692">
        <v>23.18</v>
      </c>
      <c r="Z42" s="692" t="s">
        <v>736</v>
      </c>
      <c r="AA42" s="692" t="s">
        <v>736</v>
      </c>
      <c r="AB42" s="692" t="s">
        <v>736</v>
      </c>
      <c r="AC42" s="692" t="s">
        <v>736</v>
      </c>
      <c r="AD42" s="692" t="s">
        <v>736</v>
      </c>
      <c r="AE42" s="692" t="s">
        <v>736</v>
      </c>
      <c r="AF42" s="692" t="s">
        <v>736</v>
      </c>
      <c r="AG42" s="692" t="s">
        <v>736</v>
      </c>
      <c r="AH42" s="692" t="s">
        <v>736</v>
      </c>
      <c r="AI42" s="692" t="s">
        <v>736</v>
      </c>
      <c r="AJ42" s="692" t="s">
        <v>736</v>
      </c>
      <c r="AK42" s="692" t="s">
        <v>736</v>
      </c>
      <c r="AL42" s="692" t="s">
        <v>736</v>
      </c>
      <c r="AM42" s="692" t="s">
        <v>736</v>
      </c>
      <c r="AN42" s="692" t="s">
        <v>736</v>
      </c>
      <c r="AO42" s="692" t="s">
        <v>721</v>
      </c>
      <c r="AP42" s="692" t="s">
        <v>738</v>
      </c>
      <c r="AQ42" s="692" t="s">
        <v>738</v>
      </c>
      <c r="AR42" s="692" t="s">
        <v>739</v>
      </c>
      <c r="AS42" s="692" t="s">
        <v>739</v>
      </c>
      <c r="AT42" s="692" t="s">
        <v>739</v>
      </c>
      <c r="AU42" s="692" t="s">
        <v>739</v>
      </c>
      <c r="AV42" s="179"/>
      <c r="AW42" s="692" t="s">
        <v>736</v>
      </c>
      <c r="AX42" s="692" t="s">
        <v>740</v>
      </c>
      <c r="AY42" s="692" t="s">
        <v>740</v>
      </c>
      <c r="AZ42" s="692">
        <v>157732.26999999999</v>
      </c>
      <c r="BA42" s="692">
        <v>157732.26999999999</v>
      </c>
      <c r="BB42" s="692">
        <v>157732.26999999999</v>
      </c>
      <c r="BC42" s="692">
        <v>157732.26999999999</v>
      </c>
      <c r="BD42" s="692">
        <v>157732.26999999999</v>
      </c>
      <c r="BE42" s="692" t="s">
        <v>741</v>
      </c>
      <c r="BF42" s="692" t="s">
        <v>741</v>
      </c>
      <c r="BG42" s="692" t="s">
        <v>741</v>
      </c>
      <c r="BH42" s="692" t="s">
        <v>741</v>
      </c>
      <c r="BI42" s="692" t="s">
        <v>741</v>
      </c>
      <c r="BJ42" s="692" t="s">
        <v>741</v>
      </c>
      <c r="BK42" s="692" t="s">
        <v>741</v>
      </c>
      <c r="BL42" s="692" t="s">
        <v>740</v>
      </c>
      <c r="BM42" s="692" t="s">
        <v>740</v>
      </c>
      <c r="BN42" s="692" t="s">
        <v>740</v>
      </c>
      <c r="BO42" s="692" t="s">
        <v>740</v>
      </c>
      <c r="BP42" s="692" t="s">
        <v>740</v>
      </c>
      <c r="BQ42" s="692" t="s">
        <v>740</v>
      </c>
      <c r="BR42" s="692" t="s">
        <v>740</v>
      </c>
      <c r="BS42" s="692" t="s">
        <v>740</v>
      </c>
      <c r="BT42" s="692" t="s">
        <v>740</v>
      </c>
      <c r="BU42" s="692" t="s">
        <v>740</v>
      </c>
      <c r="BV42" s="692" t="s">
        <v>740</v>
      </c>
      <c r="BW42" s="692" t="s">
        <v>739</v>
      </c>
      <c r="BX42" s="692" t="s">
        <v>739</v>
      </c>
      <c r="BY42" s="692" t="s">
        <v>739</v>
      </c>
      <c r="BZ42" s="693" t="s">
        <v>739</v>
      </c>
      <c r="CA42" s="168"/>
    </row>
    <row r="43" spans="2:79" s="17" customFormat="1" ht="15.75">
      <c r="B43" s="274">
        <v>20</v>
      </c>
      <c r="C43" s="179" t="s">
        <v>210</v>
      </c>
      <c r="D43" s="179" t="s">
        <v>673</v>
      </c>
      <c r="E43" s="179" t="s">
        <v>5</v>
      </c>
      <c r="F43" s="179" t="s">
        <v>674</v>
      </c>
      <c r="G43" s="179" t="s">
        <v>29</v>
      </c>
      <c r="H43" s="179" t="s">
        <v>675</v>
      </c>
      <c r="I43" s="179">
        <v>2014</v>
      </c>
      <c r="J43" s="179" t="s">
        <v>712</v>
      </c>
      <c r="K43" s="179"/>
      <c r="L43" s="179" t="s">
        <v>734</v>
      </c>
      <c r="M43" s="179" t="s">
        <v>716</v>
      </c>
      <c r="N43" s="692">
        <v>195057.5</v>
      </c>
      <c r="O43" s="692">
        <v>325.18292700000001</v>
      </c>
      <c r="P43" s="692">
        <v>4968774.7280000001</v>
      </c>
      <c r="Q43" s="179"/>
      <c r="R43" s="692" t="s">
        <v>736</v>
      </c>
      <c r="S43" s="692" t="s">
        <v>736</v>
      </c>
      <c r="T43" s="692" t="s">
        <v>737</v>
      </c>
      <c r="U43" s="692">
        <v>325.18</v>
      </c>
      <c r="V43" s="692">
        <v>283.85000000000002</v>
      </c>
      <c r="W43" s="692">
        <v>262.31</v>
      </c>
      <c r="X43" s="692">
        <v>262.31</v>
      </c>
      <c r="Y43" s="692">
        <v>262.31</v>
      </c>
      <c r="Z43" s="692">
        <v>262.31</v>
      </c>
      <c r="AA43" s="692">
        <v>262.31</v>
      </c>
      <c r="AB43" s="692">
        <v>262.11</v>
      </c>
      <c r="AC43" s="692">
        <v>262.11</v>
      </c>
      <c r="AD43" s="692">
        <v>244.7</v>
      </c>
      <c r="AE43" s="692">
        <v>222.69</v>
      </c>
      <c r="AF43" s="692">
        <v>188.64</v>
      </c>
      <c r="AG43" s="692">
        <v>188.64</v>
      </c>
      <c r="AH43" s="692">
        <v>187.73</v>
      </c>
      <c r="AI43" s="692">
        <v>187.73</v>
      </c>
      <c r="AJ43" s="692">
        <v>187.35</v>
      </c>
      <c r="AK43" s="692">
        <v>152.30000000000001</v>
      </c>
      <c r="AL43" s="692">
        <v>152.30000000000001</v>
      </c>
      <c r="AM43" s="692">
        <v>152.30000000000001</v>
      </c>
      <c r="AN43" s="692">
        <v>152.30000000000001</v>
      </c>
      <c r="AO43" s="692" t="s">
        <v>721</v>
      </c>
      <c r="AP43" s="692" t="s">
        <v>738</v>
      </c>
      <c r="AQ43" s="692" t="s">
        <v>738</v>
      </c>
      <c r="AR43" s="692" t="s">
        <v>739</v>
      </c>
      <c r="AS43" s="692" t="s">
        <v>739</v>
      </c>
      <c r="AT43" s="692" t="s">
        <v>739</v>
      </c>
      <c r="AU43" s="692" t="s">
        <v>739</v>
      </c>
      <c r="AV43" s="179"/>
      <c r="AW43" s="692" t="s">
        <v>736</v>
      </c>
      <c r="AX43" s="692" t="s">
        <v>740</v>
      </c>
      <c r="AY43" s="692" t="s">
        <v>740</v>
      </c>
      <c r="AZ43" s="692">
        <v>4968774.7300000004</v>
      </c>
      <c r="BA43" s="692">
        <v>4310359.59</v>
      </c>
      <c r="BB43" s="692">
        <v>3967230.08</v>
      </c>
      <c r="BC43" s="692">
        <v>3967230.08</v>
      </c>
      <c r="BD43" s="692">
        <v>3967230.08</v>
      </c>
      <c r="BE43" s="692">
        <v>3967230.08</v>
      </c>
      <c r="BF43" s="692">
        <v>3967230.08</v>
      </c>
      <c r="BG43" s="692">
        <v>3965511.53</v>
      </c>
      <c r="BH43" s="692">
        <v>3965511.53</v>
      </c>
      <c r="BI43" s="692">
        <v>3688146.04</v>
      </c>
      <c r="BJ43" s="692">
        <v>3585580.29</v>
      </c>
      <c r="BK43" s="692">
        <v>3031996.67</v>
      </c>
      <c r="BL43" s="692">
        <v>3031996.67</v>
      </c>
      <c r="BM43" s="692">
        <v>2988578.74</v>
      </c>
      <c r="BN43" s="692">
        <v>2988578.74</v>
      </c>
      <c r="BO43" s="692">
        <v>2984353.58</v>
      </c>
      <c r="BP43" s="692">
        <v>2426083.39</v>
      </c>
      <c r="BQ43" s="692">
        <v>2426083.39</v>
      </c>
      <c r="BR43" s="692">
        <v>2426083.39</v>
      </c>
      <c r="BS43" s="692">
        <v>2426083.39</v>
      </c>
      <c r="BT43" s="692" t="s">
        <v>740</v>
      </c>
      <c r="BU43" s="692" t="s">
        <v>740</v>
      </c>
      <c r="BV43" s="692" t="s">
        <v>740</v>
      </c>
      <c r="BW43" s="692" t="s">
        <v>739</v>
      </c>
      <c r="BX43" s="692" t="s">
        <v>739</v>
      </c>
      <c r="BY43" s="692" t="s">
        <v>739</v>
      </c>
      <c r="BZ43" s="693" t="s">
        <v>739</v>
      </c>
      <c r="CA43" s="168"/>
    </row>
    <row r="44" spans="2:79" s="17" customFormat="1" ht="15.75">
      <c r="B44" s="274">
        <v>21</v>
      </c>
      <c r="C44" s="179" t="s">
        <v>210</v>
      </c>
      <c r="D44" s="179" t="s">
        <v>673</v>
      </c>
      <c r="E44" s="179" t="s">
        <v>4</v>
      </c>
      <c r="F44" s="179" t="s">
        <v>674</v>
      </c>
      <c r="G44" s="179" t="s">
        <v>29</v>
      </c>
      <c r="H44" s="179" t="s">
        <v>675</v>
      </c>
      <c r="I44" s="179">
        <v>2013</v>
      </c>
      <c r="J44" s="179" t="s">
        <v>712</v>
      </c>
      <c r="K44" s="179"/>
      <c r="L44" s="179" t="s">
        <v>734</v>
      </c>
      <c r="M44" s="179" t="s">
        <v>716</v>
      </c>
      <c r="N44" s="692">
        <v>42.454639999999998</v>
      </c>
      <c r="O44" s="692">
        <v>0.1</v>
      </c>
      <c r="P44" s="692">
        <v>953</v>
      </c>
      <c r="Q44" s="179"/>
      <c r="R44" s="692" t="s">
        <v>736</v>
      </c>
      <c r="S44" s="692" t="s">
        <v>736</v>
      </c>
      <c r="T44" s="692">
        <v>7.0000000000000007E-2</v>
      </c>
      <c r="U44" s="692">
        <v>7.0000000000000007E-2</v>
      </c>
      <c r="V44" s="692">
        <v>0.06</v>
      </c>
      <c r="W44" s="692">
        <v>0.06</v>
      </c>
      <c r="X44" s="692">
        <v>0.06</v>
      </c>
      <c r="Y44" s="692">
        <v>0.06</v>
      </c>
      <c r="Z44" s="692">
        <v>0.06</v>
      </c>
      <c r="AA44" s="692">
        <v>0.06</v>
      </c>
      <c r="AB44" s="692">
        <v>0.05</v>
      </c>
      <c r="AC44" s="692">
        <v>0.05</v>
      </c>
      <c r="AD44" s="692">
        <v>0.04</v>
      </c>
      <c r="AE44" s="692">
        <v>0.04</v>
      </c>
      <c r="AF44" s="692">
        <v>0.04</v>
      </c>
      <c r="AG44" s="692">
        <v>0.04</v>
      </c>
      <c r="AH44" s="692">
        <v>0.04</v>
      </c>
      <c r="AI44" s="692">
        <v>0.04</v>
      </c>
      <c r="AJ44" s="692">
        <v>0.02</v>
      </c>
      <c r="AK44" s="692">
        <v>0.02</v>
      </c>
      <c r="AL44" s="692">
        <v>0.02</v>
      </c>
      <c r="AM44" s="692">
        <v>0.02</v>
      </c>
      <c r="AN44" s="692" t="s">
        <v>736</v>
      </c>
      <c r="AO44" s="692" t="s">
        <v>721</v>
      </c>
      <c r="AP44" s="692" t="s">
        <v>738</v>
      </c>
      <c r="AQ44" s="692" t="s">
        <v>738</v>
      </c>
      <c r="AR44" s="692" t="s">
        <v>739</v>
      </c>
      <c r="AS44" s="692" t="s">
        <v>739</v>
      </c>
      <c r="AT44" s="692" t="s">
        <v>739</v>
      </c>
      <c r="AU44" s="692" t="s">
        <v>739</v>
      </c>
      <c r="AV44" s="179"/>
      <c r="AW44" s="692" t="s">
        <v>736</v>
      </c>
      <c r="AX44" s="692" t="s">
        <v>740</v>
      </c>
      <c r="AY44" s="692">
        <v>953</v>
      </c>
      <c r="AZ44" s="692">
        <v>953</v>
      </c>
      <c r="BA44" s="692">
        <v>907</v>
      </c>
      <c r="BB44" s="692">
        <v>784</v>
      </c>
      <c r="BC44" s="692">
        <v>784</v>
      </c>
      <c r="BD44" s="692">
        <v>784</v>
      </c>
      <c r="BE44" s="692">
        <v>784</v>
      </c>
      <c r="BF44" s="692">
        <v>784</v>
      </c>
      <c r="BG44" s="692">
        <v>658</v>
      </c>
      <c r="BH44" s="692">
        <v>658</v>
      </c>
      <c r="BI44" s="692">
        <v>625</v>
      </c>
      <c r="BJ44" s="692">
        <v>625</v>
      </c>
      <c r="BK44" s="692">
        <v>625</v>
      </c>
      <c r="BL44" s="692">
        <v>625</v>
      </c>
      <c r="BM44" s="692">
        <v>625</v>
      </c>
      <c r="BN44" s="692">
        <v>625</v>
      </c>
      <c r="BO44" s="692">
        <v>329</v>
      </c>
      <c r="BP44" s="692">
        <v>329</v>
      </c>
      <c r="BQ44" s="692">
        <v>329</v>
      </c>
      <c r="BR44" s="692">
        <v>329</v>
      </c>
      <c r="BS44" s="692" t="s">
        <v>740</v>
      </c>
      <c r="BT44" s="692" t="s">
        <v>740</v>
      </c>
      <c r="BU44" s="692" t="s">
        <v>740</v>
      </c>
      <c r="BV44" s="692" t="s">
        <v>740</v>
      </c>
      <c r="BW44" s="692" t="s">
        <v>739</v>
      </c>
      <c r="BX44" s="692" t="s">
        <v>739</v>
      </c>
      <c r="BY44" s="692" t="s">
        <v>739</v>
      </c>
      <c r="BZ44" s="693" t="s">
        <v>739</v>
      </c>
      <c r="CA44" s="168"/>
    </row>
    <row r="45" spans="2:79" s="17" customFormat="1" ht="15.75">
      <c r="B45" s="274">
        <v>22</v>
      </c>
      <c r="C45" s="179" t="s">
        <v>210</v>
      </c>
      <c r="D45" s="179" t="s">
        <v>673</v>
      </c>
      <c r="E45" s="179" t="s">
        <v>4</v>
      </c>
      <c r="F45" s="179" t="s">
        <v>674</v>
      </c>
      <c r="G45" s="179" t="s">
        <v>29</v>
      </c>
      <c r="H45" s="179" t="s">
        <v>675</v>
      </c>
      <c r="I45" s="179">
        <v>2014</v>
      </c>
      <c r="J45" s="179" t="s">
        <v>712</v>
      </c>
      <c r="K45" s="179"/>
      <c r="L45" s="179" t="s">
        <v>734</v>
      </c>
      <c r="M45" s="179" t="s">
        <v>716</v>
      </c>
      <c r="N45" s="692">
        <v>42295.02</v>
      </c>
      <c r="O45" s="692">
        <v>86.398373480000004</v>
      </c>
      <c r="P45" s="692">
        <v>1153158.784</v>
      </c>
      <c r="Q45" s="179"/>
      <c r="R45" s="692" t="s">
        <v>736</v>
      </c>
      <c r="S45" s="692" t="s">
        <v>736</v>
      </c>
      <c r="T45" s="692" t="s">
        <v>737</v>
      </c>
      <c r="U45" s="692">
        <v>86.4</v>
      </c>
      <c r="V45" s="692">
        <v>81.44</v>
      </c>
      <c r="W45" s="692">
        <v>79.02</v>
      </c>
      <c r="X45" s="692">
        <v>79.02</v>
      </c>
      <c r="Y45" s="692">
        <v>79.02</v>
      </c>
      <c r="Z45" s="692">
        <v>79.02</v>
      </c>
      <c r="AA45" s="692">
        <v>79.02</v>
      </c>
      <c r="AB45" s="692">
        <v>78.8</v>
      </c>
      <c r="AC45" s="692">
        <v>78.8</v>
      </c>
      <c r="AD45" s="692">
        <v>69.540000000000006</v>
      </c>
      <c r="AE45" s="692">
        <v>50.46</v>
      </c>
      <c r="AF45" s="692">
        <v>50.46</v>
      </c>
      <c r="AG45" s="692">
        <v>50.46</v>
      </c>
      <c r="AH45" s="692">
        <v>50.06</v>
      </c>
      <c r="AI45" s="692">
        <v>50.06</v>
      </c>
      <c r="AJ45" s="692">
        <v>49.98</v>
      </c>
      <c r="AK45" s="692">
        <v>22.38</v>
      </c>
      <c r="AL45" s="692">
        <v>22.38</v>
      </c>
      <c r="AM45" s="692">
        <v>22.38</v>
      </c>
      <c r="AN45" s="692">
        <v>22.38</v>
      </c>
      <c r="AO45" s="692" t="s">
        <v>721</v>
      </c>
      <c r="AP45" s="692" t="s">
        <v>738</v>
      </c>
      <c r="AQ45" s="692" t="s">
        <v>738</v>
      </c>
      <c r="AR45" s="692" t="s">
        <v>739</v>
      </c>
      <c r="AS45" s="692" t="s">
        <v>739</v>
      </c>
      <c r="AT45" s="692" t="s">
        <v>739</v>
      </c>
      <c r="AU45" s="692" t="s">
        <v>739</v>
      </c>
      <c r="AV45" s="179"/>
      <c r="AW45" s="692" t="s">
        <v>736</v>
      </c>
      <c r="AX45" s="692" t="s">
        <v>740</v>
      </c>
      <c r="AY45" s="692" t="s">
        <v>740</v>
      </c>
      <c r="AZ45" s="692">
        <v>1153158.78</v>
      </c>
      <c r="BA45" s="692">
        <v>1074242.3899999999</v>
      </c>
      <c r="BB45" s="692">
        <v>1035847.51</v>
      </c>
      <c r="BC45" s="692">
        <v>1035847.51</v>
      </c>
      <c r="BD45" s="692">
        <v>1035847.51</v>
      </c>
      <c r="BE45" s="692">
        <v>1035847.51</v>
      </c>
      <c r="BF45" s="692">
        <v>1035847.51</v>
      </c>
      <c r="BG45" s="692">
        <v>1033860.44</v>
      </c>
      <c r="BH45" s="692">
        <v>1033860.44</v>
      </c>
      <c r="BI45" s="692">
        <v>886442.62</v>
      </c>
      <c r="BJ45" s="692">
        <v>812843.13</v>
      </c>
      <c r="BK45" s="692">
        <v>802720.37</v>
      </c>
      <c r="BL45" s="692">
        <v>802720.37</v>
      </c>
      <c r="BM45" s="692">
        <v>797074.78</v>
      </c>
      <c r="BN45" s="692">
        <v>797074.78</v>
      </c>
      <c r="BO45" s="692">
        <v>796129.07</v>
      </c>
      <c r="BP45" s="692">
        <v>356476.95</v>
      </c>
      <c r="BQ45" s="692">
        <v>356476.95</v>
      </c>
      <c r="BR45" s="692">
        <v>356476.95</v>
      </c>
      <c r="BS45" s="692">
        <v>356476.95</v>
      </c>
      <c r="BT45" s="692" t="s">
        <v>740</v>
      </c>
      <c r="BU45" s="692" t="s">
        <v>740</v>
      </c>
      <c r="BV45" s="692" t="s">
        <v>740</v>
      </c>
      <c r="BW45" s="692" t="s">
        <v>739</v>
      </c>
      <c r="BX45" s="692" t="s">
        <v>739</v>
      </c>
      <c r="BY45" s="692" t="s">
        <v>739</v>
      </c>
      <c r="BZ45" s="693" t="s">
        <v>739</v>
      </c>
      <c r="CA45" s="168"/>
    </row>
    <row r="46" spans="2:79" s="17" customFormat="1" ht="15.75">
      <c r="B46" s="274">
        <v>23</v>
      </c>
      <c r="C46" s="179" t="s">
        <v>210</v>
      </c>
      <c r="D46" s="179" t="s">
        <v>697</v>
      </c>
      <c r="E46" s="179" t="s">
        <v>14</v>
      </c>
      <c r="F46" s="179" t="s">
        <v>674</v>
      </c>
      <c r="G46" s="179" t="s">
        <v>29</v>
      </c>
      <c r="H46" s="179" t="s">
        <v>675</v>
      </c>
      <c r="I46" s="179">
        <v>2012</v>
      </c>
      <c r="J46" s="179" t="s">
        <v>712</v>
      </c>
      <c r="K46" s="179"/>
      <c r="L46" s="179" t="s">
        <v>733</v>
      </c>
      <c r="M46" s="179" t="s">
        <v>735</v>
      </c>
      <c r="N46" s="692">
        <v>12</v>
      </c>
      <c r="O46" s="692">
        <v>0.80372432599999999</v>
      </c>
      <c r="P46" s="692">
        <v>26030.799999999999</v>
      </c>
      <c r="Q46" s="179"/>
      <c r="R46" s="692">
        <v>1</v>
      </c>
      <c r="S46" s="692">
        <v>0.83</v>
      </c>
      <c r="T46" s="692">
        <v>0.83</v>
      </c>
      <c r="U46" s="692">
        <v>0.81</v>
      </c>
      <c r="V46" s="692">
        <v>0.8</v>
      </c>
      <c r="W46" s="692">
        <v>0.72</v>
      </c>
      <c r="X46" s="692">
        <v>0.67</v>
      </c>
      <c r="Y46" s="692">
        <v>0.63</v>
      </c>
      <c r="Z46" s="692">
        <v>0.61</v>
      </c>
      <c r="AA46" s="692">
        <v>0.61</v>
      </c>
      <c r="AB46" s="692">
        <v>0.28000000000000003</v>
      </c>
      <c r="AC46" s="692">
        <v>0.28000000000000003</v>
      </c>
      <c r="AD46" s="692">
        <v>0.25</v>
      </c>
      <c r="AE46" s="692">
        <v>0.25</v>
      </c>
      <c r="AF46" s="692">
        <v>0.25</v>
      </c>
      <c r="AG46" s="692">
        <v>0.25</v>
      </c>
      <c r="AH46" s="692">
        <v>0.09</v>
      </c>
      <c r="AI46" s="692">
        <v>0.09</v>
      </c>
      <c r="AJ46" s="692">
        <v>0.09</v>
      </c>
      <c r="AK46" s="692">
        <v>0.09</v>
      </c>
      <c r="AL46" s="692">
        <v>0.09</v>
      </c>
      <c r="AM46" s="692">
        <v>0.09</v>
      </c>
      <c r="AN46" s="692">
        <v>0.09</v>
      </c>
      <c r="AO46" s="692" t="s">
        <v>721</v>
      </c>
      <c r="AP46" s="692" t="s">
        <v>738</v>
      </c>
      <c r="AQ46" s="692" t="s">
        <v>738</v>
      </c>
      <c r="AR46" s="692" t="s">
        <v>739</v>
      </c>
      <c r="AS46" s="692" t="s">
        <v>739</v>
      </c>
      <c r="AT46" s="692" t="s">
        <v>739</v>
      </c>
      <c r="AU46" s="692" t="s">
        <v>739</v>
      </c>
      <c r="AV46" s="179"/>
      <c r="AW46" s="692">
        <v>13531</v>
      </c>
      <c r="AX46" s="692">
        <v>13531</v>
      </c>
      <c r="AY46" s="692">
        <v>13531</v>
      </c>
      <c r="AZ46" s="692">
        <v>13099.8</v>
      </c>
      <c r="BA46" s="692">
        <v>12931</v>
      </c>
      <c r="BB46" s="692">
        <v>11245.62</v>
      </c>
      <c r="BC46" s="692">
        <v>10319.93</v>
      </c>
      <c r="BD46" s="692">
        <v>9650.23</v>
      </c>
      <c r="BE46" s="692">
        <v>9180.23</v>
      </c>
      <c r="BF46" s="692">
        <v>8958.23</v>
      </c>
      <c r="BG46" s="692">
        <v>2619</v>
      </c>
      <c r="BH46" s="692">
        <v>2619</v>
      </c>
      <c r="BI46" s="692">
        <v>1983</v>
      </c>
      <c r="BJ46" s="692">
        <v>1983</v>
      </c>
      <c r="BK46" s="692">
        <v>1983</v>
      </c>
      <c r="BL46" s="692">
        <v>1983</v>
      </c>
      <c r="BM46" s="692">
        <v>633</v>
      </c>
      <c r="BN46" s="692">
        <v>633</v>
      </c>
      <c r="BO46" s="692">
        <v>633</v>
      </c>
      <c r="BP46" s="692">
        <v>633</v>
      </c>
      <c r="BQ46" s="692">
        <v>633</v>
      </c>
      <c r="BR46" s="692">
        <v>633</v>
      </c>
      <c r="BS46" s="692">
        <v>633</v>
      </c>
      <c r="BT46" s="692" t="s">
        <v>740</v>
      </c>
      <c r="BU46" s="692" t="s">
        <v>740</v>
      </c>
      <c r="BV46" s="692" t="s">
        <v>740</v>
      </c>
      <c r="BW46" s="692" t="s">
        <v>739</v>
      </c>
      <c r="BX46" s="692" t="s">
        <v>739</v>
      </c>
      <c r="BY46" s="692" t="s">
        <v>739</v>
      </c>
      <c r="BZ46" s="693" t="s">
        <v>739</v>
      </c>
      <c r="CA46" s="168"/>
    </row>
    <row r="47" spans="2:79" s="17" customFormat="1" ht="15.75">
      <c r="B47" s="274">
        <v>24</v>
      </c>
      <c r="C47" s="179" t="s">
        <v>210</v>
      </c>
      <c r="D47" s="179" t="s">
        <v>697</v>
      </c>
      <c r="E47" s="179" t="s">
        <v>14</v>
      </c>
      <c r="F47" s="179" t="s">
        <v>674</v>
      </c>
      <c r="G47" s="179" t="s">
        <v>29</v>
      </c>
      <c r="H47" s="179" t="s">
        <v>675</v>
      </c>
      <c r="I47" s="179">
        <v>2013</v>
      </c>
      <c r="J47" s="179" t="s">
        <v>712</v>
      </c>
      <c r="K47" s="179"/>
      <c r="L47" s="179" t="s">
        <v>733</v>
      </c>
      <c r="M47" s="179" t="s">
        <v>735</v>
      </c>
      <c r="N47" s="692">
        <v>206</v>
      </c>
      <c r="O47" s="692">
        <v>199.17017870000001</v>
      </c>
      <c r="P47" s="692">
        <v>1418207.43</v>
      </c>
      <c r="Q47" s="179"/>
      <c r="R47" s="692" t="s">
        <v>736</v>
      </c>
      <c r="S47" s="692" t="s">
        <v>736</v>
      </c>
      <c r="T47" s="692">
        <v>199.73</v>
      </c>
      <c r="U47" s="692">
        <v>199.5</v>
      </c>
      <c r="V47" s="692">
        <v>199.17</v>
      </c>
      <c r="W47" s="692">
        <v>198</v>
      </c>
      <c r="X47" s="692">
        <v>197.41</v>
      </c>
      <c r="Y47" s="692">
        <v>196.95</v>
      </c>
      <c r="Z47" s="692">
        <v>196.69</v>
      </c>
      <c r="AA47" s="692">
        <v>196.69</v>
      </c>
      <c r="AB47" s="692">
        <v>191.98</v>
      </c>
      <c r="AC47" s="692">
        <v>191.98</v>
      </c>
      <c r="AD47" s="692">
        <v>189.86</v>
      </c>
      <c r="AE47" s="692">
        <v>189.83</v>
      </c>
      <c r="AF47" s="692">
        <v>189</v>
      </c>
      <c r="AG47" s="692">
        <v>189</v>
      </c>
      <c r="AH47" s="692">
        <v>182.19</v>
      </c>
      <c r="AI47" s="692">
        <v>181.71</v>
      </c>
      <c r="AJ47" s="692">
        <v>181.71</v>
      </c>
      <c r="AK47" s="692">
        <v>181.71</v>
      </c>
      <c r="AL47" s="692">
        <v>181.71</v>
      </c>
      <c r="AM47" s="692">
        <v>181.71</v>
      </c>
      <c r="AN47" s="692">
        <v>0.59</v>
      </c>
      <c r="AO47" s="692" t="s">
        <v>721</v>
      </c>
      <c r="AP47" s="692" t="s">
        <v>738</v>
      </c>
      <c r="AQ47" s="692" t="s">
        <v>738</v>
      </c>
      <c r="AR47" s="692" t="s">
        <v>739</v>
      </c>
      <c r="AS47" s="692" t="s">
        <v>739</v>
      </c>
      <c r="AT47" s="692" t="s">
        <v>739</v>
      </c>
      <c r="AU47" s="692" t="s">
        <v>739</v>
      </c>
      <c r="AV47" s="179"/>
      <c r="AW47" s="692" t="s">
        <v>736</v>
      </c>
      <c r="AX47" s="692" t="s">
        <v>740</v>
      </c>
      <c r="AY47" s="692">
        <v>716807.62</v>
      </c>
      <c r="AZ47" s="692">
        <v>712241.86</v>
      </c>
      <c r="BA47" s="692">
        <v>705965.57</v>
      </c>
      <c r="BB47" s="692">
        <v>683510.5</v>
      </c>
      <c r="BC47" s="692">
        <v>672233.71</v>
      </c>
      <c r="BD47" s="692">
        <v>663399.1</v>
      </c>
      <c r="BE47" s="692">
        <v>658360.65</v>
      </c>
      <c r="BF47" s="692">
        <v>658360.65</v>
      </c>
      <c r="BG47" s="692">
        <v>567707.68000000005</v>
      </c>
      <c r="BH47" s="692">
        <v>567707.68000000005</v>
      </c>
      <c r="BI47" s="692">
        <v>548114.53</v>
      </c>
      <c r="BJ47" s="692">
        <v>525394.74</v>
      </c>
      <c r="BK47" s="692">
        <v>522639.39</v>
      </c>
      <c r="BL47" s="692">
        <v>522639.39</v>
      </c>
      <c r="BM47" s="692">
        <v>466680.39</v>
      </c>
      <c r="BN47" s="692">
        <v>462652.39</v>
      </c>
      <c r="BO47" s="692">
        <v>462652.39</v>
      </c>
      <c r="BP47" s="692">
        <v>462652.39</v>
      </c>
      <c r="BQ47" s="692">
        <v>462652.39</v>
      </c>
      <c r="BR47" s="692">
        <v>462652.39</v>
      </c>
      <c r="BS47" s="692">
        <v>4314.3900000000003</v>
      </c>
      <c r="BT47" s="692" t="s">
        <v>740</v>
      </c>
      <c r="BU47" s="692" t="s">
        <v>740</v>
      </c>
      <c r="BV47" s="692" t="s">
        <v>740</v>
      </c>
      <c r="BW47" s="692" t="s">
        <v>739</v>
      </c>
      <c r="BX47" s="692" t="s">
        <v>739</v>
      </c>
      <c r="BY47" s="692" t="s">
        <v>739</v>
      </c>
      <c r="BZ47" s="693" t="s">
        <v>739</v>
      </c>
      <c r="CA47" s="168"/>
    </row>
    <row r="48" spans="2:79" s="17" customFormat="1" ht="15.75">
      <c r="B48" s="274">
        <v>25</v>
      </c>
      <c r="C48" s="179" t="s">
        <v>210</v>
      </c>
      <c r="D48" s="179" t="s">
        <v>697</v>
      </c>
      <c r="E48" s="179" t="s">
        <v>14</v>
      </c>
      <c r="F48" s="179" t="s">
        <v>674</v>
      </c>
      <c r="G48" s="179" t="s">
        <v>29</v>
      </c>
      <c r="H48" s="179" t="s">
        <v>675</v>
      </c>
      <c r="I48" s="179">
        <v>2014</v>
      </c>
      <c r="J48" s="179" t="s">
        <v>712</v>
      </c>
      <c r="K48" s="179"/>
      <c r="L48" s="179" t="s">
        <v>733</v>
      </c>
      <c r="M48" s="179" t="s">
        <v>735</v>
      </c>
      <c r="N48" s="692">
        <v>3538</v>
      </c>
      <c r="O48" s="692">
        <v>712.78776919999996</v>
      </c>
      <c r="P48" s="692">
        <v>8689063.2080000006</v>
      </c>
      <c r="Q48" s="179"/>
      <c r="R48" s="692" t="s">
        <v>736</v>
      </c>
      <c r="S48" s="692" t="s">
        <v>736</v>
      </c>
      <c r="T48" s="692" t="s">
        <v>737</v>
      </c>
      <c r="U48" s="692">
        <v>717.19</v>
      </c>
      <c r="V48" s="692">
        <v>712.79</v>
      </c>
      <c r="W48" s="692">
        <v>696.04</v>
      </c>
      <c r="X48" s="692">
        <v>688.93</v>
      </c>
      <c r="Y48" s="692">
        <v>683.41</v>
      </c>
      <c r="Z48" s="692">
        <v>683.41</v>
      </c>
      <c r="AA48" s="692">
        <v>680.1</v>
      </c>
      <c r="AB48" s="692">
        <v>680.1</v>
      </c>
      <c r="AC48" s="692">
        <v>612.07000000000005</v>
      </c>
      <c r="AD48" s="692">
        <v>594.54</v>
      </c>
      <c r="AE48" s="692">
        <v>585.79</v>
      </c>
      <c r="AF48" s="692">
        <v>585.69000000000005</v>
      </c>
      <c r="AG48" s="692">
        <v>578.42999999999995</v>
      </c>
      <c r="AH48" s="692">
        <v>578.42999999999995</v>
      </c>
      <c r="AI48" s="692">
        <v>472.47</v>
      </c>
      <c r="AJ48" s="692">
        <v>470.46</v>
      </c>
      <c r="AK48" s="692">
        <v>470.46</v>
      </c>
      <c r="AL48" s="692">
        <v>470.46</v>
      </c>
      <c r="AM48" s="692">
        <v>470.46</v>
      </c>
      <c r="AN48" s="692">
        <v>470.46</v>
      </c>
      <c r="AO48" s="692">
        <v>15.89</v>
      </c>
      <c r="AP48" s="692" t="s">
        <v>738</v>
      </c>
      <c r="AQ48" s="692" t="s">
        <v>738</v>
      </c>
      <c r="AR48" s="692" t="s">
        <v>739</v>
      </c>
      <c r="AS48" s="692" t="s">
        <v>739</v>
      </c>
      <c r="AT48" s="692" t="s">
        <v>739</v>
      </c>
      <c r="AU48" s="692" t="s">
        <v>739</v>
      </c>
      <c r="AV48" s="179"/>
      <c r="AW48" s="692" t="s">
        <v>736</v>
      </c>
      <c r="AX48" s="692" t="s">
        <v>740</v>
      </c>
      <c r="AY48" s="692" t="s">
        <v>740</v>
      </c>
      <c r="AZ48" s="692">
        <v>4387048.0599999996</v>
      </c>
      <c r="BA48" s="692">
        <v>4302015.1900000004</v>
      </c>
      <c r="BB48" s="692">
        <v>3979381.76</v>
      </c>
      <c r="BC48" s="692">
        <v>3842943.05</v>
      </c>
      <c r="BD48" s="692">
        <v>3737111.45</v>
      </c>
      <c r="BE48" s="692">
        <v>3737111.45</v>
      </c>
      <c r="BF48" s="692">
        <v>3673666.62</v>
      </c>
      <c r="BG48" s="692">
        <v>3668713.74</v>
      </c>
      <c r="BH48" s="692">
        <v>2357678.5099999998</v>
      </c>
      <c r="BI48" s="692">
        <v>2341310.5099999998</v>
      </c>
      <c r="BJ48" s="692">
        <v>2241454.5</v>
      </c>
      <c r="BK48" s="692">
        <v>2179342.75</v>
      </c>
      <c r="BL48" s="692">
        <v>2155176.58</v>
      </c>
      <c r="BM48" s="692">
        <v>2155176.58</v>
      </c>
      <c r="BN48" s="692">
        <v>1284029.58</v>
      </c>
      <c r="BO48" s="692">
        <v>1267421.2</v>
      </c>
      <c r="BP48" s="692">
        <v>1267421.2</v>
      </c>
      <c r="BQ48" s="692">
        <v>1267421.2</v>
      </c>
      <c r="BR48" s="692">
        <v>1267421.2</v>
      </c>
      <c r="BS48" s="692">
        <v>1267421.2</v>
      </c>
      <c r="BT48" s="692">
        <v>117105</v>
      </c>
      <c r="BU48" s="692" t="s">
        <v>740</v>
      </c>
      <c r="BV48" s="692" t="s">
        <v>740</v>
      </c>
      <c r="BW48" s="692" t="s">
        <v>739</v>
      </c>
      <c r="BX48" s="692" t="s">
        <v>739</v>
      </c>
      <c r="BY48" s="692" t="s">
        <v>739</v>
      </c>
      <c r="BZ48" s="693" t="s">
        <v>739</v>
      </c>
      <c r="CA48" s="168"/>
    </row>
    <row r="49" spans="2:79" s="17" customFormat="1" ht="15.75">
      <c r="B49" s="274">
        <v>26</v>
      </c>
      <c r="C49" s="179" t="s">
        <v>210</v>
      </c>
      <c r="D49" s="179" t="s">
        <v>673</v>
      </c>
      <c r="E49" s="179" t="s">
        <v>3</v>
      </c>
      <c r="F49" s="179" t="s">
        <v>674</v>
      </c>
      <c r="G49" s="179" t="s">
        <v>29</v>
      </c>
      <c r="H49" s="179" t="s">
        <v>676</v>
      </c>
      <c r="I49" s="179">
        <v>2013</v>
      </c>
      <c r="J49" s="179" t="s">
        <v>712</v>
      </c>
      <c r="K49" s="179"/>
      <c r="L49" s="179" t="s">
        <v>719</v>
      </c>
      <c r="M49" s="179" t="s">
        <v>720</v>
      </c>
      <c r="N49" s="692">
        <v>255</v>
      </c>
      <c r="O49" s="692">
        <v>54.73239942</v>
      </c>
      <c r="P49" s="692">
        <v>190430.42189999999</v>
      </c>
      <c r="Q49" s="179"/>
      <c r="R49" s="692" t="s">
        <v>736</v>
      </c>
      <c r="S49" s="692" t="s">
        <v>736</v>
      </c>
      <c r="T49" s="692">
        <v>54.73</v>
      </c>
      <c r="U49" s="692">
        <v>54.73</v>
      </c>
      <c r="V49" s="692">
        <v>54.73</v>
      </c>
      <c r="W49" s="692">
        <v>54.73</v>
      </c>
      <c r="X49" s="692">
        <v>54.73</v>
      </c>
      <c r="Y49" s="692">
        <v>54.73</v>
      </c>
      <c r="Z49" s="692">
        <v>54.73</v>
      </c>
      <c r="AA49" s="692">
        <v>54.73</v>
      </c>
      <c r="AB49" s="692">
        <v>54.73</v>
      </c>
      <c r="AC49" s="692">
        <v>54.73</v>
      </c>
      <c r="AD49" s="692">
        <v>54.73</v>
      </c>
      <c r="AE49" s="692">
        <v>54.73</v>
      </c>
      <c r="AF49" s="692">
        <v>54.73</v>
      </c>
      <c r="AG49" s="692">
        <v>54.73</v>
      </c>
      <c r="AH49" s="692">
        <v>54.73</v>
      </c>
      <c r="AI49" s="692">
        <v>54.73</v>
      </c>
      <c r="AJ49" s="692">
        <v>54.73</v>
      </c>
      <c r="AK49" s="692">
        <v>54.73</v>
      </c>
      <c r="AL49" s="692">
        <v>44.17</v>
      </c>
      <c r="AM49" s="692" t="s">
        <v>736</v>
      </c>
      <c r="AN49" s="692" t="s">
        <v>736</v>
      </c>
      <c r="AO49" s="692" t="s">
        <v>721</v>
      </c>
      <c r="AP49" s="692" t="s">
        <v>738</v>
      </c>
      <c r="AQ49" s="692" t="s">
        <v>738</v>
      </c>
      <c r="AR49" s="692" t="s">
        <v>739</v>
      </c>
      <c r="AS49" s="692" t="s">
        <v>739</v>
      </c>
      <c r="AT49" s="692" t="s">
        <v>739</v>
      </c>
      <c r="AU49" s="692" t="s">
        <v>739</v>
      </c>
      <c r="AV49" s="179"/>
      <c r="AW49" s="692" t="s">
        <v>736</v>
      </c>
      <c r="AX49" s="692" t="s">
        <v>740</v>
      </c>
      <c r="AY49" s="692">
        <v>95215.21</v>
      </c>
      <c r="AZ49" s="692">
        <v>95215.21</v>
      </c>
      <c r="BA49" s="692">
        <v>95215.21</v>
      </c>
      <c r="BB49" s="692">
        <v>95215.21</v>
      </c>
      <c r="BC49" s="692">
        <v>95215.21</v>
      </c>
      <c r="BD49" s="692">
        <v>95215.21</v>
      </c>
      <c r="BE49" s="692">
        <v>95215.21</v>
      </c>
      <c r="BF49" s="692">
        <v>95215.21</v>
      </c>
      <c r="BG49" s="692">
        <v>95215.21</v>
      </c>
      <c r="BH49" s="692">
        <v>95215.21</v>
      </c>
      <c r="BI49" s="692">
        <v>95215.21</v>
      </c>
      <c r="BJ49" s="692">
        <v>95215.21</v>
      </c>
      <c r="BK49" s="692">
        <v>95215.21</v>
      </c>
      <c r="BL49" s="692">
        <v>95215.21</v>
      </c>
      <c r="BM49" s="692">
        <v>95215.21</v>
      </c>
      <c r="BN49" s="692">
        <v>95215.21</v>
      </c>
      <c r="BO49" s="692">
        <v>95215.21</v>
      </c>
      <c r="BP49" s="692">
        <v>95215.21</v>
      </c>
      <c r="BQ49" s="692">
        <v>85772.79</v>
      </c>
      <c r="BR49" s="692" t="s">
        <v>740</v>
      </c>
      <c r="BS49" s="692" t="s">
        <v>740</v>
      </c>
      <c r="BT49" s="692" t="s">
        <v>740</v>
      </c>
      <c r="BU49" s="692" t="s">
        <v>740</v>
      </c>
      <c r="BV49" s="692" t="s">
        <v>740</v>
      </c>
      <c r="BW49" s="692" t="s">
        <v>739</v>
      </c>
      <c r="BX49" s="692" t="s">
        <v>739</v>
      </c>
      <c r="BY49" s="692" t="s">
        <v>739</v>
      </c>
      <c r="BZ49" s="693" t="s">
        <v>739</v>
      </c>
      <c r="CA49" s="168"/>
    </row>
    <row r="50" spans="2:79" s="17" customFormat="1" ht="15.75">
      <c r="B50" s="274">
        <v>27</v>
      </c>
      <c r="C50" s="179" t="s">
        <v>210</v>
      </c>
      <c r="D50" s="179" t="s">
        <v>673</v>
      </c>
      <c r="E50" s="179" t="s">
        <v>3</v>
      </c>
      <c r="F50" s="179" t="s">
        <v>674</v>
      </c>
      <c r="G50" s="179" t="s">
        <v>29</v>
      </c>
      <c r="H50" s="179" t="s">
        <v>675</v>
      </c>
      <c r="I50" s="179">
        <v>2012</v>
      </c>
      <c r="J50" s="179" t="s">
        <v>712</v>
      </c>
      <c r="K50" s="179"/>
      <c r="L50" s="179" t="s">
        <v>733</v>
      </c>
      <c r="M50" s="179" t="s">
        <v>720</v>
      </c>
      <c r="N50" s="692">
        <v>8</v>
      </c>
      <c r="O50" s="692">
        <v>1.8258646549999999</v>
      </c>
      <c r="P50" s="692">
        <v>9351.7881219999999</v>
      </c>
      <c r="Q50" s="179"/>
      <c r="R50" s="692" t="s">
        <v>736</v>
      </c>
      <c r="S50" s="692">
        <v>1.83</v>
      </c>
      <c r="T50" s="692">
        <v>1.83</v>
      </c>
      <c r="U50" s="692">
        <v>1.83</v>
      </c>
      <c r="V50" s="692">
        <v>1.83</v>
      </c>
      <c r="W50" s="692">
        <v>1.83</v>
      </c>
      <c r="X50" s="692">
        <v>1.83</v>
      </c>
      <c r="Y50" s="692">
        <v>1.83</v>
      </c>
      <c r="Z50" s="692">
        <v>1.83</v>
      </c>
      <c r="AA50" s="692">
        <v>1.83</v>
      </c>
      <c r="AB50" s="692">
        <v>1.83</v>
      </c>
      <c r="AC50" s="692">
        <v>1.83</v>
      </c>
      <c r="AD50" s="692">
        <v>1.83</v>
      </c>
      <c r="AE50" s="692">
        <v>1.83</v>
      </c>
      <c r="AF50" s="692">
        <v>1.83</v>
      </c>
      <c r="AG50" s="692">
        <v>1.83</v>
      </c>
      <c r="AH50" s="692">
        <v>1.83</v>
      </c>
      <c r="AI50" s="692">
        <v>1.83</v>
      </c>
      <c r="AJ50" s="692">
        <v>1.83</v>
      </c>
      <c r="AK50" s="692">
        <v>1.42</v>
      </c>
      <c r="AL50" s="692" t="s">
        <v>736</v>
      </c>
      <c r="AM50" s="692" t="s">
        <v>736</v>
      </c>
      <c r="AN50" s="692" t="s">
        <v>736</v>
      </c>
      <c r="AO50" s="692" t="s">
        <v>721</v>
      </c>
      <c r="AP50" s="692" t="s">
        <v>738</v>
      </c>
      <c r="AQ50" s="692" t="s">
        <v>738</v>
      </c>
      <c r="AR50" s="692" t="s">
        <v>739</v>
      </c>
      <c r="AS50" s="692" t="s">
        <v>739</v>
      </c>
      <c r="AT50" s="692" t="s">
        <v>739</v>
      </c>
      <c r="AU50" s="692" t="s">
        <v>739</v>
      </c>
      <c r="AV50" s="179"/>
      <c r="AW50" s="692" t="s">
        <v>736</v>
      </c>
      <c r="AX50" s="692">
        <v>3117.26</v>
      </c>
      <c r="AY50" s="692">
        <v>3117.26</v>
      </c>
      <c r="AZ50" s="692">
        <v>3117.26</v>
      </c>
      <c r="BA50" s="692">
        <v>3117.26</v>
      </c>
      <c r="BB50" s="692">
        <v>3117.26</v>
      </c>
      <c r="BC50" s="692">
        <v>3117.26</v>
      </c>
      <c r="BD50" s="692">
        <v>3117.26</v>
      </c>
      <c r="BE50" s="692">
        <v>3117.26</v>
      </c>
      <c r="BF50" s="692">
        <v>3117.26</v>
      </c>
      <c r="BG50" s="692">
        <v>3117.26</v>
      </c>
      <c r="BH50" s="692">
        <v>3117.26</v>
      </c>
      <c r="BI50" s="692">
        <v>3117.26</v>
      </c>
      <c r="BJ50" s="692">
        <v>3117.26</v>
      </c>
      <c r="BK50" s="692">
        <v>3117.26</v>
      </c>
      <c r="BL50" s="692">
        <v>3117.26</v>
      </c>
      <c r="BM50" s="692">
        <v>3117.26</v>
      </c>
      <c r="BN50" s="692">
        <v>3117.26</v>
      </c>
      <c r="BO50" s="692">
        <v>3117.26</v>
      </c>
      <c r="BP50" s="692">
        <v>2756.29</v>
      </c>
      <c r="BQ50" s="692" t="s">
        <v>740</v>
      </c>
      <c r="BR50" s="692" t="s">
        <v>740</v>
      </c>
      <c r="BS50" s="692" t="s">
        <v>740</v>
      </c>
      <c r="BT50" s="692" t="s">
        <v>740</v>
      </c>
      <c r="BU50" s="692" t="s">
        <v>740</v>
      </c>
      <c r="BV50" s="692" t="s">
        <v>740</v>
      </c>
      <c r="BW50" s="692" t="s">
        <v>739</v>
      </c>
      <c r="BX50" s="692" t="s">
        <v>739</v>
      </c>
      <c r="BY50" s="692" t="s">
        <v>739</v>
      </c>
      <c r="BZ50" s="693" t="s">
        <v>739</v>
      </c>
      <c r="CA50" s="168"/>
    </row>
    <row r="51" spans="2:79" s="17" customFormat="1" ht="15.75">
      <c r="B51" s="274">
        <v>28</v>
      </c>
      <c r="C51" s="179" t="s">
        <v>210</v>
      </c>
      <c r="D51" s="179" t="s">
        <v>673</v>
      </c>
      <c r="E51" s="179" t="s">
        <v>3</v>
      </c>
      <c r="F51" s="179" t="s">
        <v>674</v>
      </c>
      <c r="G51" s="179" t="s">
        <v>29</v>
      </c>
      <c r="H51" s="179" t="s">
        <v>675</v>
      </c>
      <c r="I51" s="179">
        <v>2014</v>
      </c>
      <c r="J51" s="179" t="s">
        <v>712</v>
      </c>
      <c r="K51" s="179"/>
      <c r="L51" s="179" t="s">
        <v>733</v>
      </c>
      <c r="M51" s="179" t="s">
        <v>720</v>
      </c>
      <c r="N51" s="692">
        <v>5772</v>
      </c>
      <c r="O51" s="692">
        <v>1109.0715299999999</v>
      </c>
      <c r="P51" s="692">
        <v>2035819.1910000001</v>
      </c>
      <c r="Q51" s="179"/>
      <c r="R51" s="692" t="s">
        <v>736</v>
      </c>
      <c r="S51" s="692" t="s">
        <v>736</v>
      </c>
      <c r="T51" s="692" t="s">
        <v>737</v>
      </c>
      <c r="U51" s="692">
        <v>1109.07</v>
      </c>
      <c r="V51" s="692">
        <v>1109.07</v>
      </c>
      <c r="W51" s="692">
        <v>1109.07</v>
      </c>
      <c r="X51" s="692">
        <v>1109.07</v>
      </c>
      <c r="Y51" s="692">
        <v>1109.07</v>
      </c>
      <c r="Z51" s="692">
        <v>1109.07</v>
      </c>
      <c r="AA51" s="692">
        <v>1109.07</v>
      </c>
      <c r="AB51" s="692">
        <v>1109.07</v>
      </c>
      <c r="AC51" s="692">
        <v>1109.07</v>
      </c>
      <c r="AD51" s="692">
        <v>1109.07</v>
      </c>
      <c r="AE51" s="692">
        <v>1109.07</v>
      </c>
      <c r="AF51" s="692">
        <v>1109.07</v>
      </c>
      <c r="AG51" s="692">
        <v>1109.07</v>
      </c>
      <c r="AH51" s="692">
        <v>1109.07</v>
      </c>
      <c r="AI51" s="692">
        <v>1109.07</v>
      </c>
      <c r="AJ51" s="692">
        <v>1109.07</v>
      </c>
      <c r="AK51" s="692">
        <v>1109.07</v>
      </c>
      <c r="AL51" s="692">
        <v>1109.07</v>
      </c>
      <c r="AM51" s="692">
        <v>984.2</v>
      </c>
      <c r="AN51" s="692" t="s">
        <v>736</v>
      </c>
      <c r="AO51" s="692" t="s">
        <v>721</v>
      </c>
      <c r="AP51" s="692" t="s">
        <v>738</v>
      </c>
      <c r="AQ51" s="692" t="s">
        <v>738</v>
      </c>
      <c r="AR51" s="692" t="s">
        <v>739</v>
      </c>
      <c r="AS51" s="692" t="s">
        <v>739</v>
      </c>
      <c r="AT51" s="692" t="s">
        <v>739</v>
      </c>
      <c r="AU51" s="692" t="s">
        <v>739</v>
      </c>
      <c r="AV51" s="179"/>
      <c r="AW51" s="692" t="s">
        <v>736</v>
      </c>
      <c r="AX51" s="692" t="s">
        <v>740</v>
      </c>
      <c r="AY51" s="692" t="s">
        <v>740</v>
      </c>
      <c r="AZ51" s="692">
        <v>2035819.19</v>
      </c>
      <c r="BA51" s="692">
        <v>2035819.19</v>
      </c>
      <c r="BB51" s="692">
        <v>2035819.19</v>
      </c>
      <c r="BC51" s="692">
        <v>2035819.19</v>
      </c>
      <c r="BD51" s="692">
        <v>2035819.19</v>
      </c>
      <c r="BE51" s="692">
        <v>2035819.19</v>
      </c>
      <c r="BF51" s="692">
        <v>2035819.19</v>
      </c>
      <c r="BG51" s="692">
        <v>2035819.19</v>
      </c>
      <c r="BH51" s="692">
        <v>2035819.19</v>
      </c>
      <c r="BI51" s="692">
        <v>2035819.19</v>
      </c>
      <c r="BJ51" s="692">
        <v>2035819.19</v>
      </c>
      <c r="BK51" s="692">
        <v>2035819.19</v>
      </c>
      <c r="BL51" s="692">
        <v>2035819.19</v>
      </c>
      <c r="BM51" s="692">
        <v>2035819.19</v>
      </c>
      <c r="BN51" s="692">
        <v>2035819.19</v>
      </c>
      <c r="BO51" s="692">
        <v>2035819.19</v>
      </c>
      <c r="BP51" s="692">
        <v>2035819.19</v>
      </c>
      <c r="BQ51" s="692">
        <v>2035819.19</v>
      </c>
      <c r="BR51" s="692">
        <v>1924155.82</v>
      </c>
      <c r="BS51" s="692" t="s">
        <v>740</v>
      </c>
      <c r="BT51" s="692" t="s">
        <v>740</v>
      </c>
      <c r="BU51" s="692" t="s">
        <v>740</v>
      </c>
      <c r="BV51" s="692" t="s">
        <v>740</v>
      </c>
      <c r="BW51" s="692" t="s">
        <v>739</v>
      </c>
      <c r="BX51" s="692" t="s">
        <v>739</v>
      </c>
      <c r="BY51" s="692" t="s">
        <v>739</v>
      </c>
      <c r="BZ51" s="693" t="s">
        <v>739</v>
      </c>
      <c r="CA51" s="168"/>
    </row>
    <row r="52" spans="2:79" s="17" customFormat="1" ht="15.75">
      <c r="B52" s="274">
        <v>29</v>
      </c>
      <c r="C52" s="179" t="s">
        <v>210</v>
      </c>
      <c r="D52" s="179" t="s">
        <v>503</v>
      </c>
      <c r="E52" s="179" t="s">
        <v>727</v>
      </c>
      <c r="F52" s="179" t="s">
        <v>674</v>
      </c>
      <c r="G52" s="179" t="s">
        <v>503</v>
      </c>
      <c r="H52" s="179" t="s">
        <v>676</v>
      </c>
      <c r="I52" s="179">
        <v>2014</v>
      </c>
      <c r="J52" s="179" t="s">
        <v>712</v>
      </c>
      <c r="K52" s="179"/>
      <c r="L52" s="179" t="s">
        <v>733</v>
      </c>
      <c r="M52" s="179" t="s">
        <v>733</v>
      </c>
      <c r="N52" s="692"/>
      <c r="O52" s="692">
        <v>2486.730736</v>
      </c>
      <c r="P52" s="692">
        <v>0</v>
      </c>
      <c r="Q52" s="179"/>
      <c r="R52" s="692" t="s">
        <v>736</v>
      </c>
      <c r="S52" s="692" t="s">
        <v>736</v>
      </c>
      <c r="T52" s="692" t="s">
        <v>737</v>
      </c>
      <c r="U52" s="692">
        <v>2486.73</v>
      </c>
      <c r="V52" s="692" t="s">
        <v>737</v>
      </c>
      <c r="W52" s="692" t="s">
        <v>736</v>
      </c>
      <c r="X52" s="692" t="s">
        <v>736</v>
      </c>
      <c r="Y52" s="692" t="s">
        <v>736</v>
      </c>
      <c r="Z52" s="692" t="s">
        <v>736</v>
      </c>
      <c r="AA52" s="692" t="s">
        <v>736</v>
      </c>
      <c r="AB52" s="692" t="s">
        <v>736</v>
      </c>
      <c r="AC52" s="692" t="s">
        <v>736</v>
      </c>
      <c r="AD52" s="692" t="s">
        <v>736</v>
      </c>
      <c r="AE52" s="692" t="s">
        <v>736</v>
      </c>
      <c r="AF52" s="692" t="s">
        <v>736</v>
      </c>
      <c r="AG52" s="692" t="s">
        <v>736</v>
      </c>
      <c r="AH52" s="692" t="s">
        <v>736</v>
      </c>
      <c r="AI52" s="692" t="s">
        <v>736</v>
      </c>
      <c r="AJ52" s="692" t="s">
        <v>736</v>
      </c>
      <c r="AK52" s="692" t="s">
        <v>736</v>
      </c>
      <c r="AL52" s="692" t="s">
        <v>736</v>
      </c>
      <c r="AM52" s="692" t="s">
        <v>736</v>
      </c>
      <c r="AN52" s="692" t="s">
        <v>736</v>
      </c>
      <c r="AO52" s="692" t="s">
        <v>721</v>
      </c>
      <c r="AP52" s="692" t="s">
        <v>738</v>
      </c>
      <c r="AQ52" s="692" t="s">
        <v>738</v>
      </c>
      <c r="AR52" s="692" t="s">
        <v>739</v>
      </c>
      <c r="AS52" s="692" t="s">
        <v>739</v>
      </c>
      <c r="AT52" s="692" t="s">
        <v>739</v>
      </c>
      <c r="AU52" s="692" t="s">
        <v>739</v>
      </c>
      <c r="AV52" s="179"/>
      <c r="AW52" s="692" t="s">
        <v>736</v>
      </c>
      <c r="AX52" s="692" t="s">
        <v>740</v>
      </c>
      <c r="AY52" s="692" t="s">
        <v>740</v>
      </c>
      <c r="AZ52" s="692" t="s">
        <v>741</v>
      </c>
      <c r="BA52" s="692" t="s">
        <v>741</v>
      </c>
      <c r="BB52" s="692" t="s">
        <v>741</v>
      </c>
      <c r="BC52" s="692" t="s">
        <v>741</v>
      </c>
      <c r="BD52" s="692" t="s">
        <v>741</v>
      </c>
      <c r="BE52" s="692" t="s">
        <v>741</v>
      </c>
      <c r="BF52" s="692" t="s">
        <v>741</v>
      </c>
      <c r="BG52" s="692" t="s">
        <v>741</v>
      </c>
      <c r="BH52" s="692" t="s">
        <v>741</v>
      </c>
      <c r="BI52" s="692" t="s">
        <v>741</v>
      </c>
      <c r="BJ52" s="692" t="s">
        <v>741</v>
      </c>
      <c r="BK52" s="692" t="s">
        <v>741</v>
      </c>
      <c r="BL52" s="692" t="s">
        <v>740</v>
      </c>
      <c r="BM52" s="692" t="s">
        <v>740</v>
      </c>
      <c r="BN52" s="692" t="s">
        <v>740</v>
      </c>
      <c r="BO52" s="692" t="s">
        <v>740</v>
      </c>
      <c r="BP52" s="692" t="s">
        <v>740</v>
      </c>
      <c r="BQ52" s="692" t="s">
        <v>740</v>
      </c>
      <c r="BR52" s="692" t="s">
        <v>740</v>
      </c>
      <c r="BS52" s="692" t="s">
        <v>740</v>
      </c>
      <c r="BT52" s="692" t="s">
        <v>740</v>
      </c>
      <c r="BU52" s="692" t="s">
        <v>740</v>
      </c>
      <c r="BV52" s="692" t="s">
        <v>740</v>
      </c>
      <c r="BW52" s="692" t="s">
        <v>739</v>
      </c>
      <c r="BX52" s="692" t="s">
        <v>739</v>
      </c>
      <c r="BY52" s="692" t="s">
        <v>739</v>
      </c>
      <c r="BZ52" s="693" t="s">
        <v>739</v>
      </c>
      <c r="CA52" s="168"/>
    </row>
    <row r="53" spans="2:79" s="17" customFormat="1" ht="15.75">
      <c r="B53" s="274">
        <v>30</v>
      </c>
      <c r="C53" s="179" t="s">
        <v>210</v>
      </c>
      <c r="D53" s="179" t="s">
        <v>682</v>
      </c>
      <c r="E53" s="179" t="s">
        <v>17</v>
      </c>
      <c r="F53" s="179" t="s">
        <v>674</v>
      </c>
      <c r="G53" s="179" t="s">
        <v>732</v>
      </c>
      <c r="H53" s="179" t="s">
        <v>675</v>
      </c>
      <c r="I53" s="179">
        <v>2012</v>
      </c>
      <c r="J53" s="179" t="s">
        <v>712</v>
      </c>
      <c r="K53" s="179"/>
      <c r="L53" s="179" t="s">
        <v>733</v>
      </c>
      <c r="M53" s="179"/>
      <c r="N53" s="692">
        <v>1</v>
      </c>
      <c r="O53" s="692">
        <v>296</v>
      </c>
      <c r="P53" s="692">
        <v>7918180.5</v>
      </c>
      <c r="Q53" s="179"/>
      <c r="R53" s="692" t="s">
        <v>736</v>
      </c>
      <c r="S53" s="692">
        <v>296</v>
      </c>
      <c r="T53" s="692">
        <v>296</v>
      </c>
      <c r="U53" s="692">
        <v>296</v>
      </c>
      <c r="V53" s="692">
        <v>296</v>
      </c>
      <c r="W53" s="692">
        <v>296</v>
      </c>
      <c r="X53" s="692">
        <v>296</v>
      </c>
      <c r="Y53" s="692">
        <v>296</v>
      </c>
      <c r="Z53" s="692">
        <v>296</v>
      </c>
      <c r="AA53" s="692">
        <v>296</v>
      </c>
      <c r="AB53" s="692">
        <v>296</v>
      </c>
      <c r="AC53" s="692">
        <v>296</v>
      </c>
      <c r="AD53" s="692">
        <v>296</v>
      </c>
      <c r="AE53" s="692">
        <v>296</v>
      </c>
      <c r="AF53" s="692">
        <v>296</v>
      </c>
      <c r="AG53" s="692">
        <v>296</v>
      </c>
      <c r="AH53" s="692">
        <v>296</v>
      </c>
      <c r="AI53" s="692">
        <v>296</v>
      </c>
      <c r="AJ53" s="692">
        <v>296</v>
      </c>
      <c r="AK53" s="692">
        <v>296</v>
      </c>
      <c r="AL53" s="692">
        <v>296</v>
      </c>
      <c r="AM53" s="692">
        <v>296</v>
      </c>
      <c r="AN53" s="692">
        <v>296</v>
      </c>
      <c r="AO53" s="692">
        <v>296</v>
      </c>
      <c r="AP53" s="692">
        <v>296</v>
      </c>
      <c r="AQ53" s="692">
        <v>296</v>
      </c>
      <c r="AR53" s="692" t="s">
        <v>739</v>
      </c>
      <c r="AS53" s="692" t="s">
        <v>739</v>
      </c>
      <c r="AT53" s="692" t="s">
        <v>739</v>
      </c>
      <c r="AU53" s="692" t="s">
        <v>739</v>
      </c>
      <c r="AV53" s="179"/>
      <c r="AW53" s="692" t="s">
        <v>736</v>
      </c>
      <c r="AX53" s="692">
        <v>2639393.5</v>
      </c>
      <c r="AY53" s="692">
        <v>2639393.5</v>
      </c>
      <c r="AZ53" s="692">
        <v>2639393.5</v>
      </c>
      <c r="BA53" s="692">
        <v>2639393.5</v>
      </c>
      <c r="BB53" s="692">
        <v>2639393.5</v>
      </c>
      <c r="BC53" s="692">
        <v>2639393.5</v>
      </c>
      <c r="BD53" s="692">
        <v>2639393.5</v>
      </c>
      <c r="BE53" s="692">
        <v>2639393.5</v>
      </c>
      <c r="BF53" s="692">
        <v>2639393.5</v>
      </c>
      <c r="BG53" s="692">
        <v>2639393.5</v>
      </c>
      <c r="BH53" s="692">
        <v>2639393.5</v>
      </c>
      <c r="BI53" s="692">
        <v>2639393.5</v>
      </c>
      <c r="BJ53" s="692">
        <v>2639393.5</v>
      </c>
      <c r="BK53" s="692">
        <v>2639393.5</v>
      </c>
      <c r="BL53" s="692">
        <v>2639393.5</v>
      </c>
      <c r="BM53" s="692">
        <v>2639393.5</v>
      </c>
      <c r="BN53" s="692">
        <v>2639393.5</v>
      </c>
      <c r="BO53" s="692">
        <v>2639393.5</v>
      </c>
      <c r="BP53" s="692">
        <v>2639393.5</v>
      </c>
      <c r="BQ53" s="692">
        <v>2639393.5</v>
      </c>
      <c r="BR53" s="692">
        <v>2639393.5</v>
      </c>
      <c r="BS53" s="692">
        <v>2639393.5</v>
      </c>
      <c r="BT53" s="692">
        <v>2639393.5</v>
      </c>
      <c r="BU53" s="692">
        <v>2639393.5</v>
      </c>
      <c r="BV53" s="692">
        <v>2639393.5</v>
      </c>
      <c r="BW53" s="692" t="s">
        <v>739</v>
      </c>
      <c r="BX53" s="692" t="s">
        <v>739</v>
      </c>
      <c r="BY53" s="692" t="s">
        <v>739</v>
      </c>
      <c r="BZ53" s="693" t="s">
        <v>739</v>
      </c>
      <c r="CA53" s="168"/>
    </row>
    <row r="54" spans="2:79" s="17" customFormat="1" ht="15.75">
      <c r="B54" s="274">
        <v>31</v>
      </c>
      <c r="C54" s="179" t="s">
        <v>728</v>
      </c>
      <c r="D54" s="179" t="s">
        <v>677</v>
      </c>
      <c r="E54" s="179" t="s">
        <v>729</v>
      </c>
      <c r="F54" s="179" t="s">
        <v>674</v>
      </c>
      <c r="G54" s="179" t="s">
        <v>732</v>
      </c>
      <c r="H54" s="179" t="s">
        <v>676</v>
      </c>
      <c r="I54" s="179">
        <v>2007</v>
      </c>
      <c r="J54" s="179" t="s">
        <v>712</v>
      </c>
      <c r="K54" s="179"/>
      <c r="L54" s="179" t="s">
        <v>733</v>
      </c>
      <c r="M54" s="179" t="s">
        <v>688</v>
      </c>
      <c r="N54" s="692">
        <v>73</v>
      </c>
      <c r="O54" s="692"/>
      <c r="P54" s="692"/>
      <c r="Q54" s="179"/>
      <c r="R54" s="692" t="s">
        <v>736</v>
      </c>
      <c r="S54" s="692" t="s">
        <v>736</v>
      </c>
      <c r="T54" s="692" t="s">
        <v>737</v>
      </c>
      <c r="U54" s="692">
        <v>40.880000000000003</v>
      </c>
      <c r="V54" s="692" t="s">
        <v>737</v>
      </c>
      <c r="W54" s="692" t="s">
        <v>736</v>
      </c>
      <c r="X54" s="692" t="s">
        <v>736</v>
      </c>
      <c r="Y54" s="692" t="s">
        <v>736</v>
      </c>
      <c r="Z54" s="692" t="s">
        <v>736</v>
      </c>
      <c r="AA54" s="692" t="s">
        <v>736</v>
      </c>
      <c r="AB54" s="692" t="s">
        <v>736</v>
      </c>
      <c r="AC54" s="692" t="s">
        <v>736</v>
      </c>
      <c r="AD54" s="692" t="s">
        <v>736</v>
      </c>
      <c r="AE54" s="692" t="s">
        <v>736</v>
      </c>
      <c r="AF54" s="692" t="s">
        <v>736</v>
      </c>
      <c r="AG54" s="692" t="s">
        <v>736</v>
      </c>
      <c r="AH54" s="692" t="s">
        <v>736</v>
      </c>
      <c r="AI54" s="692" t="s">
        <v>736</v>
      </c>
      <c r="AJ54" s="692" t="s">
        <v>736</v>
      </c>
      <c r="AK54" s="692" t="s">
        <v>736</v>
      </c>
      <c r="AL54" s="692" t="s">
        <v>736</v>
      </c>
      <c r="AM54" s="692" t="s">
        <v>736</v>
      </c>
      <c r="AN54" s="692" t="s">
        <v>736</v>
      </c>
      <c r="AO54" s="692" t="s">
        <v>721</v>
      </c>
      <c r="AP54" s="692" t="s">
        <v>738</v>
      </c>
      <c r="AQ54" s="692" t="s">
        <v>738</v>
      </c>
      <c r="AR54" s="692" t="s">
        <v>739</v>
      </c>
      <c r="AS54" s="692" t="s">
        <v>739</v>
      </c>
      <c r="AT54" s="692" t="s">
        <v>739</v>
      </c>
      <c r="AU54" s="692" t="s">
        <v>739</v>
      </c>
      <c r="AV54" s="179"/>
      <c r="AW54" s="692" t="s">
        <v>736</v>
      </c>
      <c r="AX54" s="692" t="s">
        <v>740</v>
      </c>
      <c r="AY54" s="692" t="s">
        <v>740</v>
      </c>
      <c r="AZ54" s="692" t="s">
        <v>741</v>
      </c>
      <c r="BA54" s="692" t="s">
        <v>741</v>
      </c>
      <c r="BB54" s="692" t="s">
        <v>741</v>
      </c>
      <c r="BC54" s="692" t="s">
        <v>741</v>
      </c>
      <c r="BD54" s="692" t="s">
        <v>741</v>
      </c>
      <c r="BE54" s="692" t="s">
        <v>741</v>
      </c>
      <c r="BF54" s="692" t="s">
        <v>741</v>
      </c>
      <c r="BG54" s="692" t="s">
        <v>741</v>
      </c>
      <c r="BH54" s="692" t="s">
        <v>741</v>
      </c>
      <c r="BI54" s="692" t="s">
        <v>741</v>
      </c>
      <c r="BJ54" s="692" t="s">
        <v>741</v>
      </c>
      <c r="BK54" s="692" t="s">
        <v>741</v>
      </c>
      <c r="BL54" s="692" t="s">
        <v>740</v>
      </c>
      <c r="BM54" s="692" t="s">
        <v>740</v>
      </c>
      <c r="BN54" s="692" t="s">
        <v>740</v>
      </c>
      <c r="BO54" s="692" t="s">
        <v>740</v>
      </c>
      <c r="BP54" s="692" t="s">
        <v>740</v>
      </c>
      <c r="BQ54" s="692" t="s">
        <v>740</v>
      </c>
      <c r="BR54" s="692" t="s">
        <v>740</v>
      </c>
      <c r="BS54" s="692" t="s">
        <v>740</v>
      </c>
      <c r="BT54" s="692" t="s">
        <v>740</v>
      </c>
      <c r="BU54" s="692" t="s">
        <v>740</v>
      </c>
      <c r="BV54" s="692" t="s">
        <v>740</v>
      </c>
      <c r="BW54" s="692" t="s">
        <v>739</v>
      </c>
      <c r="BX54" s="692" t="s">
        <v>739</v>
      </c>
      <c r="BY54" s="692" t="s">
        <v>739</v>
      </c>
      <c r="BZ54" s="693" t="s">
        <v>739</v>
      </c>
      <c r="CA54" s="168"/>
    </row>
    <row r="55" spans="2:79" s="17" customFormat="1" ht="15.75">
      <c r="B55" s="274">
        <v>32</v>
      </c>
      <c r="C55" s="179" t="s">
        <v>728</v>
      </c>
      <c r="D55" s="179" t="s">
        <v>677</v>
      </c>
      <c r="E55" s="179" t="s">
        <v>729</v>
      </c>
      <c r="F55" s="179" t="s">
        <v>674</v>
      </c>
      <c r="G55" s="179" t="s">
        <v>732</v>
      </c>
      <c r="H55" s="179" t="s">
        <v>676</v>
      </c>
      <c r="I55" s="179">
        <v>2008</v>
      </c>
      <c r="J55" s="179" t="s">
        <v>712</v>
      </c>
      <c r="K55" s="179"/>
      <c r="L55" s="179" t="s">
        <v>733</v>
      </c>
      <c r="M55" s="179" t="s">
        <v>688</v>
      </c>
      <c r="N55" s="692">
        <v>2</v>
      </c>
      <c r="O55" s="692"/>
      <c r="P55" s="692"/>
      <c r="Q55" s="179"/>
      <c r="R55" s="692" t="s">
        <v>736</v>
      </c>
      <c r="S55" s="692" t="s">
        <v>736</v>
      </c>
      <c r="T55" s="692" t="s">
        <v>737</v>
      </c>
      <c r="U55" s="692">
        <v>1.1200000000000001</v>
      </c>
      <c r="V55" s="692" t="s">
        <v>737</v>
      </c>
      <c r="W55" s="692" t="s">
        <v>736</v>
      </c>
      <c r="X55" s="692" t="s">
        <v>736</v>
      </c>
      <c r="Y55" s="692" t="s">
        <v>736</v>
      </c>
      <c r="Z55" s="692" t="s">
        <v>736</v>
      </c>
      <c r="AA55" s="692" t="s">
        <v>736</v>
      </c>
      <c r="AB55" s="692" t="s">
        <v>736</v>
      </c>
      <c r="AC55" s="692" t="s">
        <v>736</v>
      </c>
      <c r="AD55" s="692" t="s">
        <v>736</v>
      </c>
      <c r="AE55" s="692" t="s">
        <v>736</v>
      </c>
      <c r="AF55" s="692" t="s">
        <v>736</v>
      </c>
      <c r="AG55" s="692" t="s">
        <v>736</v>
      </c>
      <c r="AH55" s="692" t="s">
        <v>736</v>
      </c>
      <c r="AI55" s="692" t="s">
        <v>736</v>
      </c>
      <c r="AJ55" s="692" t="s">
        <v>736</v>
      </c>
      <c r="AK55" s="692" t="s">
        <v>736</v>
      </c>
      <c r="AL55" s="692" t="s">
        <v>736</v>
      </c>
      <c r="AM55" s="692" t="s">
        <v>736</v>
      </c>
      <c r="AN55" s="692" t="s">
        <v>736</v>
      </c>
      <c r="AO55" s="692" t="s">
        <v>721</v>
      </c>
      <c r="AP55" s="692" t="s">
        <v>738</v>
      </c>
      <c r="AQ55" s="692" t="s">
        <v>738</v>
      </c>
      <c r="AR55" s="692" t="s">
        <v>739</v>
      </c>
      <c r="AS55" s="692" t="s">
        <v>739</v>
      </c>
      <c r="AT55" s="692" t="s">
        <v>739</v>
      </c>
      <c r="AU55" s="692" t="s">
        <v>739</v>
      </c>
      <c r="AV55" s="179"/>
      <c r="AW55" s="692" t="s">
        <v>736</v>
      </c>
      <c r="AX55" s="692" t="s">
        <v>740</v>
      </c>
      <c r="AY55" s="692" t="s">
        <v>740</v>
      </c>
      <c r="AZ55" s="692" t="s">
        <v>741</v>
      </c>
      <c r="BA55" s="692" t="s">
        <v>741</v>
      </c>
      <c r="BB55" s="692" t="s">
        <v>741</v>
      </c>
      <c r="BC55" s="692" t="s">
        <v>741</v>
      </c>
      <c r="BD55" s="692" t="s">
        <v>741</v>
      </c>
      <c r="BE55" s="692" t="s">
        <v>741</v>
      </c>
      <c r="BF55" s="692" t="s">
        <v>741</v>
      </c>
      <c r="BG55" s="692" t="s">
        <v>741</v>
      </c>
      <c r="BH55" s="692" t="s">
        <v>741</v>
      </c>
      <c r="BI55" s="692" t="s">
        <v>741</v>
      </c>
      <c r="BJ55" s="692" t="s">
        <v>741</v>
      </c>
      <c r="BK55" s="692" t="s">
        <v>741</v>
      </c>
      <c r="BL55" s="692" t="s">
        <v>740</v>
      </c>
      <c r="BM55" s="692" t="s">
        <v>740</v>
      </c>
      <c r="BN55" s="692" t="s">
        <v>740</v>
      </c>
      <c r="BO55" s="692" t="s">
        <v>740</v>
      </c>
      <c r="BP55" s="692" t="s">
        <v>740</v>
      </c>
      <c r="BQ55" s="692" t="s">
        <v>740</v>
      </c>
      <c r="BR55" s="692" t="s">
        <v>740</v>
      </c>
      <c r="BS55" s="692" t="s">
        <v>740</v>
      </c>
      <c r="BT55" s="692" t="s">
        <v>740</v>
      </c>
      <c r="BU55" s="692" t="s">
        <v>740</v>
      </c>
      <c r="BV55" s="692" t="s">
        <v>740</v>
      </c>
      <c r="BW55" s="692" t="s">
        <v>739</v>
      </c>
      <c r="BX55" s="692" t="s">
        <v>739</v>
      </c>
      <c r="BY55" s="692" t="s">
        <v>739</v>
      </c>
      <c r="BZ55" s="693" t="s">
        <v>739</v>
      </c>
      <c r="CA55" s="168"/>
    </row>
    <row r="56" spans="2:79" s="17" customFormat="1" ht="15.75">
      <c r="B56" s="274">
        <v>33</v>
      </c>
      <c r="C56" s="179" t="s">
        <v>728</v>
      </c>
      <c r="D56" s="179" t="s">
        <v>677</v>
      </c>
      <c r="E56" s="179" t="s">
        <v>729</v>
      </c>
      <c r="F56" s="179" t="s">
        <v>674</v>
      </c>
      <c r="G56" s="179" t="s">
        <v>732</v>
      </c>
      <c r="H56" s="179" t="s">
        <v>676</v>
      </c>
      <c r="I56" s="179">
        <v>2009</v>
      </c>
      <c r="J56" s="179" t="s">
        <v>712</v>
      </c>
      <c r="K56" s="179"/>
      <c r="L56" s="179" t="s">
        <v>733</v>
      </c>
      <c r="M56" s="179" t="s">
        <v>688</v>
      </c>
      <c r="N56" s="692">
        <v>12</v>
      </c>
      <c r="O56" s="692"/>
      <c r="P56" s="692"/>
      <c r="Q56" s="179"/>
      <c r="R56" s="692" t="s">
        <v>736</v>
      </c>
      <c r="S56" s="692" t="s">
        <v>736</v>
      </c>
      <c r="T56" s="692" t="s">
        <v>737</v>
      </c>
      <c r="U56" s="692">
        <v>6.7</v>
      </c>
      <c r="V56" s="692" t="s">
        <v>737</v>
      </c>
      <c r="W56" s="692" t="s">
        <v>736</v>
      </c>
      <c r="X56" s="692" t="s">
        <v>736</v>
      </c>
      <c r="Y56" s="692" t="s">
        <v>736</v>
      </c>
      <c r="Z56" s="692" t="s">
        <v>736</v>
      </c>
      <c r="AA56" s="692" t="s">
        <v>736</v>
      </c>
      <c r="AB56" s="692" t="s">
        <v>736</v>
      </c>
      <c r="AC56" s="692" t="s">
        <v>736</v>
      </c>
      <c r="AD56" s="692" t="s">
        <v>736</v>
      </c>
      <c r="AE56" s="692" t="s">
        <v>736</v>
      </c>
      <c r="AF56" s="692" t="s">
        <v>736</v>
      </c>
      <c r="AG56" s="692" t="s">
        <v>736</v>
      </c>
      <c r="AH56" s="692" t="s">
        <v>736</v>
      </c>
      <c r="AI56" s="692" t="s">
        <v>736</v>
      </c>
      <c r="AJ56" s="692" t="s">
        <v>736</v>
      </c>
      <c r="AK56" s="692" t="s">
        <v>736</v>
      </c>
      <c r="AL56" s="692" t="s">
        <v>736</v>
      </c>
      <c r="AM56" s="692" t="s">
        <v>736</v>
      </c>
      <c r="AN56" s="692" t="s">
        <v>736</v>
      </c>
      <c r="AO56" s="692" t="s">
        <v>721</v>
      </c>
      <c r="AP56" s="692" t="s">
        <v>738</v>
      </c>
      <c r="AQ56" s="692" t="s">
        <v>738</v>
      </c>
      <c r="AR56" s="692" t="s">
        <v>739</v>
      </c>
      <c r="AS56" s="692" t="s">
        <v>739</v>
      </c>
      <c r="AT56" s="692" t="s">
        <v>739</v>
      </c>
      <c r="AU56" s="692" t="s">
        <v>739</v>
      </c>
      <c r="AV56" s="179"/>
      <c r="AW56" s="692" t="s">
        <v>736</v>
      </c>
      <c r="AX56" s="692" t="s">
        <v>740</v>
      </c>
      <c r="AY56" s="692" t="s">
        <v>740</v>
      </c>
      <c r="AZ56" s="692" t="s">
        <v>741</v>
      </c>
      <c r="BA56" s="692" t="s">
        <v>741</v>
      </c>
      <c r="BB56" s="692" t="s">
        <v>741</v>
      </c>
      <c r="BC56" s="692" t="s">
        <v>741</v>
      </c>
      <c r="BD56" s="692" t="s">
        <v>741</v>
      </c>
      <c r="BE56" s="692" t="s">
        <v>741</v>
      </c>
      <c r="BF56" s="692" t="s">
        <v>741</v>
      </c>
      <c r="BG56" s="692" t="s">
        <v>741</v>
      </c>
      <c r="BH56" s="692" t="s">
        <v>741</v>
      </c>
      <c r="BI56" s="692" t="s">
        <v>741</v>
      </c>
      <c r="BJ56" s="692" t="s">
        <v>741</v>
      </c>
      <c r="BK56" s="692" t="s">
        <v>741</v>
      </c>
      <c r="BL56" s="692" t="s">
        <v>740</v>
      </c>
      <c r="BM56" s="692" t="s">
        <v>740</v>
      </c>
      <c r="BN56" s="692" t="s">
        <v>740</v>
      </c>
      <c r="BO56" s="692" t="s">
        <v>740</v>
      </c>
      <c r="BP56" s="692" t="s">
        <v>740</v>
      </c>
      <c r="BQ56" s="692" t="s">
        <v>740</v>
      </c>
      <c r="BR56" s="692" t="s">
        <v>740</v>
      </c>
      <c r="BS56" s="692" t="s">
        <v>740</v>
      </c>
      <c r="BT56" s="692" t="s">
        <v>740</v>
      </c>
      <c r="BU56" s="692" t="s">
        <v>740</v>
      </c>
      <c r="BV56" s="692" t="s">
        <v>740</v>
      </c>
      <c r="BW56" s="692" t="s">
        <v>739</v>
      </c>
      <c r="BX56" s="692" t="s">
        <v>739</v>
      </c>
      <c r="BY56" s="692" t="s">
        <v>739</v>
      </c>
      <c r="BZ56" s="693" t="s">
        <v>739</v>
      </c>
      <c r="CA56" s="168"/>
    </row>
    <row r="57" spans="2:79" s="17" customFormat="1" ht="15.75">
      <c r="B57" s="274">
        <v>34</v>
      </c>
      <c r="C57" s="179" t="s">
        <v>728</v>
      </c>
      <c r="D57" s="179" t="s">
        <v>673</v>
      </c>
      <c r="E57" s="179" t="s">
        <v>42</v>
      </c>
      <c r="F57" s="179" t="s">
        <v>674</v>
      </c>
      <c r="G57" s="179" t="s">
        <v>29</v>
      </c>
      <c r="H57" s="179" t="s">
        <v>676</v>
      </c>
      <c r="I57" s="179">
        <v>2006</v>
      </c>
      <c r="J57" s="179" t="s">
        <v>712</v>
      </c>
      <c r="K57" s="179"/>
      <c r="L57" s="179" t="s">
        <v>733</v>
      </c>
      <c r="M57" s="179" t="s">
        <v>688</v>
      </c>
      <c r="N57" s="692">
        <v>575</v>
      </c>
      <c r="O57" s="692"/>
      <c r="P57" s="692"/>
      <c r="Q57" s="179"/>
      <c r="R57" s="692" t="s">
        <v>736</v>
      </c>
      <c r="S57" s="692" t="s">
        <v>736</v>
      </c>
      <c r="T57" s="692" t="s">
        <v>737</v>
      </c>
      <c r="U57" s="692">
        <v>204.22</v>
      </c>
      <c r="V57" s="692" t="s">
        <v>737</v>
      </c>
      <c r="W57" s="692" t="s">
        <v>736</v>
      </c>
      <c r="X57" s="692" t="s">
        <v>736</v>
      </c>
      <c r="Y57" s="692" t="s">
        <v>736</v>
      </c>
      <c r="Z57" s="692" t="s">
        <v>736</v>
      </c>
      <c r="AA57" s="692" t="s">
        <v>736</v>
      </c>
      <c r="AB57" s="692" t="s">
        <v>736</v>
      </c>
      <c r="AC57" s="692" t="s">
        <v>736</v>
      </c>
      <c r="AD57" s="692" t="s">
        <v>736</v>
      </c>
      <c r="AE57" s="692" t="s">
        <v>736</v>
      </c>
      <c r="AF57" s="692" t="s">
        <v>736</v>
      </c>
      <c r="AG57" s="692" t="s">
        <v>736</v>
      </c>
      <c r="AH57" s="692" t="s">
        <v>736</v>
      </c>
      <c r="AI57" s="692" t="s">
        <v>736</v>
      </c>
      <c r="AJ57" s="692" t="s">
        <v>736</v>
      </c>
      <c r="AK57" s="692" t="s">
        <v>736</v>
      </c>
      <c r="AL57" s="692" t="s">
        <v>736</v>
      </c>
      <c r="AM57" s="692" t="s">
        <v>736</v>
      </c>
      <c r="AN57" s="692" t="s">
        <v>736</v>
      </c>
      <c r="AO57" s="692" t="s">
        <v>721</v>
      </c>
      <c r="AP57" s="692" t="s">
        <v>738</v>
      </c>
      <c r="AQ57" s="692" t="s">
        <v>738</v>
      </c>
      <c r="AR57" s="692" t="s">
        <v>739</v>
      </c>
      <c r="AS57" s="692" t="s">
        <v>739</v>
      </c>
      <c r="AT57" s="692" t="s">
        <v>739</v>
      </c>
      <c r="AU57" s="692" t="s">
        <v>739</v>
      </c>
      <c r="AV57" s="179"/>
      <c r="AW57" s="692" t="s">
        <v>736</v>
      </c>
      <c r="AX57" s="692" t="s">
        <v>740</v>
      </c>
      <c r="AY57" s="692" t="s">
        <v>740</v>
      </c>
      <c r="AZ57" s="692">
        <v>60.68</v>
      </c>
      <c r="BA57" s="692" t="s">
        <v>741</v>
      </c>
      <c r="BB57" s="692" t="s">
        <v>741</v>
      </c>
      <c r="BC57" s="692" t="s">
        <v>741</v>
      </c>
      <c r="BD57" s="692" t="s">
        <v>741</v>
      </c>
      <c r="BE57" s="692" t="s">
        <v>741</v>
      </c>
      <c r="BF57" s="692" t="s">
        <v>741</v>
      </c>
      <c r="BG57" s="692" t="s">
        <v>741</v>
      </c>
      <c r="BH57" s="692" t="s">
        <v>741</v>
      </c>
      <c r="BI57" s="692" t="s">
        <v>741</v>
      </c>
      <c r="BJ57" s="692" t="s">
        <v>741</v>
      </c>
      <c r="BK57" s="692" t="s">
        <v>741</v>
      </c>
      <c r="BL57" s="692" t="s">
        <v>740</v>
      </c>
      <c r="BM57" s="692" t="s">
        <v>740</v>
      </c>
      <c r="BN57" s="692" t="s">
        <v>740</v>
      </c>
      <c r="BO57" s="692" t="s">
        <v>740</v>
      </c>
      <c r="BP57" s="692" t="s">
        <v>740</v>
      </c>
      <c r="BQ57" s="692" t="s">
        <v>740</v>
      </c>
      <c r="BR57" s="692" t="s">
        <v>740</v>
      </c>
      <c r="BS57" s="692" t="s">
        <v>740</v>
      </c>
      <c r="BT57" s="692" t="s">
        <v>740</v>
      </c>
      <c r="BU57" s="692" t="s">
        <v>740</v>
      </c>
      <c r="BV57" s="692" t="s">
        <v>740</v>
      </c>
      <c r="BW57" s="692" t="s">
        <v>739</v>
      </c>
      <c r="BX57" s="692" t="s">
        <v>739</v>
      </c>
      <c r="BY57" s="692" t="s">
        <v>739</v>
      </c>
      <c r="BZ57" s="693" t="s">
        <v>739</v>
      </c>
      <c r="CA57" s="168"/>
    </row>
    <row r="58" spans="2:79" s="17" customFormat="1" ht="15.75">
      <c r="B58" s="274">
        <v>35</v>
      </c>
      <c r="C58" s="179" t="s">
        <v>728</v>
      </c>
      <c r="D58" s="179" t="s">
        <v>673</v>
      </c>
      <c r="E58" s="179" t="s">
        <v>42</v>
      </c>
      <c r="F58" s="179" t="s">
        <v>674</v>
      </c>
      <c r="G58" s="179" t="s">
        <v>29</v>
      </c>
      <c r="H58" s="179" t="s">
        <v>676</v>
      </c>
      <c r="I58" s="179">
        <v>2007</v>
      </c>
      <c r="J58" s="179" t="s">
        <v>712</v>
      </c>
      <c r="K58" s="179"/>
      <c r="L58" s="179" t="s">
        <v>733</v>
      </c>
      <c r="M58" s="179" t="s">
        <v>688</v>
      </c>
      <c r="N58" s="692">
        <v>951</v>
      </c>
      <c r="O58" s="692"/>
      <c r="P58" s="692"/>
      <c r="Q58" s="179"/>
      <c r="R58" s="692" t="s">
        <v>736</v>
      </c>
      <c r="S58" s="692" t="s">
        <v>736</v>
      </c>
      <c r="T58" s="692" t="s">
        <v>737</v>
      </c>
      <c r="U58" s="692">
        <v>338.95</v>
      </c>
      <c r="V58" s="692" t="s">
        <v>737</v>
      </c>
      <c r="W58" s="692" t="s">
        <v>736</v>
      </c>
      <c r="X58" s="692" t="s">
        <v>736</v>
      </c>
      <c r="Y58" s="692" t="s">
        <v>736</v>
      </c>
      <c r="Z58" s="692" t="s">
        <v>736</v>
      </c>
      <c r="AA58" s="692" t="s">
        <v>736</v>
      </c>
      <c r="AB58" s="692" t="s">
        <v>736</v>
      </c>
      <c r="AC58" s="692" t="s">
        <v>736</v>
      </c>
      <c r="AD58" s="692" t="s">
        <v>736</v>
      </c>
      <c r="AE58" s="692" t="s">
        <v>736</v>
      </c>
      <c r="AF58" s="692" t="s">
        <v>736</v>
      </c>
      <c r="AG58" s="692" t="s">
        <v>736</v>
      </c>
      <c r="AH58" s="692" t="s">
        <v>736</v>
      </c>
      <c r="AI58" s="692" t="s">
        <v>736</v>
      </c>
      <c r="AJ58" s="692" t="s">
        <v>736</v>
      </c>
      <c r="AK58" s="692" t="s">
        <v>736</v>
      </c>
      <c r="AL58" s="692" t="s">
        <v>736</v>
      </c>
      <c r="AM58" s="692" t="s">
        <v>736</v>
      </c>
      <c r="AN58" s="692" t="s">
        <v>736</v>
      </c>
      <c r="AO58" s="692" t="s">
        <v>721</v>
      </c>
      <c r="AP58" s="692" t="s">
        <v>738</v>
      </c>
      <c r="AQ58" s="692" t="s">
        <v>738</v>
      </c>
      <c r="AR58" s="692" t="s">
        <v>739</v>
      </c>
      <c r="AS58" s="692" t="s">
        <v>739</v>
      </c>
      <c r="AT58" s="692" t="s">
        <v>739</v>
      </c>
      <c r="AU58" s="692" t="s">
        <v>739</v>
      </c>
      <c r="AV58" s="179"/>
      <c r="AW58" s="692" t="s">
        <v>736</v>
      </c>
      <c r="AX58" s="692" t="s">
        <v>740</v>
      </c>
      <c r="AY58" s="692" t="s">
        <v>740</v>
      </c>
      <c r="AZ58" s="692">
        <v>139.15</v>
      </c>
      <c r="BA58" s="692" t="s">
        <v>741</v>
      </c>
      <c r="BB58" s="692" t="s">
        <v>741</v>
      </c>
      <c r="BC58" s="692" t="s">
        <v>741</v>
      </c>
      <c r="BD58" s="692" t="s">
        <v>741</v>
      </c>
      <c r="BE58" s="692" t="s">
        <v>741</v>
      </c>
      <c r="BF58" s="692" t="s">
        <v>741</v>
      </c>
      <c r="BG58" s="692" t="s">
        <v>741</v>
      </c>
      <c r="BH58" s="692" t="s">
        <v>741</v>
      </c>
      <c r="BI58" s="692" t="s">
        <v>741</v>
      </c>
      <c r="BJ58" s="692" t="s">
        <v>741</v>
      </c>
      <c r="BK58" s="692" t="s">
        <v>741</v>
      </c>
      <c r="BL58" s="692" t="s">
        <v>740</v>
      </c>
      <c r="BM58" s="692" t="s">
        <v>740</v>
      </c>
      <c r="BN58" s="692" t="s">
        <v>740</v>
      </c>
      <c r="BO58" s="692" t="s">
        <v>740</v>
      </c>
      <c r="BP58" s="692" t="s">
        <v>740</v>
      </c>
      <c r="BQ58" s="692" t="s">
        <v>740</v>
      </c>
      <c r="BR58" s="692" t="s">
        <v>740</v>
      </c>
      <c r="BS58" s="692" t="s">
        <v>740</v>
      </c>
      <c r="BT58" s="692" t="s">
        <v>740</v>
      </c>
      <c r="BU58" s="692" t="s">
        <v>740</v>
      </c>
      <c r="BV58" s="692" t="s">
        <v>740</v>
      </c>
      <c r="BW58" s="692" t="s">
        <v>739</v>
      </c>
      <c r="BX58" s="692" t="s">
        <v>739</v>
      </c>
      <c r="BY58" s="692" t="s">
        <v>739</v>
      </c>
      <c r="BZ58" s="693" t="s">
        <v>739</v>
      </c>
      <c r="CA58" s="168"/>
    </row>
    <row r="59" spans="2:79" s="17" customFormat="1" ht="15.75">
      <c r="B59" s="274">
        <v>36</v>
      </c>
      <c r="C59" s="179" t="s">
        <v>728</v>
      </c>
      <c r="D59" s="179" t="s">
        <v>673</v>
      </c>
      <c r="E59" s="179" t="s">
        <v>42</v>
      </c>
      <c r="F59" s="179" t="s">
        <v>674</v>
      </c>
      <c r="G59" s="179" t="s">
        <v>29</v>
      </c>
      <c r="H59" s="179" t="s">
        <v>676</v>
      </c>
      <c r="I59" s="179">
        <v>2008</v>
      </c>
      <c r="J59" s="179" t="s">
        <v>712</v>
      </c>
      <c r="K59" s="179"/>
      <c r="L59" s="179" t="s">
        <v>733</v>
      </c>
      <c r="M59" s="179" t="s">
        <v>688</v>
      </c>
      <c r="N59" s="692">
        <v>1336</v>
      </c>
      <c r="O59" s="692"/>
      <c r="P59" s="692"/>
      <c r="Q59" s="179"/>
      <c r="R59" s="692" t="s">
        <v>736</v>
      </c>
      <c r="S59" s="692" t="s">
        <v>736</v>
      </c>
      <c r="T59" s="692" t="s">
        <v>737</v>
      </c>
      <c r="U59" s="692">
        <v>474.95</v>
      </c>
      <c r="V59" s="692" t="s">
        <v>737</v>
      </c>
      <c r="W59" s="692" t="s">
        <v>736</v>
      </c>
      <c r="X59" s="692" t="s">
        <v>736</v>
      </c>
      <c r="Y59" s="692" t="s">
        <v>736</v>
      </c>
      <c r="Z59" s="692" t="s">
        <v>736</v>
      </c>
      <c r="AA59" s="692" t="s">
        <v>736</v>
      </c>
      <c r="AB59" s="692" t="s">
        <v>736</v>
      </c>
      <c r="AC59" s="692" t="s">
        <v>736</v>
      </c>
      <c r="AD59" s="692" t="s">
        <v>736</v>
      </c>
      <c r="AE59" s="692" t="s">
        <v>736</v>
      </c>
      <c r="AF59" s="692" t="s">
        <v>736</v>
      </c>
      <c r="AG59" s="692" t="s">
        <v>736</v>
      </c>
      <c r="AH59" s="692" t="s">
        <v>736</v>
      </c>
      <c r="AI59" s="692" t="s">
        <v>736</v>
      </c>
      <c r="AJ59" s="692" t="s">
        <v>736</v>
      </c>
      <c r="AK59" s="692" t="s">
        <v>736</v>
      </c>
      <c r="AL59" s="692" t="s">
        <v>736</v>
      </c>
      <c r="AM59" s="692" t="s">
        <v>736</v>
      </c>
      <c r="AN59" s="692" t="s">
        <v>736</v>
      </c>
      <c r="AO59" s="692" t="s">
        <v>721</v>
      </c>
      <c r="AP59" s="692" t="s">
        <v>738</v>
      </c>
      <c r="AQ59" s="692" t="s">
        <v>738</v>
      </c>
      <c r="AR59" s="692" t="s">
        <v>739</v>
      </c>
      <c r="AS59" s="692" t="s">
        <v>739</v>
      </c>
      <c r="AT59" s="692" t="s">
        <v>739</v>
      </c>
      <c r="AU59" s="692" t="s">
        <v>739</v>
      </c>
      <c r="AV59" s="179"/>
      <c r="AW59" s="692" t="s">
        <v>736</v>
      </c>
      <c r="AX59" s="692" t="s">
        <v>740</v>
      </c>
      <c r="AY59" s="692" t="s">
        <v>740</v>
      </c>
      <c r="AZ59" s="692">
        <v>155.11000000000001</v>
      </c>
      <c r="BA59" s="692" t="s">
        <v>741</v>
      </c>
      <c r="BB59" s="692" t="s">
        <v>741</v>
      </c>
      <c r="BC59" s="692" t="s">
        <v>741</v>
      </c>
      <c r="BD59" s="692" t="s">
        <v>741</v>
      </c>
      <c r="BE59" s="692" t="s">
        <v>741</v>
      </c>
      <c r="BF59" s="692" t="s">
        <v>741</v>
      </c>
      <c r="BG59" s="692" t="s">
        <v>741</v>
      </c>
      <c r="BH59" s="692" t="s">
        <v>741</v>
      </c>
      <c r="BI59" s="692" t="s">
        <v>741</v>
      </c>
      <c r="BJ59" s="692" t="s">
        <v>741</v>
      </c>
      <c r="BK59" s="692" t="s">
        <v>741</v>
      </c>
      <c r="BL59" s="692" t="s">
        <v>740</v>
      </c>
      <c r="BM59" s="692" t="s">
        <v>740</v>
      </c>
      <c r="BN59" s="692" t="s">
        <v>740</v>
      </c>
      <c r="BO59" s="692" t="s">
        <v>740</v>
      </c>
      <c r="BP59" s="692" t="s">
        <v>740</v>
      </c>
      <c r="BQ59" s="692" t="s">
        <v>740</v>
      </c>
      <c r="BR59" s="692" t="s">
        <v>740</v>
      </c>
      <c r="BS59" s="692" t="s">
        <v>740</v>
      </c>
      <c r="BT59" s="692" t="s">
        <v>740</v>
      </c>
      <c r="BU59" s="692" t="s">
        <v>740</v>
      </c>
      <c r="BV59" s="692" t="s">
        <v>740</v>
      </c>
      <c r="BW59" s="692" t="s">
        <v>739</v>
      </c>
      <c r="BX59" s="692" t="s">
        <v>739</v>
      </c>
      <c r="BY59" s="692" t="s">
        <v>739</v>
      </c>
      <c r="BZ59" s="693" t="s">
        <v>739</v>
      </c>
      <c r="CA59" s="168"/>
    </row>
    <row r="60" spans="2:79" s="17" customFormat="1" ht="15.75">
      <c r="B60" s="274">
        <v>37</v>
      </c>
      <c r="C60" s="179" t="s">
        <v>728</v>
      </c>
      <c r="D60" s="179" t="s">
        <v>673</v>
      </c>
      <c r="E60" s="179" t="s">
        <v>42</v>
      </c>
      <c r="F60" s="179" t="s">
        <v>674</v>
      </c>
      <c r="G60" s="179" t="s">
        <v>29</v>
      </c>
      <c r="H60" s="179" t="s">
        <v>676</v>
      </c>
      <c r="I60" s="179">
        <v>2009</v>
      </c>
      <c r="J60" s="179" t="s">
        <v>712</v>
      </c>
      <c r="K60" s="179"/>
      <c r="L60" s="179" t="s">
        <v>733</v>
      </c>
      <c r="M60" s="179" t="s">
        <v>688</v>
      </c>
      <c r="N60" s="692">
        <v>1785</v>
      </c>
      <c r="O60" s="692"/>
      <c r="P60" s="692"/>
      <c r="Q60" s="179"/>
      <c r="R60" s="692" t="s">
        <v>736</v>
      </c>
      <c r="S60" s="692" t="s">
        <v>736</v>
      </c>
      <c r="T60" s="692" t="s">
        <v>737</v>
      </c>
      <c r="U60" s="692">
        <v>636.09</v>
      </c>
      <c r="V60" s="692" t="s">
        <v>737</v>
      </c>
      <c r="W60" s="692" t="s">
        <v>736</v>
      </c>
      <c r="X60" s="692" t="s">
        <v>736</v>
      </c>
      <c r="Y60" s="692" t="s">
        <v>736</v>
      </c>
      <c r="Z60" s="692" t="s">
        <v>736</v>
      </c>
      <c r="AA60" s="692" t="s">
        <v>736</v>
      </c>
      <c r="AB60" s="692" t="s">
        <v>736</v>
      </c>
      <c r="AC60" s="692" t="s">
        <v>736</v>
      </c>
      <c r="AD60" s="692" t="s">
        <v>736</v>
      </c>
      <c r="AE60" s="692" t="s">
        <v>736</v>
      </c>
      <c r="AF60" s="692" t="s">
        <v>736</v>
      </c>
      <c r="AG60" s="692" t="s">
        <v>736</v>
      </c>
      <c r="AH60" s="692" t="s">
        <v>736</v>
      </c>
      <c r="AI60" s="692" t="s">
        <v>736</v>
      </c>
      <c r="AJ60" s="692" t="s">
        <v>736</v>
      </c>
      <c r="AK60" s="692" t="s">
        <v>736</v>
      </c>
      <c r="AL60" s="692" t="s">
        <v>736</v>
      </c>
      <c r="AM60" s="692" t="s">
        <v>736</v>
      </c>
      <c r="AN60" s="692" t="s">
        <v>736</v>
      </c>
      <c r="AO60" s="692" t="s">
        <v>721</v>
      </c>
      <c r="AP60" s="692" t="s">
        <v>738</v>
      </c>
      <c r="AQ60" s="692" t="s">
        <v>738</v>
      </c>
      <c r="AR60" s="692" t="s">
        <v>739</v>
      </c>
      <c r="AS60" s="692" t="s">
        <v>739</v>
      </c>
      <c r="AT60" s="692" t="s">
        <v>739</v>
      </c>
      <c r="AU60" s="692" t="s">
        <v>739</v>
      </c>
      <c r="AV60" s="179"/>
      <c r="AW60" s="692" t="s">
        <v>736</v>
      </c>
      <c r="AX60" s="692" t="s">
        <v>740</v>
      </c>
      <c r="AY60" s="692" t="s">
        <v>740</v>
      </c>
      <c r="AZ60" s="692">
        <v>251.72</v>
      </c>
      <c r="BA60" s="692" t="s">
        <v>741</v>
      </c>
      <c r="BB60" s="692" t="s">
        <v>741</v>
      </c>
      <c r="BC60" s="692" t="s">
        <v>741</v>
      </c>
      <c r="BD60" s="692" t="s">
        <v>741</v>
      </c>
      <c r="BE60" s="692" t="s">
        <v>741</v>
      </c>
      <c r="BF60" s="692" t="s">
        <v>741</v>
      </c>
      <c r="BG60" s="692" t="s">
        <v>741</v>
      </c>
      <c r="BH60" s="692" t="s">
        <v>741</v>
      </c>
      <c r="BI60" s="692" t="s">
        <v>741</v>
      </c>
      <c r="BJ60" s="692" t="s">
        <v>741</v>
      </c>
      <c r="BK60" s="692" t="s">
        <v>741</v>
      </c>
      <c r="BL60" s="692" t="s">
        <v>740</v>
      </c>
      <c r="BM60" s="692" t="s">
        <v>740</v>
      </c>
      <c r="BN60" s="692" t="s">
        <v>740</v>
      </c>
      <c r="BO60" s="692" t="s">
        <v>740</v>
      </c>
      <c r="BP60" s="692" t="s">
        <v>740</v>
      </c>
      <c r="BQ60" s="692" t="s">
        <v>740</v>
      </c>
      <c r="BR60" s="692" t="s">
        <v>740</v>
      </c>
      <c r="BS60" s="692" t="s">
        <v>740</v>
      </c>
      <c r="BT60" s="692" t="s">
        <v>740</v>
      </c>
      <c r="BU60" s="692" t="s">
        <v>740</v>
      </c>
      <c r="BV60" s="692" t="s">
        <v>740</v>
      </c>
      <c r="BW60" s="692" t="s">
        <v>739</v>
      </c>
      <c r="BX60" s="692" t="s">
        <v>739</v>
      </c>
      <c r="BY60" s="692" t="s">
        <v>739</v>
      </c>
      <c r="BZ60" s="693" t="s">
        <v>739</v>
      </c>
      <c r="CA60" s="168"/>
    </row>
    <row r="61" spans="2:79" s="17" customFormat="1" ht="15.75">
      <c r="B61" s="274">
        <v>38</v>
      </c>
      <c r="C61" s="179" t="s">
        <v>728</v>
      </c>
      <c r="D61" s="179" t="s">
        <v>673</v>
      </c>
      <c r="E61" s="179" t="s">
        <v>42</v>
      </c>
      <c r="F61" s="179" t="s">
        <v>674</v>
      </c>
      <c r="G61" s="179" t="s">
        <v>29</v>
      </c>
      <c r="H61" s="179" t="s">
        <v>676</v>
      </c>
      <c r="I61" s="179">
        <v>2010</v>
      </c>
      <c r="J61" s="179" t="s">
        <v>712</v>
      </c>
      <c r="K61" s="179"/>
      <c r="L61" s="179" t="s">
        <v>733</v>
      </c>
      <c r="M61" s="179" t="s">
        <v>688</v>
      </c>
      <c r="N61" s="692">
        <v>1143</v>
      </c>
      <c r="O61" s="692"/>
      <c r="P61" s="692"/>
      <c r="Q61" s="179"/>
      <c r="R61" s="692" t="s">
        <v>736</v>
      </c>
      <c r="S61" s="692" t="s">
        <v>736</v>
      </c>
      <c r="T61" s="692" t="s">
        <v>737</v>
      </c>
      <c r="U61" s="692">
        <v>406.45</v>
      </c>
      <c r="V61" s="692" t="s">
        <v>737</v>
      </c>
      <c r="W61" s="692" t="s">
        <v>736</v>
      </c>
      <c r="X61" s="692" t="s">
        <v>736</v>
      </c>
      <c r="Y61" s="692" t="s">
        <v>736</v>
      </c>
      <c r="Z61" s="692" t="s">
        <v>736</v>
      </c>
      <c r="AA61" s="692" t="s">
        <v>736</v>
      </c>
      <c r="AB61" s="692" t="s">
        <v>736</v>
      </c>
      <c r="AC61" s="692" t="s">
        <v>736</v>
      </c>
      <c r="AD61" s="692" t="s">
        <v>736</v>
      </c>
      <c r="AE61" s="692" t="s">
        <v>736</v>
      </c>
      <c r="AF61" s="692" t="s">
        <v>736</v>
      </c>
      <c r="AG61" s="692" t="s">
        <v>736</v>
      </c>
      <c r="AH61" s="692" t="s">
        <v>736</v>
      </c>
      <c r="AI61" s="692" t="s">
        <v>736</v>
      </c>
      <c r="AJ61" s="692" t="s">
        <v>736</v>
      </c>
      <c r="AK61" s="692" t="s">
        <v>736</v>
      </c>
      <c r="AL61" s="692" t="s">
        <v>736</v>
      </c>
      <c r="AM61" s="692" t="s">
        <v>736</v>
      </c>
      <c r="AN61" s="692" t="s">
        <v>736</v>
      </c>
      <c r="AO61" s="692" t="s">
        <v>721</v>
      </c>
      <c r="AP61" s="692" t="s">
        <v>738</v>
      </c>
      <c r="AQ61" s="692" t="s">
        <v>738</v>
      </c>
      <c r="AR61" s="692" t="s">
        <v>739</v>
      </c>
      <c r="AS61" s="692" t="s">
        <v>739</v>
      </c>
      <c r="AT61" s="692" t="s">
        <v>739</v>
      </c>
      <c r="AU61" s="692" t="s">
        <v>739</v>
      </c>
      <c r="AV61" s="179"/>
      <c r="AW61" s="692" t="s">
        <v>736</v>
      </c>
      <c r="AX61" s="692" t="s">
        <v>740</v>
      </c>
      <c r="AY61" s="692" t="s">
        <v>740</v>
      </c>
      <c r="AZ61" s="692">
        <v>133.43</v>
      </c>
      <c r="BA61" s="692" t="s">
        <v>741</v>
      </c>
      <c r="BB61" s="692" t="s">
        <v>741</v>
      </c>
      <c r="BC61" s="692" t="s">
        <v>741</v>
      </c>
      <c r="BD61" s="692" t="s">
        <v>741</v>
      </c>
      <c r="BE61" s="692" t="s">
        <v>741</v>
      </c>
      <c r="BF61" s="692" t="s">
        <v>741</v>
      </c>
      <c r="BG61" s="692" t="s">
        <v>741</v>
      </c>
      <c r="BH61" s="692" t="s">
        <v>741</v>
      </c>
      <c r="BI61" s="692" t="s">
        <v>741</v>
      </c>
      <c r="BJ61" s="692" t="s">
        <v>741</v>
      </c>
      <c r="BK61" s="692" t="s">
        <v>741</v>
      </c>
      <c r="BL61" s="692" t="s">
        <v>740</v>
      </c>
      <c r="BM61" s="692" t="s">
        <v>740</v>
      </c>
      <c r="BN61" s="692" t="s">
        <v>740</v>
      </c>
      <c r="BO61" s="692" t="s">
        <v>740</v>
      </c>
      <c r="BP61" s="692" t="s">
        <v>740</v>
      </c>
      <c r="BQ61" s="692" t="s">
        <v>740</v>
      </c>
      <c r="BR61" s="692" t="s">
        <v>740</v>
      </c>
      <c r="BS61" s="692" t="s">
        <v>740</v>
      </c>
      <c r="BT61" s="692" t="s">
        <v>740</v>
      </c>
      <c r="BU61" s="692" t="s">
        <v>740</v>
      </c>
      <c r="BV61" s="692" t="s">
        <v>740</v>
      </c>
      <c r="BW61" s="692" t="s">
        <v>739</v>
      </c>
      <c r="BX61" s="692" t="s">
        <v>739</v>
      </c>
      <c r="BY61" s="692" t="s">
        <v>739</v>
      </c>
      <c r="BZ61" s="693" t="s">
        <v>739</v>
      </c>
      <c r="CA61" s="168"/>
    </row>
    <row r="62" spans="2:79" s="17" customFormat="1" ht="15.75">
      <c r="B62" s="274">
        <v>39</v>
      </c>
      <c r="C62" s="179" t="s">
        <v>728</v>
      </c>
      <c r="D62" s="179" t="s">
        <v>681</v>
      </c>
      <c r="E62" s="179" t="s">
        <v>9</v>
      </c>
      <c r="F62" s="179" t="s">
        <v>674</v>
      </c>
      <c r="G62" s="179" t="s">
        <v>681</v>
      </c>
      <c r="H62" s="179" t="s">
        <v>676</v>
      </c>
      <c r="I62" s="179">
        <v>2014</v>
      </c>
      <c r="J62" s="179" t="s">
        <v>712</v>
      </c>
      <c r="K62" s="179"/>
      <c r="L62" s="179" t="s">
        <v>733</v>
      </c>
      <c r="M62" s="179" t="s">
        <v>691</v>
      </c>
      <c r="N62" s="692">
        <v>2</v>
      </c>
      <c r="O62" s="692"/>
      <c r="P62" s="692"/>
      <c r="Q62" s="179"/>
      <c r="R62" s="692" t="s">
        <v>736</v>
      </c>
      <c r="S62" s="692" t="s">
        <v>736</v>
      </c>
      <c r="T62" s="692" t="s">
        <v>737</v>
      </c>
      <c r="U62" s="692">
        <v>2737.61</v>
      </c>
      <c r="V62" s="692" t="s">
        <v>737</v>
      </c>
      <c r="W62" s="692" t="s">
        <v>736</v>
      </c>
      <c r="X62" s="692" t="s">
        <v>736</v>
      </c>
      <c r="Y62" s="692" t="s">
        <v>736</v>
      </c>
      <c r="Z62" s="692" t="s">
        <v>736</v>
      </c>
      <c r="AA62" s="692" t="s">
        <v>736</v>
      </c>
      <c r="AB62" s="692" t="s">
        <v>736</v>
      </c>
      <c r="AC62" s="692" t="s">
        <v>736</v>
      </c>
      <c r="AD62" s="692" t="s">
        <v>736</v>
      </c>
      <c r="AE62" s="692" t="s">
        <v>736</v>
      </c>
      <c r="AF62" s="692" t="s">
        <v>736</v>
      </c>
      <c r="AG62" s="692" t="s">
        <v>736</v>
      </c>
      <c r="AH62" s="692" t="s">
        <v>736</v>
      </c>
      <c r="AI62" s="692" t="s">
        <v>736</v>
      </c>
      <c r="AJ62" s="692" t="s">
        <v>736</v>
      </c>
      <c r="AK62" s="692" t="s">
        <v>736</v>
      </c>
      <c r="AL62" s="692" t="s">
        <v>736</v>
      </c>
      <c r="AM62" s="692" t="s">
        <v>736</v>
      </c>
      <c r="AN62" s="692" t="s">
        <v>736</v>
      </c>
      <c r="AO62" s="692" t="s">
        <v>721</v>
      </c>
      <c r="AP62" s="692" t="s">
        <v>738</v>
      </c>
      <c r="AQ62" s="692" t="s">
        <v>738</v>
      </c>
      <c r="AR62" s="692" t="s">
        <v>739</v>
      </c>
      <c r="AS62" s="692" t="s">
        <v>739</v>
      </c>
      <c r="AT62" s="692" t="s">
        <v>739</v>
      </c>
      <c r="AU62" s="692" t="s">
        <v>739</v>
      </c>
      <c r="AV62" s="179"/>
      <c r="AW62" s="692" t="s">
        <v>736</v>
      </c>
      <c r="AX62" s="692" t="s">
        <v>740</v>
      </c>
      <c r="AY62" s="692" t="s">
        <v>740</v>
      </c>
      <c r="AZ62" s="692" t="s">
        <v>741</v>
      </c>
      <c r="BA62" s="692" t="s">
        <v>741</v>
      </c>
      <c r="BB62" s="692" t="s">
        <v>741</v>
      </c>
      <c r="BC62" s="692" t="s">
        <v>741</v>
      </c>
      <c r="BD62" s="692" t="s">
        <v>741</v>
      </c>
      <c r="BE62" s="692" t="s">
        <v>741</v>
      </c>
      <c r="BF62" s="692" t="s">
        <v>741</v>
      </c>
      <c r="BG62" s="692" t="s">
        <v>741</v>
      </c>
      <c r="BH62" s="692" t="s">
        <v>741</v>
      </c>
      <c r="BI62" s="692" t="s">
        <v>741</v>
      </c>
      <c r="BJ62" s="692" t="s">
        <v>741</v>
      </c>
      <c r="BK62" s="692" t="s">
        <v>741</v>
      </c>
      <c r="BL62" s="692" t="s">
        <v>740</v>
      </c>
      <c r="BM62" s="692" t="s">
        <v>740</v>
      </c>
      <c r="BN62" s="692" t="s">
        <v>740</v>
      </c>
      <c r="BO62" s="692" t="s">
        <v>740</v>
      </c>
      <c r="BP62" s="692" t="s">
        <v>740</v>
      </c>
      <c r="BQ62" s="692" t="s">
        <v>740</v>
      </c>
      <c r="BR62" s="692" t="s">
        <v>740</v>
      </c>
      <c r="BS62" s="692" t="s">
        <v>740</v>
      </c>
      <c r="BT62" s="692" t="s">
        <v>740</v>
      </c>
      <c r="BU62" s="692" t="s">
        <v>740</v>
      </c>
      <c r="BV62" s="692" t="s">
        <v>740</v>
      </c>
      <c r="BW62" s="692" t="s">
        <v>739</v>
      </c>
      <c r="BX62" s="692" t="s">
        <v>739</v>
      </c>
      <c r="BY62" s="692" t="s">
        <v>739</v>
      </c>
      <c r="BZ62" s="693" t="s">
        <v>739</v>
      </c>
      <c r="CA62" s="168"/>
    </row>
    <row r="63" spans="2:79" s="17" customFormat="1" ht="15.75">
      <c r="B63" s="274">
        <v>40</v>
      </c>
      <c r="C63" s="179" t="s">
        <v>672</v>
      </c>
      <c r="D63" s="179" t="s">
        <v>677</v>
      </c>
      <c r="E63" s="179" t="s">
        <v>730</v>
      </c>
      <c r="F63" s="179" t="s">
        <v>674</v>
      </c>
      <c r="G63" s="179" t="s">
        <v>732</v>
      </c>
      <c r="H63" s="179" t="s">
        <v>676</v>
      </c>
      <c r="I63" s="179">
        <v>2014</v>
      </c>
      <c r="J63" s="179" t="s">
        <v>712</v>
      </c>
      <c r="K63" s="179"/>
      <c r="L63" s="179" t="s">
        <v>733</v>
      </c>
      <c r="M63" s="179" t="s">
        <v>691</v>
      </c>
      <c r="N63" s="692">
        <v>5</v>
      </c>
      <c r="O63" s="692"/>
      <c r="P63" s="692"/>
      <c r="Q63" s="179"/>
      <c r="R63" s="692" t="s">
        <v>736</v>
      </c>
      <c r="S63" s="692" t="s">
        <v>736</v>
      </c>
      <c r="T63" s="692" t="s">
        <v>737</v>
      </c>
      <c r="U63" s="692">
        <v>594.79999999999995</v>
      </c>
      <c r="V63" s="692" t="s">
        <v>737</v>
      </c>
      <c r="W63" s="692" t="s">
        <v>736</v>
      </c>
      <c r="X63" s="692" t="s">
        <v>736</v>
      </c>
      <c r="Y63" s="692" t="s">
        <v>736</v>
      </c>
      <c r="Z63" s="692" t="s">
        <v>736</v>
      </c>
      <c r="AA63" s="692" t="s">
        <v>736</v>
      </c>
      <c r="AB63" s="692" t="s">
        <v>736</v>
      </c>
      <c r="AC63" s="692" t="s">
        <v>736</v>
      </c>
      <c r="AD63" s="692" t="s">
        <v>736</v>
      </c>
      <c r="AE63" s="692" t="s">
        <v>736</v>
      </c>
      <c r="AF63" s="692" t="s">
        <v>736</v>
      </c>
      <c r="AG63" s="692" t="s">
        <v>736</v>
      </c>
      <c r="AH63" s="692" t="s">
        <v>736</v>
      </c>
      <c r="AI63" s="692" t="s">
        <v>736</v>
      </c>
      <c r="AJ63" s="692" t="s">
        <v>736</v>
      </c>
      <c r="AK63" s="692" t="s">
        <v>736</v>
      </c>
      <c r="AL63" s="692" t="s">
        <v>736</v>
      </c>
      <c r="AM63" s="692" t="s">
        <v>736</v>
      </c>
      <c r="AN63" s="692" t="s">
        <v>736</v>
      </c>
      <c r="AO63" s="692" t="s">
        <v>721</v>
      </c>
      <c r="AP63" s="692" t="s">
        <v>738</v>
      </c>
      <c r="AQ63" s="692" t="s">
        <v>738</v>
      </c>
      <c r="AR63" s="692" t="s">
        <v>739</v>
      </c>
      <c r="AS63" s="692" t="s">
        <v>739</v>
      </c>
      <c r="AT63" s="692" t="s">
        <v>739</v>
      </c>
      <c r="AU63" s="692" t="s">
        <v>739</v>
      </c>
      <c r="AV63" s="179"/>
      <c r="AW63" s="692" t="s">
        <v>736</v>
      </c>
      <c r="AX63" s="692" t="s">
        <v>740</v>
      </c>
      <c r="AY63" s="692" t="s">
        <v>740</v>
      </c>
      <c r="AZ63" s="692" t="s">
        <v>741</v>
      </c>
      <c r="BA63" s="692" t="s">
        <v>741</v>
      </c>
      <c r="BB63" s="692" t="s">
        <v>741</v>
      </c>
      <c r="BC63" s="692" t="s">
        <v>741</v>
      </c>
      <c r="BD63" s="692" t="s">
        <v>741</v>
      </c>
      <c r="BE63" s="692" t="s">
        <v>741</v>
      </c>
      <c r="BF63" s="692" t="s">
        <v>741</v>
      </c>
      <c r="BG63" s="692" t="s">
        <v>741</v>
      </c>
      <c r="BH63" s="692" t="s">
        <v>741</v>
      </c>
      <c r="BI63" s="692" t="s">
        <v>741</v>
      </c>
      <c r="BJ63" s="692" t="s">
        <v>741</v>
      </c>
      <c r="BK63" s="692" t="s">
        <v>741</v>
      </c>
      <c r="BL63" s="692" t="s">
        <v>740</v>
      </c>
      <c r="BM63" s="692" t="s">
        <v>740</v>
      </c>
      <c r="BN63" s="692" t="s">
        <v>740</v>
      </c>
      <c r="BO63" s="692" t="s">
        <v>740</v>
      </c>
      <c r="BP63" s="692" t="s">
        <v>740</v>
      </c>
      <c r="BQ63" s="692" t="s">
        <v>740</v>
      </c>
      <c r="BR63" s="692" t="s">
        <v>740</v>
      </c>
      <c r="BS63" s="692" t="s">
        <v>740</v>
      </c>
      <c r="BT63" s="692" t="s">
        <v>740</v>
      </c>
      <c r="BU63" s="692" t="s">
        <v>740</v>
      </c>
      <c r="BV63" s="692" t="s">
        <v>740</v>
      </c>
      <c r="BW63" s="692" t="s">
        <v>739</v>
      </c>
      <c r="BX63" s="692" t="s">
        <v>739</v>
      </c>
      <c r="BY63" s="692" t="s">
        <v>739</v>
      </c>
      <c r="BZ63" s="693" t="s">
        <v>739</v>
      </c>
      <c r="CA63" s="168"/>
    </row>
    <row r="64" spans="2:79" s="17" customFormat="1" ht="15.75">
      <c r="B64" s="274">
        <v>41</v>
      </c>
      <c r="C64" s="179" t="s">
        <v>672</v>
      </c>
      <c r="D64" s="179" t="s">
        <v>677</v>
      </c>
      <c r="E64" s="179" t="s">
        <v>729</v>
      </c>
      <c r="F64" s="179" t="s">
        <v>674</v>
      </c>
      <c r="G64" s="179" t="s">
        <v>732</v>
      </c>
      <c r="H64" s="179" t="s">
        <v>676</v>
      </c>
      <c r="I64" s="179">
        <v>2007</v>
      </c>
      <c r="J64" s="179" t="s">
        <v>712</v>
      </c>
      <c r="K64" s="179"/>
      <c r="L64" s="179" t="s">
        <v>733</v>
      </c>
      <c r="M64" s="179" t="s">
        <v>688</v>
      </c>
      <c r="N64" s="692">
        <v>2</v>
      </c>
      <c r="O64" s="692"/>
      <c r="P64" s="692"/>
      <c r="Q64" s="179"/>
      <c r="R64" s="692" t="s">
        <v>736</v>
      </c>
      <c r="S64" s="692" t="s">
        <v>736</v>
      </c>
      <c r="T64" s="692" t="s">
        <v>737</v>
      </c>
      <c r="U64" s="692">
        <v>1.1200000000000001</v>
      </c>
      <c r="V64" s="692" t="s">
        <v>737</v>
      </c>
      <c r="W64" s="692" t="s">
        <v>736</v>
      </c>
      <c r="X64" s="692" t="s">
        <v>736</v>
      </c>
      <c r="Y64" s="692" t="s">
        <v>736</v>
      </c>
      <c r="Z64" s="692" t="s">
        <v>736</v>
      </c>
      <c r="AA64" s="692" t="s">
        <v>736</v>
      </c>
      <c r="AB64" s="692" t="s">
        <v>736</v>
      </c>
      <c r="AC64" s="692" t="s">
        <v>736</v>
      </c>
      <c r="AD64" s="692" t="s">
        <v>736</v>
      </c>
      <c r="AE64" s="692" t="s">
        <v>736</v>
      </c>
      <c r="AF64" s="692" t="s">
        <v>736</v>
      </c>
      <c r="AG64" s="692" t="s">
        <v>736</v>
      </c>
      <c r="AH64" s="692" t="s">
        <v>736</v>
      </c>
      <c r="AI64" s="692" t="s">
        <v>736</v>
      </c>
      <c r="AJ64" s="692" t="s">
        <v>736</v>
      </c>
      <c r="AK64" s="692" t="s">
        <v>736</v>
      </c>
      <c r="AL64" s="692" t="s">
        <v>736</v>
      </c>
      <c r="AM64" s="692" t="s">
        <v>736</v>
      </c>
      <c r="AN64" s="692" t="s">
        <v>736</v>
      </c>
      <c r="AO64" s="692" t="s">
        <v>721</v>
      </c>
      <c r="AP64" s="692" t="s">
        <v>738</v>
      </c>
      <c r="AQ64" s="692" t="s">
        <v>738</v>
      </c>
      <c r="AR64" s="692" t="s">
        <v>739</v>
      </c>
      <c r="AS64" s="692" t="s">
        <v>739</v>
      </c>
      <c r="AT64" s="692" t="s">
        <v>739</v>
      </c>
      <c r="AU64" s="692" t="s">
        <v>739</v>
      </c>
      <c r="AV64" s="179"/>
      <c r="AW64" s="692" t="s">
        <v>736</v>
      </c>
      <c r="AX64" s="692" t="s">
        <v>740</v>
      </c>
      <c r="AY64" s="692" t="s">
        <v>740</v>
      </c>
      <c r="AZ64" s="692" t="s">
        <v>741</v>
      </c>
      <c r="BA64" s="692" t="s">
        <v>741</v>
      </c>
      <c r="BB64" s="692" t="s">
        <v>741</v>
      </c>
      <c r="BC64" s="692" t="s">
        <v>741</v>
      </c>
      <c r="BD64" s="692" t="s">
        <v>741</v>
      </c>
      <c r="BE64" s="692" t="s">
        <v>741</v>
      </c>
      <c r="BF64" s="692" t="s">
        <v>741</v>
      </c>
      <c r="BG64" s="692" t="s">
        <v>741</v>
      </c>
      <c r="BH64" s="692" t="s">
        <v>741</v>
      </c>
      <c r="BI64" s="692" t="s">
        <v>741</v>
      </c>
      <c r="BJ64" s="692" t="s">
        <v>741</v>
      </c>
      <c r="BK64" s="692" t="s">
        <v>741</v>
      </c>
      <c r="BL64" s="692" t="s">
        <v>740</v>
      </c>
      <c r="BM64" s="692" t="s">
        <v>740</v>
      </c>
      <c r="BN64" s="692" t="s">
        <v>740</v>
      </c>
      <c r="BO64" s="692" t="s">
        <v>740</v>
      </c>
      <c r="BP64" s="692" t="s">
        <v>740</v>
      </c>
      <c r="BQ64" s="692" t="s">
        <v>740</v>
      </c>
      <c r="BR64" s="692" t="s">
        <v>740</v>
      </c>
      <c r="BS64" s="692" t="s">
        <v>740</v>
      </c>
      <c r="BT64" s="692" t="s">
        <v>740</v>
      </c>
      <c r="BU64" s="692" t="s">
        <v>740</v>
      </c>
      <c r="BV64" s="692" t="s">
        <v>740</v>
      </c>
      <c r="BW64" s="692" t="s">
        <v>739</v>
      </c>
      <c r="BX64" s="692" t="s">
        <v>739</v>
      </c>
      <c r="BY64" s="692" t="s">
        <v>739</v>
      </c>
      <c r="BZ64" s="693" t="s">
        <v>739</v>
      </c>
      <c r="CA64" s="168"/>
    </row>
    <row r="65" spans="2:79" s="17" customFormat="1" ht="15.75">
      <c r="B65" s="274">
        <v>42</v>
      </c>
      <c r="C65" s="179" t="s">
        <v>672</v>
      </c>
      <c r="D65" s="179" t="s">
        <v>677</v>
      </c>
      <c r="E65" s="179" t="s">
        <v>729</v>
      </c>
      <c r="F65" s="179" t="s">
        <v>674</v>
      </c>
      <c r="G65" s="179" t="s">
        <v>732</v>
      </c>
      <c r="H65" s="179" t="s">
        <v>676</v>
      </c>
      <c r="I65" s="179">
        <v>2009</v>
      </c>
      <c r="J65" s="179" t="s">
        <v>712</v>
      </c>
      <c r="K65" s="179"/>
      <c r="L65" s="179" t="s">
        <v>733</v>
      </c>
      <c r="M65" s="179" t="s">
        <v>688</v>
      </c>
      <c r="N65" s="692">
        <v>3</v>
      </c>
      <c r="O65" s="692"/>
      <c r="P65" s="692"/>
      <c r="Q65" s="179"/>
      <c r="R65" s="692" t="s">
        <v>736</v>
      </c>
      <c r="S65" s="692" t="s">
        <v>736</v>
      </c>
      <c r="T65" s="692" t="s">
        <v>737</v>
      </c>
      <c r="U65" s="692">
        <v>1.68</v>
      </c>
      <c r="V65" s="692" t="s">
        <v>737</v>
      </c>
      <c r="W65" s="692" t="s">
        <v>736</v>
      </c>
      <c r="X65" s="692" t="s">
        <v>736</v>
      </c>
      <c r="Y65" s="692" t="s">
        <v>736</v>
      </c>
      <c r="Z65" s="692" t="s">
        <v>736</v>
      </c>
      <c r="AA65" s="692" t="s">
        <v>736</v>
      </c>
      <c r="AB65" s="692" t="s">
        <v>736</v>
      </c>
      <c r="AC65" s="692" t="s">
        <v>736</v>
      </c>
      <c r="AD65" s="692" t="s">
        <v>736</v>
      </c>
      <c r="AE65" s="692" t="s">
        <v>736</v>
      </c>
      <c r="AF65" s="692" t="s">
        <v>736</v>
      </c>
      <c r="AG65" s="692" t="s">
        <v>736</v>
      </c>
      <c r="AH65" s="692" t="s">
        <v>736</v>
      </c>
      <c r="AI65" s="692" t="s">
        <v>736</v>
      </c>
      <c r="AJ65" s="692" t="s">
        <v>736</v>
      </c>
      <c r="AK65" s="692" t="s">
        <v>736</v>
      </c>
      <c r="AL65" s="692" t="s">
        <v>736</v>
      </c>
      <c r="AM65" s="692" t="s">
        <v>736</v>
      </c>
      <c r="AN65" s="692" t="s">
        <v>736</v>
      </c>
      <c r="AO65" s="692" t="s">
        <v>721</v>
      </c>
      <c r="AP65" s="692" t="s">
        <v>738</v>
      </c>
      <c r="AQ65" s="692" t="s">
        <v>738</v>
      </c>
      <c r="AR65" s="692" t="s">
        <v>739</v>
      </c>
      <c r="AS65" s="692" t="s">
        <v>739</v>
      </c>
      <c r="AT65" s="692" t="s">
        <v>739</v>
      </c>
      <c r="AU65" s="692" t="s">
        <v>739</v>
      </c>
      <c r="AV65" s="179"/>
      <c r="AW65" s="692" t="s">
        <v>736</v>
      </c>
      <c r="AX65" s="692" t="s">
        <v>740</v>
      </c>
      <c r="AY65" s="692" t="s">
        <v>740</v>
      </c>
      <c r="AZ65" s="692" t="s">
        <v>741</v>
      </c>
      <c r="BA65" s="692" t="s">
        <v>741</v>
      </c>
      <c r="BB65" s="692" t="s">
        <v>741</v>
      </c>
      <c r="BC65" s="692" t="s">
        <v>741</v>
      </c>
      <c r="BD65" s="692" t="s">
        <v>741</v>
      </c>
      <c r="BE65" s="692" t="s">
        <v>741</v>
      </c>
      <c r="BF65" s="692" t="s">
        <v>741</v>
      </c>
      <c r="BG65" s="692" t="s">
        <v>741</v>
      </c>
      <c r="BH65" s="692" t="s">
        <v>741</v>
      </c>
      <c r="BI65" s="692" t="s">
        <v>741</v>
      </c>
      <c r="BJ65" s="692" t="s">
        <v>741</v>
      </c>
      <c r="BK65" s="692" t="s">
        <v>741</v>
      </c>
      <c r="BL65" s="692" t="s">
        <v>740</v>
      </c>
      <c r="BM65" s="692" t="s">
        <v>740</v>
      </c>
      <c r="BN65" s="692" t="s">
        <v>740</v>
      </c>
      <c r="BO65" s="692" t="s">
        <v>740</v>
      </c>
      <c r="BP65" s="692" t="s">
        <v>740</v>
      </c>
      <c r="BQ65" s="692" t="s">
        <v>740</v>
      </c>
      <c r="BR65" s="692" t="s">
        <v>740</v>
      </c>
      <c r="BS65" s="692" t="s">
        <v>740</v>
      </c>
      <c r="BT65" s="692" t="s">
        <v>740</v>
      </c>
      <c r="BU65" s="692" t="s">
        <v>740</v>
      </c>
      <c r="BV65" s="692" t="s">
        <v>740</v>
      </c>
      <c r="BW65" s="692" t="s">
        <v>739</v>
      </c>
      <c r="BX65" s="692" t="s">
        <v>739</v>
      </c>
      <c r="BY65" s="692" t="s">
        <v>739</v>
      </c>
      <c r="BZ65" s="693" t="s">
        <v>739</v>
      </c>
      <c r="CA65" s="168"/>
    </row>
    <row r="66" spans="2:79" s="17" customFormat="1" ht="15.75">
      <c r="B66" s="274">
        <v>43</v>
      </c>
      <c r="C66" s="179" t="s">
        <v>672</v>
      </c>
      <c r="D66" s="179" t="s">
        <v>677</v>
      </c>
      <c r="E66" s="179" t="s">
        <v>729</v>
      </c>
      <c r="F66" s="179" t="s">
        <v>674</v>
      </c>
      <c r="G66" s="179" t="s">
        <v>732</v>
      </c>
      <c r="H66" s="179" t="s">
        <v>676</v>
      </c>
      <c r="I66" s="179">
        <v>2011</v>
      </c>
      <c r="J66" s="179" t="s">
        <v>712</v>
      </c>
      <c r="K66" s="179"/>
      <c r="L66" s="179" t="s">
        <v>733</v>
      </c>
      <c r="M66" s="179" t="s">
        <v>688</v>
      </c>
      <c r="N66" s="692">
        <v>2</v>
      </c>
      <c r="O66" s="692"/>
      <c r="P66" s="692"/>
      <c r="Q66" s="179"/>
      <c r="R66" s="692" t="s">
        <v>736</v>
      </c>
      <c r="S66" s="692" t="s">
        <v>736</v>
      </c>
      <c r="T66" s="692" t="s">
        <v>737</v>
      </c>
      <c r="U66" s="692">
        <v>1.1100000000000001</v>
      </c>
      <c r="V66" s="692" t="s">
        <v>737</v>
      </c>
      <c r="W66" s="692" t="s">
        <v>736</v>
      </c>
      <c r="X66" s="692" t="s">
        <v>736</v>
      </c>
      <c r="Y66" s="692" t="s">
        <v>736</v>
      </c>
      <c r="Z66" s="692" t="s">
        <v>736</v>
      </c>
      <c r="AA66" s="692" t="s">
        <v>736</v>
      </c>
      <c r="AB66" s="692" t="s">
        <v>736</v>
      </c>
      <c r="AC66" s="692" t="s">
        <v>736</v>
      </c>
      <c r="AD66" s="692" t="s">
        <v>736</v>
      </c>
      <c r="AE66" s="692" t="s">
        <v>736</v>
      </c>
      <c r="AF66" s="692" t="s">
        <v>736</v>
      </c>
      <c r="AG66" s="692" t="s">
        <v>736</v>
      </c>
      <c r="AH66" s="692" t="s">
        <v>736</v>
      </c>
      <c r="AI66" s="692" t="s">
        <v>736</v>
      </c>
      <c r="AJ66" s="692" t="s">
        <v>736</v>
      </c>
      <c r="AK66" s="692" t="s">
        <v>736</v>
      </c>
      <c r="AL66" s="692" t="s">
        <v>736</v>
      </c>
      <c r="AM66" s="692" t="s">
        <v>736</v>
      </c>
      <c r="AN66" s="692" t="s">
        <v>736</v>
      </c>
      <c r="AO66" s="692" t="s">
        <v>721</v>
      </c>
      <c r="AP66" s="692" t="s">
        <v>738</v>
      </c>
      <c r="AQ66" s="692" t="s">
        <v>738</v>
      </c>
      <c r="AR66" s="692" t="s">
        <v>739</v>
      </c>
      <c r="AS66" s="692" t="s">
        <v>739</v>
      </c>
      <c r="AT66" s="692" t="s">
        <v>739</v>
      </c>
      <c r="AU66" s="692" t="s">
        <v>739</v>
      </c>
      <c r="AV66" s="179"/>
      <c r="AW66" s="692" t="s">
        <v>736</v>
      </c>
      <c r="AX66" s="692" t="s">
        <v>740</v>
      </c>
      <c r="AY66" s="692" t="s">
        <v>740</v>
      </c>
      <c r="AZ66" s="692" t="s">
        <v>741</v>
      </c>
      <c r="BA66" s="692" t="s">
        <v>741</v>
      </c>
      <c r="BB66" s="692" t="s">
        <v>741</v>
      </c>
      <c r="BC66" s="692" t="s">
        <v>741</v>
      </c>
      <c r="BD66" s="692" t="s">
        <v>741</v>
      </c>
      <c r="BE66" s="692" t="s">
        <v>741</v>
      </c>
      <c r="BF66" s="692" t="s">
        <v>741</v>
      </c>
      <c r="BG66" s="692" t="s">
        <v>741</v>
      </c>
      <c r="BH66" s="692" t="s">
        <v>741</v>
      </c>
      <c r="BI66" s="692" t="s">
        <v>741</v>
      </c>
      <c r="BJ66" s="692" t="s">
        <v>741</v>
      </c>
      <c r="BK66" s="692" t="s">
        <v>741</v>
      </c>
      <c r="BL66" s="692" t="s">
        <v>740</v>
      </c>
      <c r="BM66" s="692" t="s">
        <v>740</v>
      </c>
      <c r="BN66" s="692" t="s">
        <v>740</v>
      </c>
      <c r="BO66" s="692" t="s">
        <v>740</v>
      </c>
      <c r="BP66" s="692" t="s">
        <v>740</v>
      </c>
      <c r="BQ66" s="692" t="s">
        <v>740</v>
      </c>
      <c r="BR66" s="692" t="s">
        <v>740</v>
      </c>
      <c r="BS66" s="692" t="s">
        <v>740</v>
      </c>
      <c r="BT66" s="692" t="s">
        <v>740</v>
      </c>
      <c r="BU66" s="692" t="s">
        <v>740</v>
      </c>
      <c r="BV66" s="692" t="s">
        <v>740</v>
      </c>
      <c r="BW66" s="692" t="s">
        <v>739</v>
      </c>
      <c r="BX66" s="692" t="s">
        <v>739</v>
      </c>
      <c r="BY66" s="692" t="s">
        <v>739</v>
      </c>
      <c r="BZ66" s="693" t="s">
        <v>739</v>
      </c>
      <c r="CA66" s="168"/>
    </row>
    <row r="67" spans="2:79" s="17" customFormat="1" ht="15.75">
      <c r="B67" s="274">
        <v>44</v>
      </c>
      <c r="C67" s="179" t="s">
        <v>672</v>
      </c>
      <c r="D67" s="179" t="s">
        <v>677</v>
      </c>
      <c r="E67" s="179" t="s">
        <v>729</v>
      </c>
      <c r="F67" s="179" t="s">
        <v>674</v>
      </c>
      <c r="G67" s="179" t="s">
        <v>732</v>
      </c>
      <c r="H67" s="179" t="s">
        <v>676</v>
      </c>
      <c r="I67" s="179">
        <v>2012</v>
      </c>
      <c r="J67" s="179" t="s">
        <v>712</v>
      </c>
      <c r="K67" s="179"/>
      <c r="L67" s="179" t="s">
        <v>733</v>
      </c>
      <c r="M67" s="179" t="s">
        <v>688</v>
      </c>
      <c r="N67" s="692">
        <v>12</v>
      </c>
      <c r="O67" s="692"/>
      <c r="P67" s="692"/>
      <c r="Q67" s="179"/>
      <c r="R67" s="692" t="s">
        <v>736</v>
      </c>
      <c r="S67" s="692" t="s">
        <v>736</v>
      </c>
      <c r="T67" s="692" t="s">
        <v>737</v>
      </c>
      <c r="U67" s="692">
        <v>6.73</v>
      </c>
      <c r="V67" s="692" t="s">
        <v>737</v>
      </c>
      <c r="W67" s="692" t="s">
        <v>736</v>
      </c>
      <c r="X67" s="692" t="s">
        <v>736</v>
      </c>
      <c r="Y67" s="692" t="s">
        <v>736</v>
      </c>
      <c r="Z67" s="692" t="s">
        <v>736</v>
      </c>
      <c r="AA67" s="692" t="s">
        <v>736</v>
      </c>
      <c r="AB67" s="692" t="s">
        <v>736</v>
      </c>
      <c r="AC67" s="692" t="s">
        <v>736</v>
      </c>
      <c r="AD67" s="692" t="s">
        <v>736</v>
      </c>
      <c r="AE67" s="692" t="s">
        <v>736</v>
      </c>
      <c r="AF67" s="692" t="s">
        <v>736</v>
      </c>
      <c r="AG67" s="692" t="s">
        <v>736</v>
      </c>
      <c r="AH67" s="692" t="s">
        <v>736</v>
      </c>
      <c r="AI67" s="692" t="s">
        <v>736</v>
      </c>
      <c r="AJ67" s="692" t="s">
        <v>736</v>
      </c>
      <c r="AK67" s="692" t="s">
        <v>736</v>
      </c>
      <c r="AL67" s="692" t="s">
        <v>736</v>
      </c>
      <c r="AM67" s="692" t="s">
        <v>736</v>
      </c>
      <c r="AN67" s="692" t="s">
        <v>736</v>
      </c>
      <c r="AO67" s="692" t="s">
        <v>721</v>
      </c>
      <c r="AP67" s="692" t="s">
        <v>738</v>
      </c>
      <c r="AQ67" s="692" t="s">
        <v>738</v>
      </c>
      <c r="AR67" s="692" t="s">
        <v>739</v>
      </c>
      <c r="AS67" s="692" t="s">
        <v>739</v>
      </c>
      <c r="AT67" s="692" t="s">
        <v>739</v>
      </c>
      <c r="AU67" s="692" t="s">
        <v>739</v>
      </c>
      <c r="AV67" s="179"/>
      <c r="AW67" s="692" t="s">
        <v>736</v>
      </c>
      <c r="AX67" s="692" t="s">
        <v>740</v>
      </c>
      <c r="AY67" s="692" t="s">
        <v>740</v>
      </c>
      <c r="AZ67" s="692" t="s">
        <v>741</v>
      </c>
      <c r="BA67" s="692" t="s">
        <v>741</v>
      </c>
      <c r="BB67" s="692" t="s">
        <v>741</v>
      </c>
      <c r="BC67" s="692" t="s">
        <v>741</v>
      </c>
      <c r="BD67" s="692" t="s">
        <v>741</v>
      </c>
      <c r="BE67" s="692" t="s">
        <v>741</v>
      </c>
      <c r="BF67" s="692" t="s">
        <v>741</v>
      </c>
      <c r="BG67" s="692" t="s">
        <v>741</v>
      </c>
      <c r="BH67" s="692" t="s">
        <v>741</v>
      </c>
      <c r="BI67" s="692" t="s">
        <v>741</v>
      </c>
      <c r="BJ67" s="692" t="s">
        <v>741</v>
      </c>
      <c r="BK67" s="692" t="s">
        <v>741</v>
      </c>
      <c r="BL67" s="692" t="s">
        <v>740</v>
      </c>
      <c r="BM67" s="692" t="s">
        <v>740</v>
      </c>
      <c r="BN67" s="692" t="s">
        <v>740</v>
      </c>
      <c r="BO67" s="692" t="s">
        <v>740</v>
      </c>
      <c r="BP67" s="692" t="s">
        <v>740</v>
      </c>
      <c r="BQ67" s="692" t="s">
        <v>740</v>
      </c>
      <c r="BR67" s="692" t="s">
        <v>740</v>
      </c>
      <c r="BS67" s="692" t="s">
        <v>740</v>
      </c>
      <c r="BT67" s="692" t="s">
        <v>740</v>
      </c>
      <c r="BU67" s="692" t="s">
        <v>740</v>
      </c>
      <c r="BV67" s="692" t="s">
        <v>740</v>
      </c>
      <c r="BW67" s="692" t="s">
        <v>739</v>
      </c>
      <c r="BX67" s="692" t="s">
        <v>739</v>
      </c>
      <c r="BY67" s="692" t="s">
        <v>739</v>
      </c>
      <c r="BZ67" s="693" t="s">
        <v>739</v>
      </c>
      <c r="CA67" s="168"/>
    </row>
    <row r="68" spans="2:79" s="17" customFormat="1" ht="15.75">
      <c r="B68" s="274">
        <v>45</v>
      </c>
      <c r="C68" s="179" t="s">
        <v>672</v>
      </c>
      <c r="D68" s="179" t="s">
        <v>677</v>
      </c>
      <c r="E68" s="179" t="s">
        <v>729</v>
      </c>
      <c r="F68" s="179" t="s">
        <v>674</v>
      </c>
      <c r="G68" s="179" t="s">
        <v>732</v>
      </c>
      <c r="H68" s="179" t="s">
        <v>676</v>
      </c>
      <c r="I68" s="179">
        <v>2013</v>
      </c>
      <c r="J68" s="179" t="s">
        <v>712</v>
      </c>
      <c r="K68" s="179"/>
      <c r="L68" s="179" t="s">
        <v>733</v>
      </c>
      <c r="M68" s="179" t="s">
        <v>688</v>
      </c>
      <c r="N68" s="692">
        <v>2</v>
      </c>
      <c r="O68" s="692"/>
      <c r="P68" s="692"/>
      <c r="Q68" s="179"/>
      <c r="R68" s="692" t="s">
        <v>736</v>
      </c>
      <c r="S68" s="692" t="s">
        <v>736</v>
      </c>
      <c r="T68" s="692" t="s">
        <v>737</v>
      </c>
      <c r="U68" s="692">
        <v>1.1200000000000001</v>
      </c>
      <c r="V68" s="692" t="s">
        <v>737</v>
      </c>
      <c r="W68" s="692" t="s">
        <v>736</v>
      </c>
      <c r="X68" s="692" t="s">
        <v>736</v>
      </c>
      <c r="Y68" s="692" t="s">
        <v>736</v>
      </c>
      <c r="Z68" s="692" t="s">
        <v>736</v>
      </c>
      <c r="AA68" s="692" t="s">
        <v>736</v>
      </c>
      <c r="AB68" s="692" t="s">
        <v>736</v>
      </c>
      <c r="AC68" s="692" t="s">
        <v>736</v>
      </c>
      <c r="AD68" s="692" t="s">
        <v>736</v>
      </c>
      <c r="AE68" s="692" t="s">
        <v>736</v>
      </c>
      <c r="AF68" s="692" t="s">
        <v>736</v>
      </c>
      <c r="AG68" s="692" t="s">
        <v>736</v>
      </c>
      <c r="AH68" s="692" t="s">
        <v>736</v>
      </c>
      <c r="AI68" s="692" t="s">
        <v>736</v>
      </c>
      <c r="AJ68" s="692" t="s">
        <v>736</v>
      </c>
      <c r="AK68" s="692" t="s">
        <v>736</v>
      </c>
      <c r="AL68" s="692" t="s">
        <v>736</v>
      </c>
      <c r="AM68" s="692" t="s">
        <v>736</v>
      </c>
      <c r="AN68" s="692" t="s">
        <v>736</v>
      </c>
      <c r="AO68" s="692" t="s">
        <v>721</v>
      </c>
      <c r="AP68" s="692" t="s">
        <v>738</v>
      </c>
      <c r="AQ68" s="692" t="s">
        <v>738</v>
      </c>
      <c r="AR68" s="692" t="s">
        <v>739</v>
      </c>
      <c r="AS68" s="692" t="s">
        <v>739</v>
      </c>
      <c r="AT68" s="692" t="s">
        <v>739</v>
      </c>
      <c r="AU68" s="692" t="s">
        <v>739</v>
      </c>
      <c r="AV68" s="179"/>
      <c r="AW68" s="692" t="s">
        <v>736</v>
      </c>
      <c r="AX68" s="692" t="s">
        <v>740</v>
      </c>
      <c r="AY68" s="692" t="s">
        <v>740</v>
      </c>
      <c r="AZ68" s="692" t="s">
        <v>741</v>
      </c>
      <c r="BA68" s="692" t="s">
        <v>741</v>
      </c>
      <c r="BB68" s="692" t="s">
        <v>741</v>
      </c>
      <c r="BC68" s="692" t="s">
        <v>741</v>
      </c>
      <c r="BD68" s="692" t="s">
        <v>741</v>
      </c>
      <c r="BE68" s="692" t="s">
        <v>741</v>
      </c>
      <c r="BF68" s="692" t="s">
        <v>741</v>
      </c>
      <c r="BG68" s="692" t="s">
        <v>741</v>
      </c>
      <c r="BH68" s="692" t="s">
        <v>741</v>
      </c>
      <c r="BI68" s="692" t="s">
        <v>741</v>
      </c>
      <c r="BJ68" s="692" t="s">
        <v>741</v>
      </c>
      <c r="BK68" s="692" t="s">
        <v>741</v>
      </c>
      <c r="BL68" s="692" t="s">
        <v>740</v>
      </c>
      <c r="BM68" s="692" t="s">
        <v>740</v>
      </c>
      <c r="BN68" s="692" t="s">
        <v>740</v>
      </c>
      <c r="BO68" s="692" t="s">
        <v>740</v>
      </c>
      <c r="BP68" s="692" t="s">
        <v>740</v>
      </c>
      <c r="BQ68" s="692" t="s">
        <v>740</v>
      </c>
      <c r="BR68" s="692" t="s">
        <v>740</v>
      </c>
      <c r="BS68" s="692" t="s">
        <v>740</v>
      </c>
      <c r="BT68" s="692" t="s">
        <v>740</v>
      </c>
      <c r="BU68" s="692" t="s">
        <v>740</v>
      </c>
      <c r="BV68" s="692" t="s">
        <v>740</v>
      </c>
      <c r="BW68" s="692" t="s">
        <v>739</v>
      </c>
      <c r="BX68" s="692" t="s">
        <v>739</v>
      </c>
      <c r="BY68" s="692" t="s">
        <v>739</v>
      </c>
      <c r="BZ68" s="693" t="s">
        <v>739</v>
      </c>
      <c r="CA68" s="168"/>
    </row>
    <row r="69" spans="2:79" s="17" customFormat="1" ht="15.75">
      <c r="B69" s="274">
        <v>46</v>
      </c>
      <c r="C69" s="179" t="s">
        <v>672</v>
      </c>
      <c r="D69" s="179" t="s">
        <v>677</v>
      </c>
      <c r="E69" s="179" t="s">
        <v>729</v>
      </c>
      <c r="F69" s="179" t="s">
        <v>674</v>
      </c>
      <c r="G69" s="179" t="s">
        <v>732</v>
      </c>
      <c r="H69" s="179" t="s">
        <v>676</v>
      </c>
      <c r="I69" s="179">
        <v>2014</v>
      </c>
      <c r="J69" s="179" t="s">
        <v>712</v>
      </c>
      <c r="K69" s="179"/>
      <c r="L69" s="179" t="s">
        <v>733</v>
      </c>
      <c r="M69" s="179" t="s">
        <v>688</v>
      </c>
      <c r="N69" s="692">
        <v>1</v>
      </c>
      <c r="O69" s="692"/>
      <c r="P69" s="692"/>
      <c r="Q69" s="179"/>
      <c r="R69" s="692" t="s">
        <v>736</v>
      </c>
      <c r="S69" s="692" t="s">
        <v>736</v>
      </c>
      <c r="T69" s="692" t="s">
        <v>737</v>
      </c>
      <c r="U69" s="692">
        <v>0.56000000000000005</v>
      </c>
      <c r="V69" s="692" t="s">
        <v>737</v>
      </c>
      <c r="W69" s="692" t="s">
        <v>736</v>
      </c>
      <c r="X69" s="692" t="s">
        <v>736</v>
      </c>
      <c r="Y69" s="692" t="s">
        <v>736</v>
      </c>
      <c r="Z69" s="692" t="s">
        <v>736</v>
      </c>
      <c r="AA69" s="692" t="s">
        <v>736</v>
      </c>
      <c r="AB69" s="692" t="s">
        <v>736</v>
      </c>
      <c r="AC69" s="692" t="s">
        <v>736</v>
      </c>
      <c r="AD69" s="692" t="s">
        <v>736</v>
      </c>
      <c r="AE69" s="692" t="s">
        <v>736</v>
      </c>
      <c r="AF69" s="692" t="s">
        <v>736</v>
      </c>
      <c r="AG69" s="692" t="s">
        <v>736</v>
      </c>
      <c r="AH69" s="692" t="s">
        <v>736</v>
      </c>
      <c r="AI69" s="692" t="s">
        <v>736</v>
      </c>
      <c r="AJ69" s="692" t="s">
        <v>736</v>
      </c>
      <c r="AK69" s="692" t="s">
        <v>736</v>
      </c>
      <c r="AL69" s="692" t="s">
        <v>736</v>
      </c>
      <c r="AM69" s="692" t="s">
        <v>736</v>
      </c>
      <c r="AN69" s="692" t="s">
        <v>736</v>
      </c>
      <c r="AO69" s="692" t="s">
        <v>721</v>
      </c>
      <c r="AP69" s="692" t="s">
        <v>738</v>
      </c>
      <c r="AQ69" s="692" t="s">
        <v>738</v>
      </c>
      <c r="AR69" s="692" t="s">
        <v>739</v>
      </c>
      <c r="AS69" s="692" t="s">
        <v>739</v>
      </c>
      <c r="AT69" s="692" t="s">
        <v>739</v>
      </c>
      <c r="AU69" s="692" t="s">
        <v>739</v>
      </c>
      <c r="AV69" s="179"/>
      <c r="AW69" s="692" t="s">
        <v>736</v>
      </c>
      <c r="AX69" s="692" t="s">
        <v>740</v>
      </c>
      <c r="AY69" s="692" t="s">
        <v>740</v>
      </c>
      <c r="AZ69" s="692" t="s">
        <v>741</v>
      </c>
      <c r="BA69" s="692" t="s">
        <v>741</v>
      </c>
      <c r="BB69" s="692" t="s">
        <v>741</v>
      </c>
      <c r="BC69" s="692" t="s">
        <v>741</v>
      </c>
      <c r="BD69" s="692" t="s">
        <v>741</v>
      </c>
      <c r="BE69" s="692" t="s">
        <v>741</v>
      </c>
      <c r="BF69" s="692" t="s">
        <v>741</v>
      </c>
      <c r="BG69" s="692" t="s">
        <v>741</v>
      </c>
      <c r="BH69" s="692" t="s">
        <v>741</v>
      </c>
      <c r="BI69" s="692" t="s">
        <v>741</v>
      </c>
      <c r="BJ69" s="692" t="s">
        <v>741</v>
      </c>
      <c r="BK69" s="692" t="s">
        <v>741</v>
      </c>
      <c r="BL69" s="692" t="s">
        <v>740</v>
      </c>
      <c r="BM69" s="692" t="s">
        <v>740</v>
      </c>
      <c r="BN69" s="692" t="s">
        <v>740</v>
      </c>
      <c r="BO69" s="692" t="s">
        <v>740</v>
      </c>
      <c r="BP69" s="692" t="s">
        <v>740</v>
      </c>
      <c r="BQ69" s="692" t="s">
        <v>740</v>
      </c>
      <c r="BR69" s="692" t="s">
        <v>740</v>
      </c>
      <c r="BS69" s="692" t="s">
        <v>740</v>
      </c>
      <c r="BT69" s="692" t="s">
        <v>740</v>
      </c>
      <c r="BU69" s="692" t="s">
        <v>740</v>
      </c>
      <c r="BV69" s="692" t="s">
        <v>740</v>
      </c>
      <c r="BW69" s="692" t="s">
        <v>739</v>
      </c>
      <c r="BX69" s="692" t="s">
        <v>739</v>
      </c>
      <c r="BY69" s="692" t="s">
        <v>739</v>
      </c>
      <c r="BZ69" s="693" t="s">
        <v>739</v>
      </c>
      <c r="CA69" s="168"/>
    </row>
    <row r="70" spans="2:79" s="17" customFormat="1" ht="15.75">
      <c r="B70" s="274">
        <v>47</v>
      </c>
      <c r="C70" s="179" t="s">
        <v>672</v>
      </c>
      <c r="D70" s="179" t="s">
        <v>673</v>
      </c>
      <c r="E70" s="179" t="s">
        <v>42</v>
      </c>
      <c r="F70" s="179" t="s">
        <v>674</v>
      </c>
      <c r="G70" s="179" t="s">
        <v>29</v>
      </c>
      <c r="H70" s="179" t="s">
        <v>676</v>
      </c>
      <c r="I70" s="179">
        <v>2006</v>
      </c>
      <c r="J70" s="179" t="s">
        <v>712</v>
      </c>
      <c r="K70" s="179"/>
      <c r="L70" s="179" t="s">
        <v>733</v>
      </c>
      <c r="M70" s="179" t="s">
        <v>688</v>
      </c>
      <c r="N70" s="692">
        <v>149</v>
      </c>
      <c r="O70" s="692"/>
      <c r="P70" s="692"/>
      <c r="Q70" s="179"/>
      <c r="R70" s="692" t="s">
        <v>736</v>
      </c>
      <c r="S70" s="692" t="s">
        <v>736</v>
      </c>
      <c r="T70" s="692" t="s">
        <v>737</v>
      </c>
      <c r="U70" s="692">
        <v>53.02</v>
      </c>
      <c r="V70" s="692" t="s">
        <v>737</v>
      </c>
      <c r="W70" s="692" t="s">
        <v>736</v>
      </c>
      <c r="X70" s="692" t="s">
        <v>736</v>
      </c>
      <c r="Y70" s="692" t="s">
        <v>736</v>
      </c>
      <c r="Z70" s="692" t="s">
        <v>736</v>
      </c>
      <c r="AA70" s="692" t="s">
        <v>736</v>
      </c>
      <c r="AB70" s="692" t="s">
        <v>736</v>
      </c>
      <c r="AC70" s="692" t="s">
        <v>736</v>
      </c>
      <c r="AD70" s="692" t="s">
        <v>736</v>
      </c>
      <c r="AE70" s="692" t="s">
        <v>736</v>
      </c>
      <c r="AF70" s="692" t="s">
        <v>736</v>
      </c>
      <c r="AG70" s="692" t="s">
        <v>736</v>
      </c>
      <c r="AH70" s="692" t="s">
        <v>736</v>
      </c>
      <c r="AI70" s="692" t="s">
        <v>736</v>
      </c>
      <c r="AJ70" s="692" t="s">
        <v>736</v>
      </c>
      <c r="AK70" s="692" t="s">
        <v>736</v>
      </c>
      <c r="AL70" s="692" t="s">
        <v>736</v>
      </c>
      <c r="AM70" s="692" t="s">
        <v>736</v>
      </c>
      <c r="AN70" s="692" t="s">
        <v>736</v>
      </c>
      <c r="AO70" s="692" t="s">
        <v>721</v>
      </c>
      <c r="AP70" s="692" t="s">
        <v>738</v>
      </c>
      <c r="AQ70" s="692" t="s">
        <v>738</v>
      </c>
      <c r="AR70" s="692" t="s">
        <v>739</v>
      </c>
      <c r="AS70" s="692" t="s">
        <v>739</v>
      </c>
      <c r="AT70" s="692" t="s">
        <v>739</v>
      </c>
      <c r="AU70" s="692" t="s">
        <v>739</v>
      </c>
      <c r="AV70" s="179"/>
      <c r="AW70" s="692" t="s">
        <v>736</v>
      </c>
      <c r="AX70" s="692" t="s">
        <v>740</v>
      </c>
      <c r="AY70" s="692" t="s">
        <v>740</v>
      </c>
      <c r="AZ70" s="692">
        <v>31.85</v>
      </c>
      <c r="BA70" s="692" t="s">
        <v>741</v>
      </c>
      <c r="BB70" s="692" t="s">
        <v>741</v>
      </c>
      <c r="BC70" s="692" t="s">
        <v>741</v>
      </c>
      <c r="BD70" s="692" t="s">
        <v>741</v>
      </c>
      <c r="BE70" s="692" t="s">
        <v>741</v>
      </c>
      <c r="BF70" s="692" t="s">
        <v>741</v>
      </c>
      <c r="BG70" s="692" t="s">
        <v>741</v>
      </c>
      <c r="BH70" s="692" t="s">
        <v>741</v>
      </c>
      <c r="BI70" s="692" t="s">
        <v>741</v>
      </c>
      <c r="BJ70" s="692" t="s">
        <v>741</v>
      </c>
      <c r="BK70" s="692" t="s">
        <v>741</v>
      </c>
      <c r="BL70" s="692" t="s">
        <v>740</v>
      </c>
      <c r="BM70" s="692" t="s">
        <v>740</v>
      </c>
      <c r="BN70" s="692" t="s">
        <v>740</v>
      </c>
      <c r="BO70" s="692" t="s">
        <v>740</v>
      </c>
      <c r="BP70" s="692" t="s">
        <v>740</v>
      </c>
      <c r="BQ70" s="692" t="s">
        <v>740</v>
      </c>
      <c r="BR70" s="692" t="s">
        <v>740</v>
      </c>
      <c r="BS70" s="692" t="s">
        <v>740</v>
      </c>
      <c r="BT70" s="692" t="s">
        <v>740</v>
      </c>
      <c r="BU70" s="692" t="s">
        <v>740</v>
      </c>
      <c r="BV70" s="692" t="s">
        <v>740</v>
      </c>
      <c r="BW70" s="692" t="s">
        <v>739</v>
      </c>
      <c r="BX70" s="692" t="s">
        <v>739</v>
      </c>
      <c r="BY70" s="692" t="s">
        <v>739</v>
      </c>
      <c r="BZ70" s="693" t="s">
        <v>739</v>
      </c>
      <c r="CA70" s="168"/>
    </row>
    <row r="71" spans="2:79" s="17" customFormat="1" ht="15.75">
      <c r="B71" s="274">
        <v>48</v>
      </c>
      <c r="C71" s="179" t="s">
        <v>672</v>
      </c>
      <c r="D71" s="179" t="s">
        <v>673</v>
      </c>
      <c r="E71" s="179" t="s">
        <v>42</v>
      </c>
      <c r="F71" s="179" t="s">
        <v>674</v>
      </c>
      <c r="G71" s="179" t="s">
        <v>29</v>
      </c>
      <c r="H71" s="179" t="s">
        <v>676</v>
      </c>
      <c r="I71" s="179">
        <v>2007</v>
      </c>
      <c r="J71" s="179" t="s">
        <v>712</v>
      </c>
      <c r="K71" s="179"/>
      <c r="L71" s="179" t="s">
        <v>733</v>
      </c>
      <c r="M71" s="179" t="s">
        <v>688</v>
      </c>
      <c r="N71" s="692">
        <v>437</v>
      </c>
      <c r="O71" s="692"/>
      <c r="P71" s="692"/>
      <c r="Q71" s="179"/>
      <c r="R71" s="692" t="s">
        <v>736</v>
      </c>
      <c r="S71" s="692" t="s">
        <v>736</v>
      </c>
      <c r="T71" s="692" t="s">
        <v>737</v>
      </c>
      <c r="U71" s="692">
        <v>155.37</v>
      </c>
      <c r="V71" s="692" t="s">
        <v>737</v>
      </c>
      <c r="W71" s="692" t="s">
        <v>736</v>
      </c>
      <c r="X71" s="692" t="s">
        <v>736</v>
      </c>
      <c r="Y71" s="692" t="s">
        <v>736</v>
      </c>
      <c r="Z71" s="692" t="s">
        <v>736</v>
      </c>
      <c r="AA71" s="692" t="s">
        <v>736</v>
      </c>
      <c r="AB71" s="692" t="s">
        <v>736</v>
      </c>
      <c r="AC71" s="692" t="s">
        <v>736</v>
      </c>
      <c r="AD71" s="692" t="s">
        <v>736</v>
      </c>
      <c r="AE71" s="692" t="s">
        <v>736</v>
      </c>
      <c r="AF71" s="692" t="s">
        <v>736</v>
      </c>
      <c r="AG71" s="692" t="s">
        <v>736</v>
      </c>
      <c r="AH71" s="692" t="s">
        <v>736</v>
      </c>
      <c r="AI71" s="692" t="s">
        <v>736</v>
      </c>
      <c r="AJ71" s="692" t="s">
        <v>736</v>
      </c>
      <c r="AK71" s="692" t="s">
        <v>736</v>
      </c>
      <c r="AL71" s="692" t="s">
        <v>736</v>
      </c>
      <c r="AM71" s="692" t="s">
        <v>736</v>
      </c>
      <c r="AN71" s="692" t="s">
        <v>736</v>
      </c>
      <c r="AO71" s="692" t="s">
        <v>721</v>
      </c>
      <c r="AP71" s="692" t="s">
        <v>738</v>
      </c>
      <c r="AQ71" s="692" t="s">
        <v>738</v>
      </c>
      <c r="AR71" s="692" t="s">
        <v>739</v>
      </c>
      <c r="AS71" s="692" t="s">
        <v>739</v>
      </c>
      <c r="AT71" s="692" t="s">
        <v>739</v>
      </c>
      <c r="AU71" s="692" t="s">
        <v>739</v>
      </c>
      <c r="AV71" s="179"/>
      <c r="AW71" s="692" t="s">
        <v>736</v>
      </c>
      <c r="AX71" s="692" t="s">
        <v>740</v>
      </c>
      <c r="AY71" s="692" t="s">
        <v>740</v>
      </c>
      <c r="AZ71" s="692">
        <v>78.28</v>
      </c>
      <c r="BA71" s="692" t="s">
        <v>741</v>
      </c>
      <c r="BB71" s="692" t="s">
        <v>741</v>
      </c>
      <c r="BC71" s="692" t="s">
        <v>741</v>
      </c>
      <c r="BD71" s="692" t="s">
        <v>741</v>
      </c>
      <c r="BE71" s="692" t="s">
        <v>741</v>
      </c>
      <c r="BF71" s="692" t="s">
        <v>741</v>
      </c>
      <c r="BG71" s="692" t="s">
        <v>741</v>
      </c>
      <c r="BH71" s="692" t="s">
        <v>741</v>
      </c>
      <c r="BI71" s="692" t="s">
        <v>741</v>
      </c>
      <c r="BJ71" s="692" t="s">
        <v>741</v>
      </c>
      <c r="BK71" s="692" t="s">
        <v>741</v>
      </c>
      <c r="BL71" s="692" t="s">
        <v>740</v>
      </c>
      <c r="BM71" s="692" t="s">
        <v>740</v>
      </c>
      <c r="BN71" s="692" t="s">
        <v>740</v>
      </c>
      <c r="BO71" s="692" t="s">
        <v>740</v>
      </c>
      <c r="BP71" s="692" t="s">
        <v>740</v>
      </c>
      <c r="BQ71" s="692" t="s">
        <v>740</v>
      </c>
      <c r="BR71" s="692" t="s">
        <v>740</v>
      </c>
      <c r="BS71" s="692" t="s">
        <v>740</v>
      </c>
      <c r="BT71" s="692" t="s">
        <v>740</v>
      </c>
      <c r="BU71" s="692" t="s">
        <v>740</v>
      </c>
      <c r="BV71" s="692" t="s">
        <v>740</v>
      </c>
      <c r="BW71" s="692" t="s">
        <v>739</v>
      </c>
      <c r="BX71" s="692" t="s">
        <v>739</v>
      </c>
      <c r="BY71" s="692" t="s">
        <v>739</v>
      </c>
      <c r="BZ71" s="693" t="s">
        <v>739</v>
      </c>
      <c r="CA71" s="168"/>
    </row>
    <row r="72" spans="2:79" s="17" customFormat="1" ht="15.75">
      <c r="B72" s="274">
        <v>49</v>
      </c>
      <c r="C72" s="179" t="s">
        <v>672</v>
      </c>
      <c r="D72" s="179" t="s">
        <v>673</v>
      </c>
      <c r="E72" s="179" t="s">
        <v>42</v>
      </c>
      <c r="F72" s="179" t="s">
        <v>674</v>
      </c>
      <c r="G72" s="179" t="s">
        <v>29</v>
      </c>
      <c r="H72" s="179" t="s">
        <v>676</v>
      </c>
      <c r="I72" s="179">
        <v>2008</v>
      </c>
      <c r="J72" s="179" t="s">
        <v>712</v>
      </c>
      <c r="K72" s="179"/>
      <c r="L72" s="179" t="s">
        <v>733</v>
      </c>
      <c r="M72" s="179" t="s">
        <v>688</v>
      </c>
      <c r="N72" s="692">
        <v>900</v>
      </c>
      <c r="O72" s="692"/>
      <c r="P72" s="692"/>
      <c r="Q72" s="179"/>
      <c r="R72" s="692" t="s">
        <v>736</v>
      </c>
      <c r="S72" s="692" t="s">
        <v>736</v>
      </c>
      <c r="T72" s="692" t="s">
        <v>737</v>
      </c>
      <c r="U72" s="692">
        <v>320.01</v>
      </c>
      <c r="V72" s="692" t="s">
        <v>737</v>
      </c>
      <c r="W72" s="692" t="s">
        <v>736</v>
      </c>
      <c r="X72" s="692" t="s">
        <v>736</v>
      </c>
      <c r="Y72" s="692" t="s">
        <v>736</v>
      </c>
      <c r="Z72" s="692" t="s">
        <v>736</v>
      </c>
      <c r="AA72" s="692" t="s">
        <v>736</v>
      </c>
      <c r="AB72" s="692" t="s">
        <v>736</v>
      </c>
      <c r="AC72" s="692" t="s">
        <v>736</v>
      </c>
      <c r="AD72" s="692" t="s">
        <v>736</v>
      </c>
      <c r="AE72" s="692" t="s">
        <v>736</v>
      </c>
      <c r="AF72" s="692" t="s">
        <v>736</v>
      </c>
      <c r="AG72" s="692" t="s">
        <v>736</v>
      </c>
      <c r="AH72" s="692" t="s">
        <v>736</v>
      </c>
      <c r="AI72" s="692" t="s">
        <v>736</v>
      </c>
      <c r="AJ72" s="692" t="s">
        <v>736</v>
      </c>
      <c r="AK72" s="692" t="s">
        <v>736</v>
      </c>
      <c r="AL72" s="692" t="s">
        <v>736</v>
      </c>
      <c r="AM72" s="692" t="s">
        <v>736</v>
      </c>
      <c r="AN72" s="692" t="s">
        <v>736</v>
      </c>
      <c r="AO72" s="692" t="s">
        <v>721</v>
      </c>
      <c r="AP72" s="692" t="s">
        <v>738</v>
      </c>
      <c r="AQ72" s="692" t="s">
        <v>738</v>
      </c>
      <c r="AR72" s="692" t="s">
        <v>739</v>
      </c>
      <c r="AS72" s="692" t="s">
        <v>739</v>
      </c>
      <c r="AT72" s="692" t="s">
        <v>739</v>
      </c>
      <c r="AU72" s="692" t="s">
        <v>739</v>
      </c>
      <c r="AV72" s="179"/>
      <c r="AW72" s="692" t="s">
        <v>736</v>
      </c>
      <c r="AX72" s="692" t="s">
        <v>740</v>
      </c>
      <c r="AY72" s="692" t="s">
        <v>740</v>
      </c>
      <c r="AZ72" s="692">
        <v>165.03</v>
      </c>
      <c r="BA72" s="692" t="s">
        <v>741</v>
      </c>
      <c r="BB72" s="692" t="s">
        <v>741</v>
      </c>
      <c r="BC72" s="692" t="s">
        <v>741</v>
      </c>
      <c r="BD72" s="692" t="s">
        <v>741</v>
      </c>
      <c r="BE72" s="692" t="s">
        <v>741</v>
      </c>
      <c r="BF72" s="692" t="s">
        <v>741</v>
      </c>
      <c r="BG72" s="692" t="s">
        <v>741</v>
      </c>
      <c r="BH72" s="692" t="s">
        <v>741</v>
      </c>
      <c r="BI72" s="692" t="s">
        <v>741</v>
      </c>
      <c r="BJ72" s="692" t="s">
        <v>741</v>
      </c>
      <c r="BK72" s="692" t="s">
        <v>741</v>
      </c>
      <c r="BL72" s="692" t="s">
        <v>740</v>
      </c>
      <c r="BM72" s="692" t="s">
        <v>740</v>
      </c>
      <c r="BN72" s="692" t="s">
        <v>740</v>
      </c>
      <c r="BO72" s="692" t="s">
        <v>740</v>
      </c>
      <c r="BP72" s="692" t="s">
        <v>740</v>
      </c>
      <c r="BQ72" s="692" t="s">
        <v>740</v>
      </c>
      <c r="BR72" s="692" t="s">
        <v>740</v>
      </c>
      <c r="BS72" s="692" t="s">
        <v>740</v>
      </c>
      <c r="BT72" s="692" t="s">
        <v>740</v>
      </c>
      <c r="BU72" s="692" t="s">
        <v>740</v>
      </c>
      <c r="BV72" s="692" t="s">
        <v>740</v>
      </c>
      <c r="BW72" s="692" t="s">
        <v>739</v>
      </c>
      <c r="BX72" s="692" t="s">
        <v>739</v>
      </c>
      <c r="BY72" s="692" t="s">
        <v>739</v>
      </c>
      <c r="BZ72" s="693" t="s">
        <v>739</v>
      </c>
      <c r="CA72" s="168"/>
    </row>
    <row r="73" spans="2:79" s="17" customFormat="1" ht="15.75">
      <c r="B73" s="274">
        <v>50</v>
      </c>
      <c r="C73" s="179" t="s">
        <v>672</v>
      </c>
      <c r="D73" s="179" t="s">
        <v>673</v>
      </c>
      <c r="E73" s="179" t="s">
        <v>42</v>
      </c>
      <c r="F73" s="179" t="s">
        <v>674</v>
      </c>
      <c r="G73" s="179" t="s">
        <v>29</v>
      </c>
      <c r="H73" s="179" t="s">
        <v>676</v>
      </c>
      <c r="I73" s="179">
        <v>2009</v>
      </c>
      <c r="J73" s="179" t="s">
        <v>712</v>
      </c>
      <c r="K73" s="179"/>
      <c r="L73" s="179" t="s">
        <v>733</v>
      </c>
      <c r="M73" s="179" t="s">
        <v>688</v>
      </c>
      <c r="N73" s="692">
        <v>1474</v>
      </c>
      <c r="O73" s="692"/>
      <c r="P73" s="692"/>
      <c r="Q73" s="179"/>
      <c r="R73" s="692" t="s">
        <v>736</v>
      </c>
      <c r="S73" s="692" t="s">
        <v>736</v>
      </c>
      <c r="T73" s="692" t="s">
        <v>737</v>
      </c>
      <c r="U73" s="692">
        <v>524.92999999999995</v>
      </c>
      <c r="V73" s="692" t="s">
        <v>737</v>
      </c>
      <c r="W73" s="692" t="s">
        <v>736</v>
      </c>
      <c r="X73" s="692" t="s">
        <v>736</v>
      </c>
      <c r="Y73" s="692" t="s">
        <v>736</v>
      </c>
      <c r="Z73" s="692" t="s">
        <v>736</v>
      </c>
      <c r="AA73" s="692" t="s">
        <v>736</v>
      </c>
      <c r="AB73" s="692" t="s">
        <v>736</v>
      </c>
      <c r="AC73" s="692" t="s">
        <v>736</v>
      </c>
      <c r="AD73" s="692" t="s">
        <v>736</v>
      </c>
      <c r="AE73" s="692" t="s">
        <v>736</v>
      </c>
      <c r="AF73" s="692" t="s">
        <v>736</v>
      </c>
      <c r="AG73" s="692" t="s">
        <v>736</v>
      </c>
      <c r="AH73" s="692" t="s">
        <v>736</v>
      </c>
      <c r="AI73" s="692" t="s">
        <v>736</v>
      </c>
      <c r="AJ73" s="692" t="s">
        <v>736</v>
      </c>
      <c r="AK73" s="692" t="s">
        <v>736</v>
      </c>
      <c r="AL73" s="692" t="s">
        <v>736</v>
      </c>
      <c r="AM73" s="692" t="s">
        <v>736</v>
      </c>
      <c r="AN73" s="692" t="s">
        <v>736</v>
      </c>
      <c r="AO73" s="692" t="s">
        <v>721</v>
      </c>
      <c r="AP73" s="692" t="s">
        <v>738</v>
      </c>
      <c r="AQ73" s="692" t="s">
        <v>738</v>
      </c>
      <c r="AR73" s="692" t="s">
        <v>739</v>
      </c>
      <c r="AS73" s="692" t="s">
        <v>739</v>
      </c>
      <c r="AT73" s="692" t="s">
        <v>739</v>
      </c>
      <c r="AU73" s="692" t="s">
        <v>739</v>
      </c>
      <c r="AV73" s="179"/>
      <c r="AW73" s="692" t="s">
        <v>736</v>
      </c>
      <c r="AX73" s="692" t="s">
        <v>740</v>
      </c>
      <c r="AY73" s="692" t="s">
        <v>740</v>
      </c>
      <c r="AZ73" s="692">
        <v>302.58</v>
      </c>
      <c r="BA73" s="692" t="s">
        <v>741</v>
      </c>
      <c r="BB73" s="692" t="s">
        <v>741</v>
      </c>
      <c r="BC73" s="692" t="s">
        <v>741</v>
      </c>
      <c r="BD73" s="692" t="s">
        <v>741</v>
      </c>
      <c r="BE73" s="692" t="s">
        <v>741</v>
      </c>
      <c r="BF73" s="692" t="s">
        <v>741</v>
      </c>
      <c r="BG73" s="692" t="s">
        <v>741</v>
      </c>
      <c r="BH73" s="692" t="s">
        <v>741</v>
      </c>
      <c r="BI73" s="692" t="s">
        <v>741</v>
      </c>
      <c r="BJ73" s="692" t="s">
        <v>741</v>
      </c>
      <c r="BK73" s="692" t="s">
        <v>741</v>
      </c>
      <c r="BL73" s="692" t="s">
        <v>740</v>
      </c>
      <c r="BM73" s="692" t="s">
        <v>740</v>
      </c>
      <c r="BN73" s="692" t="s">
        <v>740</v>
      </c>
      <c r="BO73" s="692" t="s">
        <v>740</v>
      </c>
      <c r="BP73" s="692" t="s">
        <v>740</v>
      </c>
      <c r="BQ73" s="692" t="s">
        <v>740</v>
      </c>
      <c r="BR73" s="692" t="s">
        <v>740</v>
      </c>
      <c r="BS73" s="692" t="s">
        <v>740</v>
      </c>
      <c r="BT73" s="692" t="s">
        <v>740</v>
      </c>
      <c r="BU73" s="692" t="s">
        <v>740</v>
      </c>
      <c r="BV73" s="692" t="s">
        <v>740</v>
      </c>
      <c r="BW73" s="692" t="s">
        <v>739</v>
      </c>
      <c r="BX73" s="692" t="s">
        <v>739</v>
      </c>
      <c r="BY73" s="692" t="s">
        <v>739</v>
      </c>
      <c r="BZ73" s="693" t="s">
        <v>739</v>
      </c>
      <c r="CA73" s="168"/>
    </row>
    <row r="74" spans="2:79" s="17" customFormat="1" ht="15.75">
      <c r="B74" s="274">
        <v>51</v>
      </c>
      <c r="C74" s="179" t="s">
        <v>672</v>
      </c>
      <c r="D74" s="179" t="s">
        <v>673</v>
      </c>
      <c r="E74" s="179" t="s">
        <v>42</v>
      </c>
      <c r="F74" s="179" t="s">
        <v>674</v>
      </c>
      <c r="G74" s="179" t="s">
        <v>29</v>
      </c>
      <c r="H74" s="179" t="s">
        <v>676</v>
      </c>
      <c r="I74" s="179">
        <v>2010</v>
      </c>
      <c r="J74" s="179" t="s">
        <v>712</v>
      </c>
      <c r="K74" s="179"/>
      <c r="L74" s="179" t="s">
        <v>733</v>
      </c>
      <c r="M74" s="179" t="s">
        <v>688</v>
      </c>
      <c r="N74" s="692">
        <v>1085</v>
      </c>
      <c r="O74" s="692"/>
      <c r="P74" s="692"/>
      <c r="Q74" s="179"/>
      <c r="R74" s="692" t="s">
        <v>736</v>
      </c>
      <c r="S74" s="692" t="s">
        <v>736</v>
      </c>
      <c r="T74" s="692" t="s">
        <v>737</v>
      </c>
      <c r="U74" s="692">
        <v>385.65</v>
      </c>
      <c r="V74" s="692" t="s">
        <v>737</v>
      </c>
      <c r="W74" s="692" t="s">
        <v>736</v>
      </c>
      <c r="X74" s="692" t="s">
        <v>736</v>
      </c>
      <c r="Y74" s="692" t="s">
        <v>736</v>
      </c>
      <c r="Z74" s="692" t="s">
        <v>736</v>
      </c>
      <c r="AA74" s="692" t="s">
        <v>736</v>
      </c>
      <c r="AB74" s="692" t="s">
        <v>736</v>
      </c>
      <c r="AC74" s="692" t="s">
        <v>736</v>
      </c>
      <c r="AD74" s="692" t="s">
        <v>736</v>
      </c>
      <c r="AE74" s="692" t="s">
        <v>736</v>
      </c>
      <c r="AF74" s="692" t="s">
        <v>736</v>
      </c>
      <c r="AG74" s="692" t="s">
        <v>736</v>
      </c>
      <c r="AH74" s="692" t="s">
        <v>736</v>
      </c>
      <c r="AI74" s="692" t="s">
        <v>736</v>
      </c>
      <c r="AJ74" s="692" t="s">
        <v>736</v>
      </c>
      <c r="AK74" s="692" t="s">
        <v>736</v>
      </c>
      <c r="AL74" s="692" t="s">
        <v>736</v>
      </c>
      <c r="AM74" s="692" t="s">
        <v>736</v>
      </c>
      <c r="AN74" s="692" t="s">
        <v>736</v>
      </c>
      <c r="AO74" s="692" t="s">
        <v>721</v>
      </c>
      <c r="AP74" s="692" t="s">
        <v>738</v>
      </c>
      <c r="AQ74" s="692" t="s">
        <v>738</v>
      </c>
      <c r="AR74" s="692" t="s">
        <v>739</v>
      </c>
      <c r="AS74" s="692" t="s">
        <v>739</v>
      </c>
      <c r="AT74" s="692" t="s">
        <v>739</v>
      </c>
      <c r="AU74" s="692" t="s">
        <v>739</v>
      </c>
      <c r="AV74" s="179"/>
      <c r="AW74" s="692" t="s">
        <v>736</v>
      </c>
      <c r="AX74" s="692" t="s">
        <v>740</v>
      </c>
      <c r="AY74" s="692" t="s">
        <v>740</v>
      </c>
      <c r="AZ74" s="692">
        <v>187.69</v>
      </c>
      <c r="BA74" s="692" t="s">
        <v>741</v>
      </c>
      <c r="BB74" s="692" t="s">
        <v>741</v>
      </c>
      <c r="BC74" s="692" t="s">
        <v>741</v>
      </c>
      <c r="BD74" s="692" t="s">
        <v>741</v>
      </c>
      <c r="BE74" s="692" t="s">
        <v>741</v>
      </c>
      <c r="BF74" s="692" t="s">
        <v>741</v>
      </c>
      <c r="BG74" s="692" t="s">
        <v>741</v>
      </c>
      <c r="BH74" s="692" t="s">
        <v>741</v>
      </c>
      <c r="BI74" s="692" t="s">
        <v>741</v>
      </c>
      <c r="BJ74" s="692" t="s">
        <v>741</v>
      </c>
      <c r="BK74" s="692" t="s">
        <v>741</v>
      </c>
      <c r="BL74" s="692" t="s">
        <v>740</v>
      </c>
      <c r="BM74" s="692" t="s">
        <v>740</v>
      </c>
      <c r="BN74" s="692" t="s">
        <v>740</v>
      </c>
      <c r="BO74" s="692" t="s">
        <v>740</v>
      </c>
      <c r="BP74" s="692" t="s">
        <v>740</v>
      </c>
      <c r="BQ74" s="692" t="s">
        <v>740</v>
      </c>
      <c r="BR74" s="692" t="s">
        <v>740</v>
      </c>
      <c r="BS74" s="692" t="s">
        <v>740</v>
      </c>
      <c r="BT74" s="692" t="s">
        <v>740</v>
      </c>
      <c r="BU74" s="692" t="s">
        <v>740</v>
      </c>
      <c r="BV74" s="692" t="s">
        <v>740</v>
      </c>
      <c r="BW74" s="692" t="s">
        <v>739</v>
      </c>
      <c r="BX74" s="692" t="s">
        <v>739</v>
      </c>
      <c r="BY74" s="692" t="s">
        <v>739</v>
      </c>
      <c r="BZ74" s="693" t="s">
        <v>739</v>
      </c>
      <c r="CA74" s="168"/>
    </row>
    <row r="75" spans="2:79" s="17" customFormat="1" ht="15.75">
      <c r="B75" s="274">
        <v>52</v>
      </c>
      <c r="C75" s="179" t="s">
        <v>672</v>
      </c>
      <c r="D75" s="179" t="s">
        <v>673</v>
      </c>
      <c r="E75" s="179" t="s">
        <v>42</v>
      </c>
      <c r="F75" s="179" t="s">
        <v>674</v>
      </c>
      <c r="G75" s="179" t="s">
        <v>29</v>
      </c>
      <c r="H75" s="179" t="s">
        <v>676</v>
      </c>
      <c r="I75" s="179">
        <v>2011</v>
      </c>
      <c r="J75" s="179" t="s">
        <v>712</v>
      </c>
      <c r="K75" s="179"/>
      <c r="L75" s="179" t="s">
        <v>733</v>
      </c>
      <c r="M75" s="179" t="s">
        <v>688</v>
      </c>
      <c r="N75" s="692">
        <v>1888</v>
      </c>
      <c r="O75" s="692"/>
      <c r="P75" s="692"/>
      <c r="Q75" s="179"/>
      <c r="R75" s="692" t="s">
        <v>736</v>
      </c>
      <c r="S75" s="692" t="s">
        <v>736</v>
      </c>
      <c r="T75" s="692" t="s">
        <v>737</v>
      </c>
      <c r="U75" s="692">
        <v>672.25</v>
      </c>
      <c r="V75" s="692" t="s">
        <v>737</v>
      </c>
      <c r="W75" s="692" t="s">
        <v>736</v>
      </c>
      <c r="X75" s="692" t="s">
        <v>736</v>
      </c>
      <c r="Y75" s="692" t="s">
        <v>736</v>
      </c>
      <c r="Z75" s="692" t="s">
        <v>736</v>
      </c>
      <c r="AA75" s="692" t="s">
        <v>736</v>
      </c>
      <c r="AB75" s="692" t="s">
        <v>736</v>
      </c>
      <c r="AC75" s="692" t="s">
        <v>736</v>
      </c>
      <c r="AD75" s="692" t="s">
        <v>736</v>
      </c>
      <c r="AE75" s="692" t="s">
        <v>736</v>
      </c>
      <c r="AF75" s="692" t="s">
        <v>736</v>
      </c>
      <c r="AG75" s="692" t="s">
        <v>736</v>
      </c>
      <c r="AH75" s="692" t="s">
        <v>736</v>
      </c>
      <c r="AI75" s="692" t="s">
        <v>736</v>
      </c>
      <c r="AJ75" s="692" t="s">
        <v>736</v>
      </c>
      <c r="AK75" s="692" t="s">
        <v>736</v>
      </c>
      <c r="AL75" s="692" t="s">
        <v>736</v>
      </c>
      <c r="AM75" s="692" t="s">
        <v>736</v>
      </c>
      <c r="AN75" s="692" t="s">
        <v>736</v>
      </c>
      <c r="AO75" s="692" t="s">
        <v>721</v>
      </c>
      <c r="AP75" s="692" t="s">
        <v>738</v>
      </c>
      <c r="AQ75" s="692" t="s">
        <v>738</v>
      </c>
      <c r="AR75" s="692" t="s">
        <v>739</v>
      </c>
      <c r="AS75" s="692" t="s">
        <v>739</v>
      </c>
      <c r="AT75" s="692" t="s">
        <v>739</v>
      </c>
      <c r="AU75" s="692" t="s">
        <v>739</v>
      </c>
      <c r="AV75" s="179"/>
      <c r="AW75" s="692" t="s">
        <v>736</v>
      </c>
      <c r="AX75" s="692" t="s">
        <v>740</v>
      </c>
      <c r="AY75" s="692" t="s">
        <v>740</v>
      </c>
      <c r="AZ75" s="692">
        <v>332.3</v>
      </c>
      <c r="BA75" s="692" t="s">
        <v>741</v>
      </c>
      <c r="BB75" s="692" t="s">
        <v>741</v>
      </c>
      <c r="BC75" s="692" t="s">
        <v>741</v>
      </c>
      <c r="BD75" s="692" t="s">
        <v>741</v>
      </c>
      <c r="BE75" s="692" t="s">
        <v>741</v>
      </c>
      <c r="BF75" s="692" t="s">
        <v>741</v>
      </c>
      <c r="BG75" s="692" t="s">
        <v>741</v>
      </c>
      <c r="BH75" s="692" t="s">
        <v>741</v>
      </c>
      <c r="BI75" s="692" t="s">
        <v>741</v>
      </c>
      <c r="BJ75" s="692" t="s">
        <v>741</v>
      </c>
      <c r="BK75" s="692" t="s">
        <v>741</v>
      </c>
      <c r="BL75" s="692" t="s">
        <v>740</v>
      </c>
      <c r="BM75" s="692" t="s">
        <v>740</v>
      </c>
      <c r="BN75" s="692" t="s">
        <v>740</v>
      </c>
      <c r="BO75" s="692" t="s">
        <v>740</v>
      </c>
      <c r="BP75" s="692" t="s">
        <v>740</v>
      </c>
      <c r="BQ75" s="692" t="s">
        <v>740</v>
      </c>
      <c r="BR75" s="692" t="s">
        <v>740</v>
      </c>
      <c r="BS75" s="692" t="s">
        <v>740</v>
      </c>
      <c r="BT75" s="692" t="s">
        <v>740</v>
      </c>
      <c r="BU75" s="692" t="s">
        <v>740</v>
      </c>
      <c r="BV75" s="692" t="s">
        <v>740</v>
      </c>
      <c r="BW75" s="692" t="s">
        <v>739</v>
      </c>
      <c r="BX75" s="692" t="s">
        <v>739</v>
      </c>
      <c r="BY75" s="692" t="s">
        <v>739</v>
      </c>
      <c r="BZ75" s="693" t="s">
        <v>739</v>
      </c>
      <c r="CA75" s="168"/>
    </row>
    <row r="76" spans="2:79" s="17" customFormat="1" ht="15.75">
      <c r="B76" s="274">
        <v>53</v>
      </c>
      <c r="C76" s="179" t="s">
        <v>672</v>
      </c>
      <c r="D76" s="179" t="s">
        <v>673</v>
      </c>
      <c r="E76" s="179" t="s">
        <v>42</v>
      </c>
      <c r="F76" s="179" t="s">
        <v>674</v>
      </c>
      <c r="G76" s="179" t="s">
        <v>29</v>
      </c>
      <c r="H76" s="179" t="s">
        <v>676</v>
      </c>
      <c r="I76" s="179">
        <v>2012</v>
      </c>
      <c r="J76" s="179" t="s">
        <v>712</v>
      </c>
      <c r="K76" s="179"/>
      <c r="L76" s="179" t="s">
        <v>733</v>
      </c>
      <c r="M76" s="179" t="s">
        <v>688</v>
      </c>
      <c r="N76" s="692">
        <v>1572</v>
      </c>
      <c r="O76" s="692"/>
      <c r="P76" s="692"/>
      <c r="Q76" s="179"/>
      <c r="R76" s="692" t="s">
        <v>736</v>
      </c>
      <c r="S76" s="692" t="s">
        <v>736</v>
      </c>
      <c r="T76" s="692" t="s">
        <v>737</v>
      </c>
      <c r="U76" s="692">
        <v>557.86</v>
      </c>
      <c r="V76" s="692" t="s">
        <v>737</v>
      </c>
      <c r="W76" s="692" t="s">
        <v>736</v>
      </c>
      <c r="X76" s="692" t="s">
        <v>736</v>
      </c>
      <c r="Y76" s="692" t="s">
        <v>736</v>
      </c>
      <c r="Z76" s="692" t="s">
        <v>736</v>
      </c>
      <c r="AA76" s="692" t="s">
        <v>736</v>
      </c>
      <c r="AB76" s="692" t="s">
        <v>736</v>
      </c>
      <c r="AC76" s="692" t="s">
        <v>736</v>
      </c>
      <c r="AD76" s="692" t="s">
        <v>736</v>
      </c>
      <c r="AE76" s="692" t="s">
        <v>736</v>
      </c>
      <c r="AF76" s="692" t="s">
        <v>736</v>
      </c>
      <c r="AG76" s="692" t="s">
        <v>736</v>
      </c>
      <c r="AH76" s="692" t="s">
        <v>736</v>
      </c>
      <c r="AI76" s="692" t="s">
        <v>736</v>
      </c>
      <c r="AJ76" s="692" t="s">
        <v>736</v>
      </c>
      <c r="AK76" s="692" t="s">
        <v>736</v>
      </c>
      <c r="AL76" s="692" t="s">
        <v>736</v>
      </c>
      <c r="AM76" s="692" t="s">
        <v>736</v>
      </c>
      <c r="AN76" s="692" t="s">
        <v>736</v>
      </c>
      <c r="AO76" s="692" t="s">
        <v>721</v>
      </c>
      <c r="AP76" s="692" t="s">
        <v>738</v>
      </c>
      <c r="AQ76" s="692" t="s">
        <v>738</v>
      </c>
      <c r="AR76" s="692" t="s">
        <v>739</v>
      </c>
      <c r="AS76" s="692" t="s">
        <v>739</v>
      </c>
      <c r="AT76" s="692" t="s">
        <v>739</v>
      </c>
      <c r="AU76" s="692" t="s">
        <v>739</v>
      </c>
      <c r="AV76" s="179"/>
      <c r="AW76" s="692" t="s">
        <v>736</v>
      </c>
      <c r="AX76" s="692" t="s">
        <v>740</v>
      </c>
      <c r="AY76" s="692" t="s">
        <v>740</v>
      </c>
      <c r="AZ76" s="692">
        <v>238.11</v>
      </c>
      <c r="BA76" s="692" t="s">
        <v>741</v>
      </c>
      <c r="BB76" s="692" t="s">
        <v>741</v>
      </c>
      <c r="BC76" s="692" t="s">
        <v>741</v>
      </c>
      <c r="BD76" s="692" t="s">
        <v>741</v>
      </c>
      <c r="BE76" s="692" t="s">
        <v>741</v>
      </c>
      <c r="BF76" s="692" t="s">
        <v>741</v>
      </c>
      <c r="BG76" s="692" t="s">
        <v>741</v>
      </c>
      <c r="BH76" s="692" t="s">
        <v>741</v>
      </c>
      <c r="BI76" s="692" t="s">
        <v>741</v>
      </c>
      <c r="BJ76" s="692" t="s">
        <v>741</v>
      </c>
      <c r="BK76" s="692" t="s">
        <v>741</v>
      </c>
      <c r="BL76" s="692" t="s">
        <v>740</v>
      </c>
      <c r="BM76" s="692" t="s">
        <v>740</v>
      </c>
      <c r="BN76" s="692" t="s">
        <v>740</v>
      </c>
      <c r="BO76" s="692" t="s">
        <v>740</v>
      </c>
      <c r="BP76" s="692" t="s">
        <v>740</v>
      </c>
      <c r="BQ76" s="692" t="s">
        <v>740</v>
      </c>
      <c r="BR76" s="692" t="s">
        <v>740</v>
      </c>
      <c r="BS76" s="692" t="s">
        <v>740</v>
      </c>
      <c r="BT76" s="692" t="s">
        <v>740</v>
      </c>
      <c r="BU76" s="692" t="s">
        <v>740</v>
      </c>
      <c r="BV76" s="692" t="s">
        <v>740</v>
      </c>
      <c r="BW76" s="692" t="s">
        <v>739</v>
      </c>
      <c r="BX76" s="692" t="s">
        <v>739</v>
      </c>
      <c r="BY76" s="692" t="s">
        <v>739</v>
      </c>
      <c r="BZ76" s="693" t="s">
        <v>739</v>
      </c>
      <c r="CA76" s="168"/>
    </row>
    <row r="77" spans="2:79" s="17" customFormat="1" ht="15.75">
      <c r="B77" s="274">
        <v>54</v>
      </c>
      <c r="C77" s="179" t="s">
        <v>672</v>
      </c>
      <c r="D77" s="179" t="s">
        <v>673</v>
      </c>
      <c r="E77" s="179" t="s">
        <v>42</v>
      </c>
      <c r="F77" s="179" t="s">
        <v>674</v>
      </c>
      <c r="G77" s="179" t="s">
        <v>29</v>
      </c>
      <c r="H77" s="179" t="s">
        <v>676</v>
      </c>
      <c r="I77" s="179">
        <v>2013</v>
      </c>
      <c r="J77" s="179" t="s">
        <v>712</v>
      </c>
      <c r="K77" s="179"/>
      <c r="L77" s="179" t="s">
        <v>733</v>
      </c>
      <c r="M77" s="179" t="s">
        <v>688</v>
      </c>
      <c r="N77" s="692">
        <v>2174</v>
      </c>
      <c r="O77" s="692"/>
      <c r="P77" s="692"/>
      <c r="Q77" s="179"/>
      <c r="R77" s="692" t="s">
        <v>736</v>
      </c>
      <c r="S77" s="692" t="s">
        <v>736</v>
      </c>
      <c r="T77" s="692" t="s">
        <v>737</v>
      </c>
      <c r="U77" s="692">
        <v>771.41</v>
      </c>
      <c r="V77" s="692" t="s">
        <v>737</v>
      </c>
      <c r="W77" s="692" t="s">
        <v>736</v>
      </c>
      <c r="X77" s="692" t="s">
        <v>736</v>
      </c>
      <c r="Y77" s="692" t="s">
        <v>736</v>
      </c>
      <c r="Z77" s="692" t="s">
        <v>736</v>
      </c>
      <c r="AA77" s="692" t="s">
        <v>736</v>
      </c>
      <c r="AB77" s="692" t="s">
        <v>736</v>
      </c>
      <c r="AC77" s="692" t="s">
        <v>736</v>
      </c>
      <c r="AD77" s="692" t="s">
        <v>736</v>
      </c>
      <c r="AE77" s="692" t="s">
        <v>736</v>
      </c>
      <c r="AF77" s="692" t="s">
        <v>736</v>
      </c>
      <c r="AG77" s="692" t="s">
        <v>736</v>
      </c>
      <c r="AH77" s="692" t="s">
        <v>736</v>
      </c>
      <c r="AI77" s="692" t="s">
        <v>736</v>
      </c>
      <c r="AJ77" s="692" t="s">
        <v>736</v>
      </c>
      <c r="AK77" s="692" t="s">
        <v>736</v>
      </c>
      <c r="AL77" s="692" t="s">
        <v>736</v>
      </c>
      <c r="AM77" s="692" t="s">
        <v>736</v>
      </c>
      <c r="AN77" s="692" t="s">
        <v>736</v>
      </c>
      <c r="AO77" s="692" t="s">
        <v>721</v>
      </c>
      <c r="AP77" s="692" t="s">
        <v>738</v>
      </c>
      <c r="AQ77" s="692" t="s">
        <v>738</v>
      </c>
      <c r="AR77" s="692" t="s">
        <v>739</v>
      </c>
      <c r="AS77" s="692" t="s">
        <v>739</v>
      </c>
      <c r="AT77" s="692" t="s">
        <v>739</v>
      </c>
      <c r="AU77" s="692" t="s">
        <v>739</v>
      </c>
      <c r="AV77" s="179"/>
      <c r="AW77" s="692" t="s">
        <v>736</v>
      </c>
      <c r="AX77" s="692" t="s">
        <v>740</v>
      </c>
      <c r="AY77" s="692" t="s">
        <v>740</v>
      </c>
      <c r="AZ77" s="692">
        <v>174.51</v>
      </c>
      <c r="BA77" s="692" t="s">
        <v>741</v>
      </c>
      <c r="BB77" s="692" t="s">
        <v>741</v>
      </c>
      <c r="BC77" s="692" t="s">
        <v>741</v>
      </c>
      <c r="BD77" s="692" t="s">
        <v>741</v>
      </c>
      <c r="BE77" s="692" t="s">
        <v>741</v>
      </c>
      <c r="BF77" s="692" t="s">
        <v>741</v>
      </c>
      <c r="BG77" s="692" t="s">
        <v>741</v>
      </c>
      <c r="BH77" s="692" t="s">
        <v>741</v>
      </c>
      <c r="BI77" s="692" t="s">
        <v>741</v>
      </c>
      <c r="BJ77" s="692" t="s">
        <v>741</v>
      </c>
      <c r="BK77" s="692" t="s">
        <v>741</v>
      </c>
      <c r="BL77" s="692" t="s">
        <v>740</v>
      </c>
      <c r="BM77" s="692" t="s">
        <v>740</v>
      </c>
      <c r="BN77" s="692" t="s">
        <v>740</v>
      </c>
      <c r="BO77" s="692" t="s">
        <v>740</v>
      </c>
      <c r="BP77" s="692" t="s">
        <v>740</v>
      </c>
      <c r="BQ77" s="692" t="s">
        <v>740</v>
      </c>
      <c r="BR77" s="692" t="s">
        <v>740</v>
      </c>
      <c r="BS77" s="692" t="s">
        <v>740</v>
      </c>
      <c r="BT77" s="692" t="s">
        <v>740</v>
      </c>
      <c r="BU77" s="692" t="s">
        <v>740</v>
      </c>
      <c r="BV77" s="692" t="s">
        <v>740</v>
      </c>
      <c r="BW77" s="692" t="s">
        <v>739</v>
      </c>
      <c r="BX77" s="692" t="s">
        <v>739</v>
      </c>
      <c r="BY77" s="692" t="s">
        <v>739</v>
      </c>
      <c r="BZ77" s="693" t="s">
        <v>739</v>
      </c>
      <c r="CA77" s="168"/>
    </row>
    <row r="78" spans="2:79" s="17" customFormat="1" ht="15.75">
      <c r="B78" s="274">
        <v>55</v>
      </c>
      <c r="C78" s="179" t="s">
        <v>672</v>
      </c>
      <c r="D78" s="179" t="s">
        <v>673</v>
      </c>
      <c r="E78" s="179" t="s">
        <v>42</v>
      </c>
      <c r="F78" s="179" t="s">
        <v>674</v>
      </c>
      <c r="G78" s="179" t="s">
        <v>29</v>
      </c>
      <c r="H78" s="179" t="s">
        <v>676</v>
      </c>
      <c r="I78" s="179">
        <v>2014</v>
      </c>
      <c r="J78" s="179" t="s">
        <v>712</v>
      </c>
      <c r="K78" s="179"/>
      <c r="L78" s="179" t="s">
        <v>733</v>
      </c>
      <c r="M78" s="179" t="s">
        <v>688</v>
      </c>
      <c r="N78" s="692">
        <v>2860</v>
      </c>
      <c r="O78" s="692"/>
      <c r="P78" s="692"/>
      <c r="Q78" s="179"/>
      <c r="R78" s="692" t="s">
        <v>736</v>
      </c>
      <c r="S78" s="692" t="s">
        <v>736</v>
      </c>
      <c r="T78" s="692" t="s">
        <v>737</v>
      </c>
      <c r="U78" s="692">
        <v>1016.17</v>
      </c>
      <c r="V78" s="692" t="s">
        <v>737</v>
      </c>
      <c r="W78" s="692" t="s">
        <v>736</v>
      </c>
      <c r="X78" s="692" t="s">
        <v>736</v>
      </c>
      <c r="Y78" s="692" t="s">
        <v>736</v>
      </c>
      <c r="Z78" s="692" t="s">
        <v>736</v>
      </c>
      <c r="AA78" s="692" t="s">
        <v>736</v>
      </c>
      <c r="AB78" s="692" t="s">
        <v>736</v>
      </c>
      <c r="AC78" s="692" t="s">
        <v>736</v>
      </c>
      <c r="AD78" s="692" t="s">
        <v>736</v>
      </c>
      <c r="AE78" s="692" t="s">
        <v>736</v>
      </c>
      <c r="AF78" s="692" t="s">
        <v>736</v>
      </c>
      <c r="AG78" s="692" t="s">
        <v>736</v>
      </c>
      <c r="AH78" s="692" t="s">
        <v>736</v>
      </c>
      <c r="AI78" s="692" t="s">
        <v>736</v>
      </c>
      <c r="AJ78" s="692" t="s">
        <v>736</v>
      </c>
      <c r="AK78" s="692" t="s">
        <v>736</v>
      </c>
      <c r="AL78" s="692" t="s">
        <v>736</v>
      </c>
      <c r="AM78" s="692" t="s">
        <v>736</v>
      </c>
      <c r="AN78" s="692" t="s">
        <v>736</v>
      </c>
      <c r="AO78" s="692" t="s">
        <v>721</v>
      </c>
      <c r="AP78" s="692" t="s">
        <v>738</v>
      </c>
      <c r="AQ78" s="692" t="s">
        <v>738</v>
      </c>
      <c r="AR78" s="692" t="s">
        <v>739</v>
      </c>
      <c r="AS78" s="692" t="s">
        <v>739</v>
      </c>
      <c r="AT78" s="692" t="s">
        <v>739</v>
      </c>
      <c r="AU78" s="692" t="s">
        <v>739</v>
      </c>
      <c r="AV78" s="179"/>
      <c r="AW78" s="692" t="s">
        <v>736</v>
      </c>
      <c r="AX78" s="692" t="s">
        <v>740</v>
      </c>
      <c r="AY78" s="692" t="s">
        <v>740</v>
      </c>
      <c r="AZ78" s="692" t="s">
        <v>741</v>
      </c>
      <c r="BA78" s="692" t="s">
        <v>741</v>
      </c>
      <c r="BB78" s="692" t="s">
        <v>741</v>
      </c>
      <c r="BC78" s="692" t="s">
        <v>741</v>
      </c>
      <c r="BD78" s="692" t="s">
        <v>741</v>
      </c>
      <c r="BE78" s="692" t="s">
        <v>741</v>
      </c>
      <c r="BF78" s="692" t="s">
        <v>741</v>
      </c>
      <c r="BG78" s="692" t="s">
        <v>741</v>
      </c>
      <c r="BH78" s="692" t="s">
        <v>741</v>
      </c>
      <c r="BI78" s="692" t="s">
        <v>741</v>
      </c>
      <c r="BJ78" s="692" t="s">
        <v>741</v>
      </c>
      <c r="BK78" s="692" t="s">
        <v>741</v>
      </c>
      <c r="BL78" s="692" t="s">
        <v>740</v>
      </c>
      <c r="BM78" s="692" t="s">
        <v>740</v>
      </c>
      <c r="BN78" s="692" t="s">
        <v>740</v>
      </c>
      <c r="BO78" s="692" t="s">
        <v>740</v>
      </c>
      <c r="BP78" s="692" t="s">
        <v>740</v>
      </c>
      <c r="BQ78" s="692" t="s">
        <v>740</v>
      </c>
      <c r="BR78" s="692" t="s">
        <v>740</v>
      </c>
      <c r="BS78" s="692" t="s">
        <v>740</v>
      </c>
      <c r="BT78" s="692" t="s">
        <v>740</v>
      </c>
      <c r="BU78" s="692" t="s">
        <v>740</v>
      </c>
      <c r="BV78" s="692" t="s">
        <v>740</v>
      </c>
      <c r="BW78" s="692" t="s">
        <v>739</v>
      </c>
      <c r="BX78" s="692" t="s">
        <v>739</v>
      </c>
      <c r="BY78" s="692" t="s">
        <v>739</v>
      </c>
      <c r="BZ78" s="693" t="s">
        <v>739</v>
      </c>
      <c r="CA78" s="168"/>
    </row>
    <row r="79" spans="2:79" s="17" customFormat="1" ht="15.75">
      <c r="B79" s="274">
        <v>56</v>
      </c>
      <c r="C79" s="179" t="s">
        <v>672</v>
      </c>
      <c r="D79" s="179" t="s">
        <v>681</v>
      </c>
      <c r="E79" s="179" t="s">
        <v>9</v>
      </c>
      <c r="F79" s="179" t="s">
        <v>674</v>
      </c>
      <c r="G79" s="179" t="s">
        <v>681</v>
      </c>
      <c r="H79" s="179" t="s">
        <v>676</v>
      </c>
      <c r="I79" s="179">
        <v>2014</v>
      </c>
      <c r="J79" s="179" t="s">
        <v>712</v>
      </c>
      <c r="K79" s="179"/>
      <c r="L79" s="179" t="s">
        <v>733</v>
      </c>
      <c r="M79" s="179" t="s">
        <v>691</v>
      </c>
      <c r="N79" s="692">
        <v>11</v>
      </c>
      <c r="O79" s="692"/>
      <c r="P79" s="692"/>
      <c r="Q79" s="179"/>
      <c r="R79" s="692" t="s">
        <v>736</v>
      </c>
      <c r="S79" s="692" t="s">
        <v>736</v>
      </c>
      <c r="T79" s="692" t="s">
        <v>737</v>
      </c>
      <c r="U79" s="692">
        <v>17093.41</v>
      </c>
      <c r="V79" s="692" t="s">
        <v>737</v>
      </c>
      <c r="W79" s="692" t="s">
        <v>736</v>
      </c>
      <c r="X79" s="692" t="s">
        <v>736</v>
      </c>
      <c r="Y79" s="692" t="s">
        <v>736</v>
      </c>
      <c r="Z79" s="692" t="s">
        <v>736</v>
      </c>
      <c r="AA79" s="692" t="s">
        <v>736</v>
      </c>
      <c r="AB79" s="692" t="s">
        <v>736</v>
      </c>
      <c r="AC79" s="692" t="s">
        <v>736</v>
      </c>
      <c r="AD79" s="692" t="s">
        <v>736</v>
      </c>
      <c r="AE79" s="692" t="s">
        <v>736</v>
      </c>
      <c r="AF79" s="692" t="s">
        <v>736</v>
      </c>
      <c r="AG79" s="692" t="s">
        <v>736</v>
      </c>
      <c r="AH79" s="692" t="s">
        <v>736</v>
      </c>
      <c r="AI79" s="692" t="s">
        <v>736</v>
      </c>
      <c r="AJ79" s="692" t="s">
        <v>736</v>
      </c>
      <c r="AK79" s="692" t="s">
        <v>736</v>
      </c>
      <c r="AL79" s="692" t="s">
        <v>736</v>
      </c>
      <c r="AM79" s="692" t="s">
        <v>736</v>
      </c>
      <c r="AN79" s="692" t="s">
        <v>736</v>
      </c>
      <c r="AO79" s="692" t="s">
        <v>721</v>
      </c>
      <c r="AP79" s="692" t="s">
        <v>738</v>
      </c>
      <c r="AQ79" s="692" t="s">
        <v>738</v>
      </c>
      <c r="AR79" s="692" t="s">
        <v>739</v>
      </c>
      <c r="AS79" s="692" t="s">
        <v>739</v>
      </c>
      <c r="AT79" s="692" t="s">
        <v>739</v>
      </c>
      <c r="AU79" s="692" t="s">
        <v>739</v>
      </c>
      <c r="AV79" s="179"/>
      <c r="AW79" s="692" t="s">
        <v>736</v>
      </c>
      <c r="AX79" s="692" t="s">
        <v>740</v>
      </c>
      <c r="AY79" s="692" t="s">
        <v>740</v>
      </c>
      <c r="AZ79" s="692" t="s">
        <v>741</v>
      </c>
      <c r="BA79" s="692" t="s">
        <v>741</v>
      </c>
      <c r="BB79" s="692" t="s">
        <v>741</v>
      </c>
      <c r="BC79" s="692" t="s">
        <v>741</v>
      </c>
      <c r="BD79" s="692" t="s">
        <v>741</v>
      </c>
      <c r="BE79" s="692" t="s">
        <v>741</v>
      </c>
      <c r="BF79" s="692" t="s">
        <v>741</v>
      </c>
      <c r="BG79" s="692" t="s">
        <v>741</v>
      </c>
      <c r="BH79" s="692" t="s">
        <v>741</v>
      </c>
      <c r="BI79" s="692" t="s">
        <v>741</v>
      </c>
      <c r="BJ79" s="692" t="s">
        <v>741</v>
      </c>
      <c r="BK79" s="692" t="s">
        <v>741</v>
      </c>
      <c r="BL79" s="692" t="s">
        <v>740</v>
      </c>
      <c r="BM79" s="692" t="s">
        <v>740</v>
      </c>
      <c r="BN79" s="692" t="s">
        <v>740</v>
      </c>
      <c r="BO79" s="692" t="s">
        <v>740</v>
      </c>
      <c r="BP79" s="692" t="s">
        <v>740</v>
      </c>
      <c r="BQ79" s="692" t="s">
        <v>740</v>
      </c>
      <c r="BR79" s="692" t="s">
        <v>740</v>
      </c>
      <c r="BS79" s="692" t="s">
        <v>740</v>
      </c>
      <c r="BT79" s="692" t="s">
        <v>740</v>
      </c>
      <c r="BU79" s="692" t="s">
        <v>740</v>
      </c>
      <c r="BV79" s="692" t="s">
        <v>740</v>
      </c>
      <c r="BW79" s="692" t="s">
        <v>739</v>
      </c>
      <c r="BX79" s="692" t="s">
        <v>739</v>
      </c>
      <c r="BY79" s="692" t="s">
        <v>739</v>
      </c>
      <c r="BZ79" s="693" t="s">
        <v>739</v>
      </c>
      <c r="CA79" s="168"/>
    </row>
    <row r="80" spans="2:79" s="17" customFormat="1" ht="15.75">
      <c r="B80" s="274">
        <v>57</v>
      </c>
      <c r="C80" s="179" t="s">
        <v>672</v>
      </c>
      <c r="D80" s="179" t="s">
        <v>681</v>
      </c>
      <c r="E80" s="179" t="s">
        <v>731</v>
      </c>
      <c r="F80" s="179" t="s">
        <v>674</v>
      </c>
      <c r="G80" s="179" t="s">
        <v>681</v>
      </c>
      <c r="H80" s="179" t="s">
        <v>675</v>
      </c>
      <c r="I80" s="179">
        <v>2012</v>
      </c>
      <c r="J80" s="179" t="s">
        <v>712</v>
      </c>
      <c r="K80" s="179"/>
      <c r="L80" s="179" t="s">
        <v>733</v>
      </c>
      <c r="M80" s="179"/>
      <c r="N80" s="692">
        <v>1</v>
      </c>
      <c r="O80" s="692">
        <v>5.8662000000000001</v>
      </c>
      <c r="P80" s="692">
        <v>13208.102999999999</v>
      </c>
      <c r="Q80" s="179"/>
      <c r="R80" s="692" t="s">
        <v>736</v>
      </c>
      <c r="S80" s="692">
        <v>6.65</v>
      </c>
      <c r="T80" s="692">
        <v>5.87</v>
      </c>
      <c r="U80" s="692">
        <v>5.87</v>
      </c>
      <c r="V80" s="692">
        <v>5.87</v>
      </c>
      <c r="W80" s="692">
        <v>5.87</v>
      </c>
      <c r="X80" s="692">
        <v>5.87</v>
      </c>
      <c r="Y80" s="692">
        <v>6.65</v>
      </c>
      <c r="Z80" s="692">
        <v>6.65</v>
      </c>
      <c r="AA80" s="692">
        <v>6.65</v>
      </c>
      <c r="AB80" s="692">
        <v>6.65</v>
      </c>
      <c r="AC80" s="692">
        <v>2.41</v>
      </c>
      <c r="AD80" s="692">
        <v>2.41</v>
      </c>
      <c r="AE80" s="692">
        <v>2.41</v>
      </c>
      <c r="AF80" s="692">
        <v>2.41</v>
      </c>
      <c r="AG80" s="692">
        <v>2.41</v>
      </c>
      <c r="AH80" s="692" t="s">
        <v>736</v>
      </c>
      <c r="AI80" s="692" t="s">
        <v>736</v>
      </c>
      <c r="AJ80" s="692" t="s">
        <v>736</v>
      </c>
      <c r="AK80" s="692" t="s">
        <v>736</v>
      </c>
      <c r="AL80" s="692" t="s">
        <v>736</v>
      </c>
      <c r="AM80" s="692" t="s">
        <v>736</v>
      </c>
      <c r="AN80" s="692" t="s">
        <v>736</v>
      </c>
      <c r="AO80" s="692" t="s">
        <v>721</v>
      </c>
      <c r="AP80" s="692" t="s">
        <v>738</v>
      </c>
      <c r="AQ80" s="692" t="s">
        <v>738</v>
      </c>
      <c r="AR80" s="692" t="s">
        <v>739</v>
      </c>
      <c r="AS80" s="692" t="s">
        <v>739</v>
      </c>
      <c r="AT80" s="692" t="s">
        <v>739</v>
      </c>
      <c r="AU80" s="692" t="s">
        <v>739</v>
      </c>
      <c r="AV80" s="179"/>
      <c r="AW80" s="692" t="s">
        <v>736</v>
      </c>
      <c r="AX80" s="692">
        <v>5452.46</v>
      </c>
      <c r="AY80" s="692">
        <v>3877.82</v>
      </c>
      <c r="AZ80" s="692">
        <v>3877.82</v>
      </c>
      <c r="BA80" s="692">
        <v>3877.82</v>
      </c>
      <c r="BB80" s="692">
        <v>3877.82</v>
      </c>
      <c r="BC80" s="692">
        <v>3877.82</v>
      </c>
      <c r="BD80" s="692">
        <v>5452.46</v>
      </c>
      <c r="BE80" s="692">
        <v>5452.46</v>
      </c>
      <c r="BF80" s="692">
        <v>5452.46</v>
      </c>
      <c r="BG80" s="692">
        <v>5452.46</v>
      </c>
      <c r="BH80" s="692">
        <v>2543.21</v>
      </c>
      <c r="BI80" s="692">
        <v>2543.21</v>
      </c>
      <c r="BJ80" s="692">
        <v>2543.21</v>
      </c>
      <c r="BK80" s="692">
        <v>2543.21</v>
      </c>
      <c r="BL80" s="692">
        <v>2543.21</v>
      </c>
      <c r="BM80" s="692" t="s">
        <v>740</v>
      </c>
      <c r="BN80" s="692" t="s">
        <v>740</v>
      </c>
      <c r="BO80" s="692" t="s">
        <v>740</v>
      </c>
      <c r="BP80" s="692" t="s">
        <v>740</v>
      </c>
      <c r="BQ80" s="692" t="s">
        <v>740</v>
      </c>
      <c r="BR80" s="692" t="s">
        <v>740</v>
      </c>
      <c r="BS80" s="692" t="s">
        <v>740</v>
      </c>
      <c r="BT80" s="692" t="s">
        <v>740</v>
      </c>
      <c r="BU80" s="692" t="s">
        <v>740</v>
      </c>
      <c r="BV80" s="692" t="s">
        <v>740</v>
      </c>
      <c r="BW80" s="692" t="s">
        <v>739</v>
      </c>
      <c r="BX80" s="692" t="s">
        <v>739</v>
      </c>
      <c r="BY80" s="692" t="s">
        <v>739</v>
      </c>
      <c r="BZ80" s="693" t="s">
        <v>739</v>
      </c>
      <c r="CA80" s="168"/>
    </row>
    <row r="81" spans="2:79" s="17" customFormat="1" ht="15.75">
      <c r="B81" s="274">
        <v>58</v>
      </c>
      <c r="C81" s="179" t="s">
        <v>672</v>
      </c>
      <c r="D81" s="179" t="s">
        <v>681</v>
      </c>
      <c r="E81" s="179" t="s">
        <v>731</v>
      </c>
      <c r="F81" s="179" t="s">
        <v>674</v>
      </c>
      <c r="G81" s="179" t="s">
        <v>681</v>
      </c>
      <c r="H81" s="179" t="s">
        <v>675</v>
      </c>
      <c r="I81" s="179">
        <v>2013</v>
      </c>
      <c r="J81" s="179" t="s">
        <v>712</v>
      </c>
      <c r="K81" s="179"/>
      <c r="L81" s="179" t="s">
        <v>733</v>
      </c>
      <c r="M81" s="179"/>
      <c r="N81" s="692">
        <v>3</v>
      </c>
      <c r="O81" s="692">
        <v>-14.974451999999999</v>
      </c>
      <c r="P81" s="692">
        <v>-255204.83480000001</v>
      </c>
      <c r="Q81" s="179"/>
      <c r="R81" s="692" t="s">
        <v>736</v>
      </c>
      <c r="S81" s="692" t="s">
        <v>736</v>
      </c>
      <c r="T81" s="692">
        <v>-20.56</v>
      </c>
      <c r="U81" s="692">
        <v>-14.52</v>
      </c>
      <c r="V81" s="692">
        <v>-14.52</v>
      </c>
      <c r="W81" s="692">
        <v>-14.7</v>
      </c>
      <c r="X81" s="692">
        <v>-8.65</v>
      </c>
      <c r="Y81" s="692">
        <v>3.39</v>
      </c>
      <c r="Z81" s="692">
        <v>3.39</v>
      </c>
      <c r="AA81" s="692">
        <v>3.39</v>
      </c>
      <c r="AB81" s="692">
        <v>3.39</v>
      </c>
      <c r="AC81" s="692">
        <v>3.39</v>
      </c>
      <c r="AD81" s="692">
        <v>3.39</v>
      </c>
      <c r="AE81" s="692">
        <v>3.39</v>
      </c>
      <c r="AF81" s="692">
        <v>3.39</v>
      </c>
      <c r="AG81" s="692">
        <v>3.39</v>
      </c>
      <c r="AH81" s="692">
        <v>3.39</v>
      </c>
      <c r="AI81" s="692" t="s">
        <v>736</v>
      </c>
      <c r="AJ81" s="692" t="s">
        <v>736</v>
      </c>
      <c r="AK81" s="692" t="s">
        <v>736</v>
      </c>
      <c r="AL81" s="692" t="s">
        <v>736</v>
      </c>
      <c r="AM81" s="692" t="s">
        <v>736</v>
      </c>
      <c r="AN81" s="692" t="s">
        <v>736</v>
      </c>
      <c r="AO81" s="692" t="s">
        <v>721</v>
      </c>
      <c r="AP81" s="692" t="s">
        <v>738</v>
      </c>
      <c r="AQ81" s="692" t="s">
        <v>738</v>
      </c>
      <c r="AR81" s="692" t="s">
        <v>739</v>
      </c>
      <c r="AS81" s="692" t="s">
        <v>739</v>
      </c>
      <c r="AT81" s="692" t="s">
        <v>739</v>
      </c>
      <c r="AU81" s="692" t="s">
        <v>739</v>
      </c>
      <c r="AV81" s="179"/>
      <c r="AW81" s="692" t="s">
        <v>736</v>
      </c>
      <c r="AX81" s="692" t="s">
        <v>740</v>
      </c>
      <c r="AY81" s="692">
        <v>-153585.60000000001</v>
      </c>
      <c r="AZ81" s="692">
        <v>-101619.24</v>
      </c>
      <c r="BA81" s="692">
        <v>-101619.24</v>
      </c>
      <c r="BB81" s="692">
        <v>-112086.93</v>
      </c>
      <c r="BC81" s="692">
        <v>-60120.57</v>
      </c>
      <c r="BD81" s="692">
        <v>12574.8</v>
      </c>
      <c r="BE81" s="692">
        <v>12574.8</v>
      </c>
      <c r="BF81" s="692">
        <v>12574.8</v>
      </c>
      <c r="BG81" s="692">
        <v>12574.8</v>
      </c>
      <c r="BH81" s="692">
        <v>12574.8</v>
      </c>
      <c r="BI81" s="692">
        <v>12574.8</v>
      </c>
      <c r="BJ81" s="692">
        <v>12574.8</v>
      </c>
      <c r="BK81" s="692">
        <v>12574.8</v>
      </c>
      <c r="BL81" s="692">
        <v>12574.8</v>
      </c>
      <c r="BM81" s="692">
        <v>12574.8</v>
      </c>
      <c r="BN81" s="692" t="s">
        <v>740</v>
      </c>
      <c r="BO81" s="692" t="s">
        <v>740</v>
      </c>
      <c r="BP81" s="692" t="s">
        <v>740</v>
      </c>
      <c r="BQ81" s="692" t="s">
        <v>740</v>
      </c>
      <c r="BR81" s="692" t="s">
        <v>740</v>
      </c>
      <c r="BS81" s="692" t="s">
        <v>740</v>
      </c>
      <c r="BT81" s="692" t="s">
        <v>740</v>
      </c>
      <c r="BU81" s="692" t="s">
        <v>740</v>
      </c>
      <c r="BV81" s="692" t="s">
        <v>740</v>
      </c>
      <c r="BW81" s="692" t="s">
        <v>739</v>
      </c>
      <c r="BX81" s="692" t="s">
        <v>739</v>
      </c>
      <c r="BY81" s="692" t="s">
        <v>739</v>
      </c>
      <c r="BZ81" s="693" t="s">
        <v>739</v>
      </c>
      <c r="CA81" s="168"/>
    </row>
    <row r="82" spans="2:79" s="17" customFormat="1" ht="15.75">
      <c r="B82" s="274">
        <v>59</v>
      </c>
      <c r="C82" s="179" t="s">
        <v>672</v>
      </c>
      <c r="D82" s="179" t="s">
        <v>681</v>
      </c>
      <c r="E82" s="179" t="s">
        <v>731</v>
      </c>
      <c r="F82" s="179" t="s">
        <v>674</v>
      </c>
      <c r="G82" s="179" t="s">
        <v>681</v>
      </c>
      <c r="H82" s="179" t="s">
        <v>675</v>
      </c>
      <c r="I82" s="179">
        <v>2014</v>
      </c>
      <c r="J82" s="179" t="s">
        <v>712</v>
      </c>
      <c r="K82" s="179"/>
      <c r="L82" s="179" t="s">
        <v>733</v>
      </c>
      <c r="M82" s="179"/>
      <c r="N82" s="692">
        <v>9</v>
      </c>
      <c r="O82" s="692">
        <v>41.085954000000001</v>
      </c>
      <c r="P82" s="692">
        <v>1056691.699</v>
      </c>
      <c r="Q82" s="179"/>
      <c r="R82" s="692" t="s">
        <v>736</v>
      </c>
      <c r="S82" s="692" t="s">
        <v>736</v>
      </c>
      <c r="T82" s="692" t="s">
        <v>737</v>
      </c>
      <c r="U82" s="692">
        <v>41.09</v>
      </c>
      <c r="V82" s="692">
        <v>41.09</v>
      </c>
      <c r="W82" s="692">
        <v>40.76</v>
      </c>
      <c r="X82" s="692">
        <v>40.76</v>
      </c>
      <c r="Y82" s="692">
        <v>40.76</v>
      </c>
      <c r="Z82" s="692">
        <v>40.76</v>
      </c>
      <c r="AA82" s="692">
        <v>40.76</v>
      </c>
      <c r="AB82" s="692">
        <v>40.76</v>
      </c>
      <c r="AC82" s="692">
        <v>40.76</v>
      </c>
      <c r="AD82" s="692">
        <v>40.76</v>
      </c>
      <c r="AE82" s="692">
        <v>40.76</v>
      </c>
      <c r="AF82" s="692">
        <v>38.520000000000003</v>
      </c>
      <c r="AG82" s="692">
        <v>25</v>
      </c>
      <c r="AH82" s="692">
        <v>25</v>
      </c>
      <c r="AI82" s="692">
        <v>25</v>
      </c>
      <c r="AJ82" s="692" t="s">
        <v>736</v>
      </c>
      <c r="AK82" s="692" t="s">
        <v>736</v>
      </c>
      <c r="AL82" s="692" t="s">
        <v>736</v>
      </c>
      <c r="AM82" s="692" t="s">
        <v>736</v>
      </c>
      <c r="AN82" s="692" t="s">
        <v>736</v>
      </c>
      <c r="AO82" s="692" t="s">
        <v>721</v>
      </c>
      <c r="AP82" s="692" t="s">
        <v>738</v>
      </c>
      <c r="AQ82" s="692" t="s">
        <v>738</v>
      </c>
      <c r="AR82" s="692" t="s">
        <v>739</v>
      </c>
      <c r="AS82" s="692" t="s">
        <v>739</v>
      </c>
      <c r="AT82" s="692" t="s">
        <v>739</v>
      </c>
      <c r="AU82" s="692" t="s">
        <v>739</v>
      </c>
      <c r="AV82" s="179"/>
      <c r="AW82" s="692" t="s">
        <v>736</v>
      </c>
      <c r="AX82" s="692" t="s">
        <v>740</v>
      </c>
      <c r="AY82" s="692" t="s">
        <v>740</v>
      </c>
      <c r="AZ82" s="692">
        <v>1056691.7</v>
      </c>
      <c r="BA82" s="692">
        <v>1056691.7</v>
      </c>
      <c r="BB82" s="692">
        <v>1055204.76</v>
      </c>
      <c r="BC82" s="692">
        <v>1055204.76</v>
      </c>
      <c r="BD82" s="692">
        <v>1055204.76</v>
      </c>
      <c r="BE82" s="692">
        <v>1055204.76</v>
      </c>
      <c r="BF82" s="692">
        <v>1055204.76</v>
      </c>
      <c r="BG82" s="692">
        <v>1055204.76</v>
      </c>
      <c r="BH82" s="692">
        <v>1055204.76</v>
      </c>
      <c r="BI82" s="692">
        <v>1055204.76</v>
      </c>
      <c r="BJ82" s="692">
        <v>1055204.76</v>
      </c>
      <c r="BK82" s="692">
        <v>1042262.9</v>
      </c>
      <c r="BL82" s="692">
        <v>635665.36</v>
      </c>
      <c r="BM82" s="692">
        <v>635665.36</v>
      </c>
      <c r="BN82" s="692">
        <v>635665.36</v>
      </c>
      <c r="BO82" s="692" t="s">
        <v>740</v>
      </c>
      <c r="BP82" s="692" t="s">
        <v>740</v>
      </c>
      <c r="BQ82" s="692" t="s">
        <v>740</v>
      </c>
      <c r="BR82" s="692" t="s">
        <v>740</v>
      </c>
      <c r="BS82" s="692" t="s">
        <v>740</v>
      </c>
      <c r="BT82" s="692" t="s">
        <v>740</v>
      </c>
      <c r="BU82" s="692" t="s">
        <v>740</v>
      </c>
      <c r="BV82" s="692" t="s">
        <v>740</v>
      </c>
      <c r="BW82" s="692" t="s">
        <v>739</v>
      </c>
      <c r="BX82" s="692" t="s">
        <v>739</v>
      </c>
      <c r="BY82" s="692" t="s">
        <v>739</v>
      </c>
      <c r="BZ82" s="693" t="s">
        <v>739</v>
      </c>
      <c r="CA82" s="168"/>
    </row>
    <row r="83" spans="2:79" s="17" customFormat="1" ht="15.75">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0"/>
      <c r="AX83" s="700"/>
      <c r="AY83" s="700"/>
      <c r="AZ83" s="700"/>
      <c r="BA83" s="700"/>
      <c r="BB83" s="700"/>
      <c r="BC83" s="700"/>
      <c r="BD83" s="700"/>
      <c r="BE83" s="700"/>
      <c r="BF83" s="700"/>
      <c r="BG83" s="700"/>
      <c r="BH83" s="700"/>
      <c r="BI83" s="700"/>
      <c r="BJ83" s="700"/>
      <c r="BK83" s="700"/>
      <c r="BL83" s="700"/>
      <c r="BM83" s="700"/>
      <c r="BN83" s="700"/>
      <c r="BO83" s="700"/>
      <c r="BP83" s="700"/>
      <c r="BQ83" s="700"/>
      <c r="BR83" s="700"/>
      <c r="BS83" s="700"/>
      <c r="BT83" s="700"/>
      <c r="BU83" s="700"/>
      <c r="BV83" s="700"/>
      <c r="BW83" s="700"/>
      <c r="BX83" s="700"/>
      <c r="BY83" s="700"/>
      <c r="BZ83" s="701"/>
      <c r="CA83" s="168"/>
    </row>
  </sheetData>
  <mergeCells count="1">
    <mergeCell ref="B22:B23"/>
  </mergeCells>
  <hyperlinks>
    <hyperlink ref="H18" location="Table_4_d.__2014_Lost_Revenues_Work_Form" display="Go to Tab 4."/>
  </hyperlinks>
  <pageMargins left="0.7" right="0.7" top="0.75" bottom="0.75" header="0.3" footer="0.3"/>
  <pageSetup scale="48"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9"/>
  <sheetViews>
    <sheetView topLeftCell="A13" zoomScale="80" zoomScaleNormal="80" workbookViewId="0">
      <pane xSplit="4" ySplit="11" topLeftCell="AS24" activePane="bottomRight" state="frozen"/>
      <selection activeCell="X46" sqref="X46"/>
      <selection pane="topRight" activeCell="X46" sqref="X46"/>
      <selection pane="bottomLeft" activeCell="X46" sqref="X46"/>
      <selection pane="bottomRight" activeCell="BB24" sqref="BB24"/>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2" width="9.140625" style="12"/>
    <col min="53" max="64" width="12.28515625" style="12" bestFit="1" customWidth="1"/>
    <col min="65" max="71" width="11" style="12" bestFit="1" customWidth="1"/>
    <col min="72" max="75" width="9.28515625" style="12" bestFit="1" customWidth="1"/>
    <col min="76" max="78" width="4.8554687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1">
        <v>585232</v>
      </c>
      <c r="BB24" s="691">
        <v>580190</v>
      </c>
      <c r="BC24" s="691">
        <v>580190</v>
      </c>
      <c r="BD24" s="691">
        <v>580190</v>
      </c>
      <c r="BE24" s="691">
        <v>580190</v>
      </c>
      <c r="BF24" s="691">
        <v>580190</v>
      </c>
      <c r="BG24" s="691">
        <v>580190</v>
      </c>
      <c r="BH24" s="691">
        <v>580033</v>
      </c>
      <c r="BI24" s="691">
        <v>580033</v>
      </c>
      <c r="BJ24" s="691">
        <v>580033</v>
      </c>
      <c r="BK24" s="691">
        <v>518769</v>
      </c>
      <c r="BL24" s="691">
        <v>516204</v>
      </c>
      <c r="BM24" s="691">
        <v>516204</v>
      </c>
      <c r="BN24" s="691">
        <v>515276</v>
      </c>
      <c r="BO24" s="691">
        <v>515276</v>
      </c>
      <c r="BP24" s="691">
        <v>515003</v>
      </c>
      <c r="BQ24" s="691">
        <v>202745</v>
      </c>
      <c r="BR24" s="691">
        <v>202745</v>
      </c>
      <c r="BS24" s="691">
        <v>202745</v>
      </c>
      <c r="BT24" s="691">
        <v>202745</v>
      </c>
      <c r="BU24" s="179">
        <v>0</v>
      </c>
      <c r="BV24" s="179">
        <v>0</v>
      </c>
      <c r="BW24" s="179">
        <v>0</v>
      </c>
      <c r="BX24" s="179">
        <v>0</v>
      </c>
      <c r="BY24" s="179">
        <v>0</v>
      </c>
      <c r="BZ24" s="276">
        <v>0</v>
      </c>
      <c r="CA24" s="168"/>
    </row>
    <row r="25" spans="2:79" s="17" customFormat="1" ht="15.75">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1">
        <v>1375807</v>
      </c>
      <c r="BB25" s="691">
        <v>1328446</v>
      </c>
      <c r="BC25" s="691">
        <v>1328446</v>
      </c>
      <c r="BD25" s="691">
        <v>1328446</v>
      </c>
      <c r="BE25" s="691">
        <v>1328446</v>
      </c>
      <c r="BF25" s="691">
        <v>1328446</v>
      </c>
      <c r="BG25" s="691">
        <v>1328446</v>
      </c>
      <c r="BH25" s="691">
        <v>1328446</v>
      </c>
      <c r="BI25" s="691">
        <v>1328446</v>
      </c>
      <c r="BJ25" s="691">
        <v>1328446</v>
      </c>
      <c r="BK25" s="691">
        <v>1178266</v>
      </c>
      <c r="BL25" s="691">
        <v>1018592</v>
      </c>
      <c r="BM25" s="691">
        <v>1018592</v>
      </c>
      <c r="BN25" s="691">
        <v>1018592</v>
      </c>
      <c r="BO25" s="691">
        <v>1018592</v>
      </c>
      <c r="BP25" s="691">
        <v>1018592</v>
      </c>
      <c r="BQ25" s="691">
        <v>686140</v>
      </c>
      <c r="BR25" s="691">
        <v>686140</v>
      </c>
      <c r="BS25" s="691">
        <v>686140</v>
      </c>
      <c r="BT25" s="691">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1">
        <v>86849</v>
      </c>
      <c r="BB26" s="691">
        <v>86849</v>
      </c>
      <c r="BC26" s="691">
        <v>86849</v>
      </c>
      <c r="BD26" s="691">
        <v>86432</v>
      </c>
      <c r="BE26" s="691">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75">
      <c r="B27" s="274">
        <v>4</v>
      </c>
      <c r="C27" s="179"/>
      <c r="D27" s="179" t="s">
        <v>671</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1">
        <v>1477035</v>
      </c>
      <c r="BB27" s="691">
        <v>1477035</v>
      </c>
      <c r="BC27" s="691">
        <v>1477035</v>
      </c>
      <c r="BD27" s="691">
        <v>1477035</v>
      </c>
      <c r="BE27" s="691">
        <v>1477035</v>
      </c>
      <c r="BF27" s="691">
        <v>1477035</v>
      </c>
      <c r="BG27" s="691">
        <v>1477035</v>
      </c>
      <c r="BH27" s="691">
        <v>1477035</v>
      </c>
      <c r="BI27" s="691">
        <v>1477035</v>
      </c>
      <c r="BJ27" s="691">
        <v>1477035</v>
      </c>
      <c r="BK27" s="691">
        <v>1477035</v>
      </c>
      <c r="BL27" s="691">
        <v>1477035</v>
      </c>
      <c r="BM27" s="691">
        <v>1477035</v>
      </c>
      <c r="BN27" s="691">
        <v>1477035</v>
      </c>
      <c r="BO27" s="691">
        <v>1477035</v>
      </c>
      <c r="BP27" s="691">
        <v>1477035</v>
      </c>
      <c r="BQ27" s="691">
        <v>1477035</v>
      </c>
      <c r="BR27" s="691">
        <v>1477035</v>
      </c>
      <c r="BS27" s="691">
        <v>1399353</v>
      </c>
      <c r="BT27" s="179">
        <v>0</v>
      </c>
      <c r="BU27" s="179">
        <v>0</v>
      </c>
      <c r="BV27" s="179">
        <v>0</v>
      </c>
      <c r="BW27" s="179">
        <v>0</v>
      </c>
      <c r="BX27" s="179">
        <v>0</v>
      </c>
      <c r="BY27" s="179">
        <v>0</v>
      </c>
      <c r="BZ27" s="276">
        <v>0</v>
      </c>
      <c r="CA27" s="168"/>
    </row>
    <row r="28" spans="2:79" s="17" customFormat="1" ht="15.75">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1">
        <v>219469</v>
      </c>
      <c r="BB28" s="691">
        <v>219469</v>
      </c>
      <c r="BC28" s="691">
        <v>219469</v>
      </c>
      <c r="BD28" s="691">
        <v>219469</v>
      </c>
      <c r="BE28" s="691">
        <v>219469</v>
      </c>
      <c r="BF28" s="691">
        <v>219469</v>
      </c>
      <c r="BG28" s="691">
        <v>219469</v>
      </c>
      <c r="BH28" s="691">
        <v>219469</v>
      </c>
      <c r="BI28" s="691">
        <v>219469</v>
      </c>
      <c r="BJ28" s="691">
        <v>219469</v>
      </c>
      <c r="BK28" s="691">
        <v>219469</v>
      </c>
      <c r="BL28" s="691">
        <v>219469</v>
      </c>
      <c r="BM28" s="691">
        <v>219469</v>
      </c>
      <c r="BN28" s="691">
        <v>219469</v>
      </c>
      <c r="BO28" s="691">
        <v>219469</v>
      </c>
      <c r="BP28" s="691">
        <v>219469</v>
      </c>
      <c r="BQ28" s="691">
        <v>219469</v>
      </c>
      <c r="BR28" s="691">
        <v>219469</v>
      </c>
      <c r="BS28" s="691">
        <v>219469</v>
      </c>
      <c r="BT28" s="691">
        <v>219469</v>
      </c>
      <c r="BU28" s="691">
        <v>143902</v>
      </c>
      <c r="BV28" s="691">
        <v>143902</v>
      </c>
      <c r="BW28" s="691">
        <v>143902</v>
      </c>
      <c r="BX28" s="179">
        <v>0</v>
      </c>
      <c r="BY28" s="179">
        <v>0</v>
      </c>
      <c r="BZ28" s="276">
        <v>0</v>
      </c>
      <c r="CA28" s="168"/>
    </row>
    <row r="29" spans="2:79" s="17" customFormat="1" ht="15.75">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1">
        <v>499499</v>
      </c>
      <c r="BB29" s="691">
        <v>499499</v>
      </c>
      <c r="BC29" s="691">
        <v>499499</v>
      </c>
      <c r="BD29" s="691">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75">
      <c r="B30" s="274">
        <v>7</v>
      </c>
      <c r="C30" s="179"/>
      <c r="D30" s="179" t="s">
        <v>101</v>
      </c>
      <c r="E30" s="179"/>
      <c r="F30" s="179"/>
      <c r="G30" s="179"/>
      <c r="H30" s="179"/>
      <c r="I30" s="179"/>
      <c r="J30" s="179"/>
      <c r="K30" s="179"/>
      <c r="L30" s="179"/>
      <c r="M30" s="179"/>
      <c r="N30" s="179"/>
      <c r="O30" s="179"/>
      <c r="P30" s="179"/>
      <c r="Q30" s="179"/>
      <c r="R30" s="179"/>
      <c r="S30" s="179"/>
      <c r="T30" s="179"/>
      <c r="U30" s="179"/>
      <c r="V30" s="691">
        <v>2370</v>
      </c>
      <c r="W30" s="691">
        <v>2370</v>
      </c>
      <c r="X30" s="691">
        <v>2330</v>
      </c>
      <c r="Y30" s="691">
        <v>2330</v>
      </c>
      <c r="Z30" s="691">
        <v>2330</v>
      </c>
      <c r="AA30" s="691">
        <v>2324</v>
      </c>
      <c r="AB30" s="691">
        <v>2246</v>
      </c>
      <c r="AC30" s="691">
        <v>2246</v>
      </c>
      <c r="AD30" s="691">
        <v>2190</v>
      </c>
      <c r="AE30" s="691">
        <v>1936</v>
      </c>
      <c r="AF30" s="691">
        <v>1245</v>
      </c>
      <c r="AG30" s="691">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1">
        <v>25824643</v>
      </c>
      <c r="BB30" s="691">
        <v>25824643</v>
      </c>
      <c r="BC30" s="691">
        <v>25697363</v>
      </c>
      <c r="BD30" s="691">
        <v>25696945</v>
      </c>
      <c r="BE30" s="691">
        <v>25696945</v>
      </c>
      <c r="BF30" s="691">
        <v>25676804</v>
      </c>
      <c r="BG30" s="691">
        <v>25138822</v>
      </c>
      <c r="BH30" s="691">
        <v>25138822</v>
      </c>
      <c r="BI30" s="691">
        <v>24860563</v>
      </c>
      <c r="BJ30" s="691">
        <v>23036754</v>
      </c>
      <c r="BK30" s="691">
        <v>18023880</v>
      </c>
      <c r="BL30" s="691">
        <v>17534117</v>
      </c>
      <c r="BM30" s="691">
        <v>4990062</v>
      </c>
      <c r="BN30" s="691">
        <v>4433065</v>
      </c>
      <c r="BO30" s="691">
        <v>4433065</v>
      </c>
      <c r="BP30" s="691">
        <v>3096171</v>
      </c>
      <c r="BQ30" s="691">
        <v>972236</v>
      </c>
      <c r="BR30" s="691">
        <v>972236</v>
      </c>
      <c r="BS30" s="691">
        <v>972236</v>
      </c>
      <c r="BT30" s="691">
        <v>972236</v>
      </c>
      <c r="BU30" s="179">
        <v>0</v>
      </c>
      <c r="BV30" s="179">
        <v>0</v>
      </c>
      <c r="BW30" s="179">
        <v>0</v>
      </c>
      <c r="BX30" s="179">
        <v>0</v>
      </c>
      <c r="BY30" s="179">
        <v>0</v>
      </c>
      <c r="BZ30" s="276">
        <v>0</v>
      </c>
      <c r="CA30" s="168"/>
    </row>
    <row r="31" spans="2:79" s="17" customFormat="1" ht="15.75">
      <c r="B31" s="274">
        <v>8</v>
      </c>
      <c r="C31" s="179"/>
      <c r="D31" s="179" t="s">
        <v>102</v>
      </c>
      <c r="E31" s="179"/>
      <c r="F31" s="179"/>
      <c r="G31" s="179"/>
      <c r="H31" s="179"/>
      <c r="I31" s="179"/>
      <c r="J31" s="179"/>
      <c r="K31" s="179"/>
      <c r="L31" s="179"/>
      <c r="M31" s="179"/>
      <c r="N31" s="179"/>
      <c r="O31" s="179"/>
      <c r="P31" s="179"/>
      <c r="Q31" s="179"/>
      <c r="R31" s="179"/>
      <c r="S31" s="179"/>
      <c r="T31" s="179"/>
      <c r="U31" s="179"/>
      <c r="V31" s="691">
        <v>1178</v>
      </c>
      <c r="W31" s="691">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1">
        <v>4901161</v>
      </c>
      <c r="BB31" s="691">
        <v>4211758</v>
      </c>
      <c r="BC31" s="691">
        <v>3148129</v>
      </c>
      <c r="BD31" s="691">
        <v>3146287</v>
      </c>
      <c r="BE31" s="691">
        <v>3146287</v>
      </c>
      <c r="BF31" s="691">
        <v>3146287</v>
      </c>
      <c r="BG31" s="691">
        <v>3146287</v>
      </c>
      <c r="BH31" s="691">
        <v>3146287</v>
      </c>
      <c r="BI31" s="691">
        <v>3146287</v>
      </c>
      <c r="BJ31" s="691">
        <v>3146287</v>
      </c>
      <c r="BK31" s="691">
        <v>3000236</v>
      </c>
      <c r="BL31" s="691">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75">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1">
        <v>58323</v>
      </c>
      <c r="BB32" s="691">
        <v>58323</v>
      </c>
      <c r="BC32" s="691">
        <v>58323</v>
      </c>
      <c r="BD32" s="691">
        <v>58323</v>
      </c>
      <c r="BE32" s="691">
        <v>58323</v>
      </c>
      <c r="BF32" s="691">
        <v>58323</v>
      </c>
      <c r="BG32" s="691">
        <v>58323</v>
      </c>
      <c r="BH32" s="691">
        <v>58323</v>
      </c>
      <c r="BI32" s="691">
        <v>58323</v>
      </c>
      <c r="BJ32" s="691">
        <v>58323</v>
      </c>
      <c r="BK32" s="691">
        <v>58323</v>
      </c>
      <c r="BL32" s="691">
        <v>58323</v>
      </c>
      <c r="BM32" s="691">
        <v>58323</v>
      </c>
      <c r="BN32" s="691">
        <v>58323</v>
      </c>
      <c r="BO32" s="691">
        <v>29414</v>
      </c>
      <c r="BP32" s="179">
        <v>0</v>
      </c>
      <c r="BQ32" s="179">
        <v>0</v>
      </c>
      <c r="BR32" s="179">
        <v>0</v>
      </c>
      <c r="BS32" s="179">
        <v>0</v>
      </c>
      <c r="BT32" s="179">
        <v>0</v>
      </c>
      <c r="BU32" s="179">
        <v>0</v>
      </c>
      <c r="BV32" s="179">
        <v>0</v>
      </c>
      <c r="BW32" s="179">
        <v>0</v>
      </c>
      <c r="BX32" s="179">
        <v>0</v>
      </c>
      <c r="BY32" s="179">
        <v>0</v>
      </c>
      <c r="BZ32" s="276">
        <v>0</v>
      </c>
      <c r="CA32" s="168"/>
    </row>
    <row r="33" spans="2:79" s="17" customFormat="1" ht="15.75">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1">
        <v>596676</v>
      </c>
      <c r="BB33" s="691">
        <v>596676</v>
      </c>
      <c r="BC33" s="691">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75">
      <c r="B34" s="274">
        <v>11</v>
      </c>
      <c r="C34" s="179"/>
      <c r="D34" s="179" t="s">
        <v>105</v>
      </c>
      <c r="E34" s="179"/>
      <c r="F34" s="179"/>
      <c r="G34" s="179"/>
      <c r="H34" s="179"/>
      <c r="I34" s="179"/>
      <c r="J34" s="179"/>
      <c r="K34" s="179"/>
      <c r="L34" s="179"/>
      <c r="M34" s="179"/>
      <c r="N34" s="179"/>
      <c r="O34" s="179"/>
      <c r="P34" s="179"/>
      <c r="Q34" s="179"/>
      <c r="R34" s="179"/>
      <c r="S34" s="179"/>
      <c r="T34" s="179"/>
      <c r="U34" s="179"/>
      <c r="V34" s="691">
        <v>3348</v>
      </c>
      <c r="W34" s="691">
        <v>3348</v>
      </c>
      <c r="X34" s="691">
        <v>3348</v>
      </c>
      <c r="Y34" s="691">
        <v>3348</v>
      </c>
      <c r="Z34" s="691">
        <v>3348</v>
      </c>
      <c r="AA34" s="691">
        <v>3348</v>
      </c>
      <c r="AB34" s="691">
        <v>3348</v>
      </c>
      <c r="AC34" s="691">
        <v>3348</v>
      </c>
      <c r="AD34" s="691">
        <v>3348</v>
      </c>
      <c r="AE34" s="691">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1">
        <v>29092220</v>
      </c>
      <c r="BB34" s="691">
        <v>29092220</v>
      </c>
      <c r="BC34" s="691">
        <v>29092220</v>
      </c>
      <c r="BD34" s="691">
        <v>29092220</v>
      </c>
      <c r="BE34" s="691">
        <v>29092220</v>
      </c>
      <c r="BF34" s="691">
        <v>29092220</v>
      </c>
      <c r="BG34" s="691">
        <v>29092220</v>
      </c>
      <c r="BH34" s="691">
        <v>29092220</v>
      </c>
      <c r="BI34" s="691">
        <v>29092220</v>
      </c>
      <c r="BJ34" s="691">
        <v>29092220</v>
      </c>
      <c r="BK34" s="691">
        <v>1377500</v>
      </c>
      <c r="BL34" s="691">
        <v>1377500</v>
      </c>
      <c r="BM34" s="691">
        <v>1377500</v>
      </c>
      <c r="BN34" s="691">
        <v>1377500</v>
      </c>
      <c r="BO34" s="691">
        <v>1377500</v>
      </c>
      <c r="BP34" s="179">
        <v>0</v>
      </c>
      <c r="BQ34" s="179">
        <v>0</v>
      </c>
      <c r="BR34" s="179">
        <v>0</v>
      </c>
      <c r="BS34" s="179">
        <v>0</v>
      </c>
      <c r="BT34" s="179">
        <v>0</v>
      </c>
      <c r="BU34" s="179">
        <v>0</v>
      </c>
      <c r="BV34" s="179">
        <v>0</v>
      </c>
      <c r="BW34" s="179">
        <v>0</v>
      </c>
      <c r="BX34" s="179">
        <v>0</v>
      </c>
      <c r="BY34" s="179">
        <v>0</v>
      </c>
      <c r="BZ34" s="276">
        <v>0</v>
      </c>
      <c r="CA34" s="168"/>
    </row>
    <row r="35" spans="2:79" s="17" customFormat="1" ht="15.75">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1">
        <v>1382502</v>
      </c>
      <c r="BB35" s="691">
        <v>1382502</v>
      </c>
      <c r="BC35" s="691">
        <v>1382502</v>
      </c>
      <c r="BD35" s="691">
        <v>1382502</v>
      </c>
      <c r="BE35" s="691">
        <v>1358635</v>
      </c>
      <c r="BF35" s="691">
        <v>1320160</v>
      </c>
      <c r="BG35" s="691">
        <v>1320160</v>
      </c>
      <c r="BH35" s="691">
        <v>1312773</v>
      </c>
      <c r="BI35" s="691">
        <v>1299574</v>
      </c>
      <c r="BJ35" s="691">
        <v>528341</v>
      </c>
      <c r="BK35" s="691">
        <v>442298</v>
      </c>
      <c r="BL35" s="691">
        <v>80814</v>
      </c>
      <c r="BM35" s="691">
        <v>2948</v>
      </c>
      <c r="BN35" s="691">
        <v>2948</v>
      </c>
      <c r="BO35" s="691">
        <v>2948</v>
      </c>
      <c r="BP35" s="179">
        <v>0</v>
      </c>
      <c r="BQ35" s="179">
        <v>0</v>
      </c>
      <c r="BR35" s="179">
        <v>0</v>
      </c>
      <c r="BS35" s="179">
        <v>0</v>
      </c>
      <c r="BT35" s="179">
        <v>0</v>
      </c>
      <c r="BU35" s="179">
        <v>0</v>
      </c>
      <c r="BV35" s="179">
        <v>0</v>
      </c>
      <c r="BW35" s="179">
        <v>0</v>
      </c>
      <c r="BX35" s="179">
        <v>0</v>
      </c>
      <c r="BY35" s="179">
        <v>0</v>
      </c>
      <c r="BZ35" s="276">
        <v>0</v>
      </c>
      <c r="CA35" s="168"/>
    </row>
    <row r="36" spans="2:79" s="17" customFormat="1" ht="15.75">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75">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1">
        <v>237547</v>
      </c>
      <c r="BB37" s="691">
        <v>185413</v>
      </c>
      <c r="BC37" s="691">
        <v>176726</v>
      </c>
      <c r="BD37" s="691">
        <v>169475</v>
      </c>
      <c r="BE37" s="691">
        <v>169475</v>
      </c>
      <c r="BF37" s="691">
        <v>169475</v>
      </c>
      <c r="BG37" s="691">
        <v>166931</v>
      </c>
      <c r="BH37" s="691">
        <v>166831</v>
      </c>
      <c r="BI37" s="691">
        <v>86294</v>
      </c>
      <c r="BJ37" s="691">
        <v>85862</v>
      </c>
      <c r="BK37" s="691">
        <v>81001</v>
      </c>
      <c r="BL37" s="691">
        <v>80388</v>
      </c>
      <c r="BM37" s="691">
        <v>79825</v>
      </c>
      <c r="BN37" s="691">
        <v>79825</v>
      </c>
      <c r="BO37" s="691">
        <v>8230</v>
      </c>
      <c r="BP37" s="691">
        <v>8134</v>
      </c>
      <c r="BQ37" s="691">
        <v>8134</v>
      </c>
      <c r="BR37" s="691">
        <v>8134</v>
      </c>
      <c r="BS37" s="691">
        <v>8134</v>
      </c>
      <c r="BT37" s="691">
        <v>8134</v>
      </c>
      <c r="BU37" s="691">
        <v>4649</v>
      </c>
      <c r="BV37" s="179">
        <v>0</v>
      </c>
      <c r="BW37" s="179">
        <v>0</v>
      </c>
      <c r="BX37" s="179">
        <v>0</v>
      </c>
      <c r="BY37" s="179">
        <v>0</v>
      </c>
      <c r="BZ37" s="276">
        <v>0</v>
      </c>
      <c r="CA37" s="168"/>
    </row>
    <row r="38" spans="2:79" s="17" customFormat="1" ht="15.75">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75">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1">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75">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75">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75">
      <c r="B42" s="274">
        <v>19</v>
      </c>
      <c r="C42" s="179"/>
      <c r="D42" s="179" t="s">
        <v>508</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75">
      <c r="B43" s="274">
        <v>20</v>
      </c>
      <c r="C43" s="179"/>
      <c r="D43" s="179" t="s">
        <v>504</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1">
        <v>417923</v>
      </c>
      <c r="BB43" s="691">
        <v>417923</v>
      </c>
      <c r="BC43" s="691">
        <v>417923</v>
      </c>
      <c r="BD43" s="691">
        <v>417923</v>
      </c>
      <c r="BE43" s="691">
        <v>417923</v>
      </c>
      <c r="BF43" s="691">
        <v>417923</v>
      </c>
      <c r="BG43" s="691">
        <v>417923</v>
      </c>
      <c r="BH43" s="691">
        <v>417923</v>
      </c>
      <c r="BI43" s="691">
        <v>417923</v>
      </c>
      <c r="BJ43" s="691">
        <v>417923</v>
      </c>
      <c r="BK43" s="691">
        <v>417923</v>
      </c>
      <c r="BL43" s="691">
        <v>417923</v>
      </c>
      <c r="BM43" s="691">
        <v>417923</v>
      </c>
      <c r="BN43" s="691">
        <v>417923</v>
      </c>
      <c r="BO43" s="691">
        <v>417923</v>
      </c>
      <c r="BP43" s="179">
        <v>0</v>
      </c>
      <c r="BQ43" s="179">
        <v>0</v>
      </c>
      <c r="BR43" s="179">
        <v>0</v>
      </c>
      <c r="BS43" s="179">
        <v>0</v>
      </c>
      <c r="BT43" s="179">
        <v>0</v>
      </c>
      <c r="BU43" s="179">
        <v>0</v>
      </c>
      <c r="BV43" s="179">
        <v>0</v>
      </c>
      <c r="BW43" s="179">
        <v>0</v>
      </c>
      <c r="BX43" s="179">
        <v>0</v>
      </c>
      <c r="BY43" s="179">
        <v>0</v>
      </c>
      <c r="BZ43" s="276">
        <v>0</v>
      </c>
      <c r="CA43" s="168"/>
    </row>
    <row r="44" spans="2:79" s="17" customFormat="1" ht="15.75">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1">
        <v>3913143</v>
      </c>
      <c r="BB44" s="691">
        <v>3879729</v>
      </c>
      <c r="BC44" s="691">
        <v>3879729</v>
      </c>
      <c r="BD44" s="691">
        <v>3879729</v>
      </c>
      <c r="BE44" s="691">
        <v>3879729</v>
      </c>
      <c r="BF44" s="691">
        <v>3879729</v>
      </c>
      <c r="BG44" s="691">
        <v>3879729</v>
      </c>
      <c r="BH44" s="691">
        <v>3877505</v>
      </c>
      <c r="BI44" s="691">
        <v>3877505</v>
      </c>
      <c r="BJ44" s="691">
        <v>3877505</v>
      </c>
      <c r="BK44" s="691">
        <v>3636835</v>
      </c>
      <c r="BL44" s="691">
        <v>3616432</v>
      </c>
      <c r="BM44" s="691">
        <v>3616432</v>
      </c>
      <c r="BN44" s="691">
        <v>3540890</v>
      </c>
      <c r="BO44" s="691">
        <v>3540890</v>
      </c>
      <c r="BP44" s="691">
        <v>3532881</v>
      </c>
      <c r="BQ44" s="691">
        <v>975158</v>
      </c>
      <c r="BR44" s="691">
        <v>975158</v>
      </c>
      <c r="BS44" s="691">
        <v>975158</v>
      </c>
      <c r="BT44" s="691">
        <v>975158</v>
      </c>
      <c r="BU44" s="179">
        <v>0</v>
      </c>
      <c r="BV44" s="179">
        <v>0</v>
      </c>
      <c r="BW44" s="179">
        <v>0</v>
      </c>
      <c r="BX44" s="179">
        <v>0</v>
      </c>
      <c r="BY44" s="179">
        <v>0</v>
      </c>
      <c r="BZ44" s="276">
        <v>0</v>
      </c>
      <c r="CA44" s="168"/>
    </row>
    <row r="45" spans="2:79" s="17" customFormat="1" ht="15.75">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1">
        <v>1587453</v>
      </c>
      <c r="BB45" s="691">
        <v>1587453</v>
      </c>
      <c r="BC45" s="691">
        <v>1587453</v>
      </c>
      <c r="BD45" s="691">
        <v>1587453</v>
      </c>
      <c r="BE45" s="691">
        <v>1587453</v>
      </c>
      <c r="BF45" s="691">
        <v>1587453</v>
      </c>
      <c r="BG45" s="691">
        <v>1587453</v>
      </c>
      <c r="BH45" s="691">
        <v>1587453</v>
      </c>
      <c r="BI45" s="691">
        <v>1587453</v>
      </c>
      <c r="BJ45" s="691">
        <v>1587453</v>
      </c>
      <c r="BK45" s="691">
        <v>1587453</v>
      </c>
      <c r="BL45" s="691">
        <v>1587453</v>
      </c>
      <c r="BM45" s="691">
        <v>1587453</v>
      </c>
      <c r="BN45" s="691">
        <v>1587453</v>
      </c>
      <c r="BO45" s="691">
        <v>1587453</v>
      </c>
      <c r="BP45" s="691">
        <v>1587453</v>
      </c>
      <c r="BQ45" s="691">
        <v>1587453</v>
      </c>
      <c r="BR45" s="691">
        <v>1587453</v>
      </c>
      <c r="BS45" s="691">
        <v>1511512</v>
      </c>
      <c r="BT45" s="179">
        <v>0</v>
      </c>
      <c r="BU45" s="179">
        <v>0</v>
      </c>
      <c r="BV45" s="179">
        <v>0</v>
      </c>
      <c r="BW45" s="179">
        <v>0</v>
      </c>
      <c r="BX45" s="179">
        <v>0</v>
      </c>
      <c r="BY45" s="179">
        <v>0</v>
      </c>
      <c r="BZ45" s="276">
        <v>0</v>
      </c>
      <c r="CA45" s="168"/>
    </row>
    <row r="46" spans="2:79" s="17" customFormat="1" ht="15.75">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75">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75">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1">
        <v>1883044</v>
      </c>
      <c r="BB48" s="691">
        <v>1883044</v>
      </c>
      <c r="BC48" s="691">
        <v>1882176</v>
      </c>
      <c r="BD48" s="691">
        <v>1882176</v>
      </c>
      <c r="BE48" s="691">
        <v>1882176</v>
      </c>
      <c r="BF48" s="691">
        <v>1882176</v>
      </c>
      <c r="BG48" s="691">
        <v>1786538</v>
      </c>
      <c r="BH48" s="691">
        <v>1786538</v>
      </c>
      <c r="BI48" s="691">
        <v>1755270</v>
      </c>
      <c r="BJ48" s="691">
        <v>1432240</v>
      </c>
      <c r="BK48" s="691">
        <v>564489</v>
      </c>
      <c r="BL48" s="691">
        <v>485719</v>
      </c>
      <c r="BM48" s="691">
        <v>149063</v>
      </c>
      <c r="BN48" s="691">
        <v>149063</v>
      </c>
      <c r="BO48" s="691">
        <v>149063</v>
      </c>
      <c r="BP48" s="691">
        <v>94214</v>
      </c>
      <c r="BQ48" s="691">
        <v>75233</v>
      </c>
      <c r="BR48" s="691">
        <v>75233</v>
      </c>
      <c r="BS48" s="691">
        <v>75233</v>
      </c>
      <c r="BT48" s="691">
        <v>75233</v>
      </c>
      <c r="BU48" s="179">
        <v>0</v>
      </c>
      <c r="BV48" s="179">
        <v>0</v>
      </c>
      <c r="BW48" s="179">
        <v>0</v>
      </c>
      <c r="BX48" s="179">
        <v>0</v>
      </c>
      <c r="BY48" s="179">
        <v>0</v>
      </c>
      <c r="BZ48" s="276">
        <v>0</v>
      </c>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 right="0.7" top="0.75" bottom="0.75" header="0.3" footer="0.3"/>
  <pageSetup scale="77"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83"/>
  <sheetViews>
    <sheetView topLeftCell="A22" zoomScale="80" zoomScaleNormal="80" workbookViewId="0">
      <pane xSplit="21" ySplit="2" topLeftCell="V24" activePane="bottomRight" state="frozen"/>
      <selection activeCell="X46" sqref="X46"/>
      <selection pane="topRight" activeCell="X46" sqref="X46"/>
      <selection pane="bottomLeft" activeCell="X46" sqref="X46"/>
      <selection pane="bottomRight" activeCell="A43" sqref="A43"/>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hidden="1" customWidth="1"/>
    <col min="11" max="13" width="9.140625" style="12" hidden="1" customWidth="1"/>
    <col min="14" max="14" width="13.5703125" style="12" hidden="1" customWidth="1"/>
    <col min="15" max="15" width="15.7109375" style="12" hidden="1" customWidth="1"/>
    <col min="16" max="16" width="12" style="12" hidden="1" customWidth="1"/>
    <col min="17" max="21" width="9.140625" style="12" hidden="1" customWidth="1"/>
    <col min="22" max="22" width="9.42578125" style="12" customWidth="1"/>
    <col min="23" max="41" width="11.28515625" style="12" customWidth="1"/>
    <col min="42" max="42" width="9.42578125" style="12" customWidth="1"/>
    <col min="43" max="47" width="9.28515625" style="12" customWidth="1"/>
    <col min="48" max="52" width="9.140625" style="12" customWidth="1"/>
    <col min="53" max="53" width="15.7109375" style="12" bestFit="1" customWidth="1"/>
    <col min="54" max="69" width="17" style="12" bestFit="1" customWidth="1"/>
    <col min="70" max="72" width="15.7109375" style="12" bestFit="1" customWidth="1"/>
    <col min="73" max="75" width="13.7109375" style="12" bestFit="1" customWidth="1"/>
    <col min="76" max="78" width="9.2851562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t="s">
        <v>114</v>
      </c>
      <c r="F24" s="179"/>
      <c r="G24" s="179"/>
      <c r="H24" s="179"/>
      <c r="I24" s="179" t="s">
        <v>807</v>
      </c>
      <c r="J24" s="179"/>
      <c r="K24" s="179"/>
      <c r="L24" s="179"/>
      <c r="M24" s="179"/>
      <c r="N24" s="179"/>
      <c r="O24" s="179"/>
      <c r="P24" s="179"/>
      <c r="Q24" s="179"/>
      <c r="R24" s="179"/>
      <c r="S24" s="179"/>
      <c r="T24" s="179"/>
      <c r="U24" s="179"/>
      <c r="V24" s="692">
        <v>25</v>
      </c>
      <c r="W24" s="692">
        <v>25</v>
      </c>
      <c r="X24" s="692">
        <v>25</v>
      </c>
      <c r="Y24" s="692">
        <v>25</v>
      </c>
      <c r="Z24" s="692">
        <v>25</v>
      </c>
      <c r="AA24" s="692">
        <v>25</v>
      </c>
      <c r="AB24" s="692">
        <v>25</v>
      </c>
      <c r="AC24" s="692">
        <v>25</v>
      </c>
      <c r="AD24" s="692">
        <v>25</v>
      </c>
      <c r="AE24" s="692">
        <v>25</v>
      </c>
      <c r="AF24" s="692">
        <v>22</v>
      </c>
      <c r="AG24" s="692">
        <v>22</v>
      </c>
      <c r="AH24" s="692">
        <v>22</v>
      </c>
      <c r="AI24" s="692">
        <v>22</v>
      </c>
      <c r="AJ24" s="692">
        <v>22</v>
      </c>
      <c r="AK24" s="692">
        <v>22</v>
      </c>
      <c r="AL24" s="692">
        <v>11</v>
      </c>
      <c r="AM24" s="692">
        <v>11</v>
      </c>
      <c r="AN24" s="692">
        <v>11</v>
      </c>
      <c r="AO24" s="692">
        <v>11</v>
      </c>
      <c r="AP24" s="692">
        <v>0</v>
      </c>
      <c r="AQ24" s="692">
        <v>0</v>
      </c>
      <c r="AR24" s="692">
        <v>0</v>
      </c>
      <c r="AS24" s="692">
        <v>0</v>
      </c>
      <c r="AT24" s="692">
        <v>0</v>
      </c>
      <c r="AU24" s="692">
        <v>0</v>
      </c>
      <c r="AV24" s="179"/>
      <c r="AW24" s="179"/>
      <c r="AX24" s="179"/>
      <c r="AY24" s="179"/>
      <c r="AZ24" s="179"/>
      <c r="BA24" s="692">
        <v>388248</v>
      </c>
      <c r="BB24" s="692">
        <v>382738</v>
      </c>
      <c r="BC24" s="692">
        <v>382738</v>
      </c>
      <c r="BD24" s="692">
        <v>382738</v>
      </c>
      <c r="BE24" s="692">
        <v>382738</v>
      </c>
      <c r="BF24" s="692">
        <v>382738</v>
      </c>
      <c r="BG24" s="692">
        <v>382738</v>
      </c>
      <c r="BH24" s="692">
        <v>382396</v>
      </c>
      <c r="BI24" s="692">
        <v>382396</v>
      </c>
      <c r="BJ24" s="692">
        <v>382396</v>
      </c>
      <c r="BK24" s="692">
        <v>357819</v>
      </c>
      <c r="BL24" s="692">
        <v>357256</v>
      </c>
      <c r="BM24" s="692">
        <v>357256</v>
      </c>
      <c r="BN24" s="692">
        <v>355162</v>
      </c>
      <c r="BO24" s="692">
        <v>355162</v>
      </c>
      <c r="BP24" s="692">
        <v>354426</v>
      </c>
      <c r="BQ24" s="692">
        <v>181989</v>
      </c>
      <c r="BR24" s="692">
        <v>181989</v>
      </c>
      <c r="BS24" s="692">
        <v>181989</v>
      </c>
      <c r="BT24" s="692">
        <v>181989</v>
      </c>
      <c r="BU24" s="692">
        <v>0</v>
      </c>
      <c r="BV24" s="692">
        <v>0</v>
      </c>
      <c r="BW24" s="692">
        <v>0</v>
      </c>
      <c r="BX24" s="692">
        <v>0</v>
      </c>
      <c r="BY24" s="692">
        <v>0</v>
      </c>
      <c r="BZ24" s="693">
        <v>0</v>
      </c>
      <c r="CA24" s="168"/>
    </row>
    <row r="25" spans="2:79" s="17" customFormat="1" ht="15.75">
      <c r="B25" s="274">
        <v>2</v>
      </c>
      <c r="C25" s="179"/>
      <c r="D25" s="179"/>
      <c r="E25" s="179" t="s">
        <v>762</v>
      </c>
      <c r="F25" s="179"/>
      <c r="G25" s="179"/>
      <c r="H25" s="179"/>
      <c r="I25" s="179" t="s">
        <v>807</v>
      </c>
      <c r="J25" s="179"/>
      <c r="K25" s="179"/>
      <c r="L25" s="179"/>
      <c r="M25" s="179"/>
      <c r="N25" s="179"/>
      <c r="O25" s="179"/>
      <c r="P25" s="179"/>
      <c r="Q25" s="179"/>
      <c r="R25" s="179"/>
      <c r="S25" s="179"/>
      <c r="T25" s="179"/>
      <c r="U25" s="179"/>
      <c r="V25" s="692">
        <v>90</v>
      </c>
      <c r="W25" s="692">
        <v>90</v>
      </c>
      <c r="X25" s="692">
        <v>90</v>
      </c>
      <c r="Y25" s="692">
        <v>90</v>
      </c>
      <c r="Z25" s="692">
        <v>90</v>
      </c>
      <c r="AA25" s="692">
        <v>90</v>
      </c>
      <c r="AB25" s="692">
        <v>90</v>
      </c>
      <c r="AC25" s="692">
        <v>90</v>
      </c>
      <c r="AD25" s="692">
        <v>90</v>
      </c>
      <c r="AE25" s="692">
        <v>90</v>
      </c>
      <c r="AF25" s="692">
        <v>90</v>
      </c>
      <c r="AG25" s="692">
        <v>90</v>
      </c>
      <c r="AH25" s="692">
        <v>90</v>
      </c>
      <c r="AI25" s="692">
        <v>90</v>
      </c>
      <c r="AJ25" s="692">
        <v>90</v>
      </c>
      <c r="AK25" s="692">
        <v>90</v>
      </c>
      <c r="AL25" s="692">
        <v>90</v>
      </c>
      <c r="AM25" s="692">
        <v>90</v>
      </c>
      <c r="AN25" s="692">
        <v>83</v>
      </c>
      <c r="AO25" s="692">
        <v>0</v>
      </c>
      <c r="AP25" s="692">
        <v>0</v>
      </c>
      <c r="AQ25" s="692">
        <v>0</v>
      </c>
      <c r="AR25" s="692">
        <v>0</v>
      </c>
      <c r="AS25" s="692">
        <v>0</v>
      </c>
      <c r="AT25" s="692">
        <v>0</v>
      </c>
      <c r="AU25" s="692">
        <v>0</v>
      </c>
      <c r="AV25" s="179"/>
      <c r="AW25" s="179"/>
      <c r="AX25" s="179"/>
      <c r="AY25" s="179"/>
      <c r="AZ25" s="179"/>
      <c r="BA25" s="692">
        <v>172830</v>
      </c>
      <c r="BB25" s="692">
        <v>172830</v>
      </c>
      <c r="BC25" s="692">
        <v>172830</v>
      </c>
      <c r="BD25" s="692">
        <v>172830</v>
      </c>
      <c r="BE25" s="692">
        <v>172830</v>
      </c>
      <c r="BF25" s="692">
        <v>172830</v>
      </c>
      <c r="BG25" s="692">
        <v>172830</v>
      </c>
      <c r="BH25" s="692">
        <v>172830</v>
      </c>
      <c r="BI25" s="692">
        <v>172830</v>
      </c>
      <c r="BJ25" s="692">
        <v>172830</v>
      </c>
      <c r="BK25" s="692">
        <v>172830</v>
      </c>
      <c r="BL25" s="692">
        <v>172830</v>
      </c>
      <c r="BM25" s="692">
        <v>172830</v>
      </c>
      <c r="BN25" s="692">
        <v>172830</v>
      </c>
      <c r="BO25" s="692">
        <v>172830</v>
      </c>
      <c r="BP25" s="692">
        <v>172830</v>
      </c>
      <c r="BQ25" s="692">
        <v>172830</v>
      </c>
      <c r="BR25" s="692">
        <v>172830</v>
      </c>
      <c r="BS25" s="692">
        <v>166478</v>
      </c>
      <c r="BT25" s="692">
        <v>0</v>
      </c>
      <c r="BU25" s="692">
        <v>0</v>
      </c>
      <c r="BV25" s="692">
        <v>0</v>
      </c>
      <c r="BW25" s="692">
        <v>0</v>
      </c>
      <c r="BX25" s="692">
        <v>0</v>
      </c>
      <c r="BY25" s="692">
        <v>0</v>
      </c>
      <c r="BZ25" s="693">
        <v>0</v>
      </c>
      <c r="CA25" s="168"/>
    </row>
    <row r="26" spans="2:79" s="17" customFormat="1" ht="16.5" customHeight="1">
      <c r="B26" s="274">
        <v>3</v>
      </c>
      <c r="C26" s="179"/>
      <c r="D26" s="179"/>
      <c r="E26" s="179" t="s">
        <v>116</v>
      </c>
      <c r="F26" s="179"/>
      <c r="G26" s="179"/>
      <c r="H26" s="179"/>
      <c r="I26" s="179" t="s">
        <v>807</v>
      </c>
      <c r="J26" s="179"/>
      <c r="K26" s="179"/>
      <c r="L26" s="179"/>
      <c r="M26" s="179"/>
      <c r="N26" s="179"/>
      <c r="O26" s="179"/>
      <c r="P26" s="179"/>
      <c r="Q26" s="179"/>
      <c r="R26" s="179"/>
      <c r="S26" s="179"/>
      <c r="T26" s="179"/>
      <c r="U26" s="179"/>
      <c r="V26" s="692">
        <v>0</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179"/>
      <c r="AX26" s="179"/>
      <c r="AY26" s="179"/>
      <c r="AZ26" s="179"/>
      <c r="BA26" s="692">
        <v>0</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5.75">
      <c r="B27" s="274">
        <v>4</v>
      </c>
      <c r="C27" s="179"/>
      <c r="D27" s="179"/>
      <c r="E27" s="277" t="s">
        <v>117</v>
      </c>
      <c r="F27" s="179"/>
      <c r="G27" s="179"/>
      <c r="H27" s="179"/>
      <c r="I27" s="179" t="s">
        <v>807</v>
      </c>
      <c r="J27" s="179"/>
      <c r="K27" s="179"/>
      <c r="L27" s="179"/>
      <c r="M27" s="179"/>
      <c r="N27" s="179"/>
      <c r="O27" s="179"/>
      <c r="P27" s="179"/>
      <c r="Q27" s="179"/>
      <c r="R27" s="179"/>
      <c r="S27" s="179"/>
      <c r="T27" s="179"/>
      <c r="U27" s="179"/>
      <c r="V27" s="692">
        <v>0</v>
      </c>
      <c r="W27" s="692">
        <v>0</v>
      </c>
      <c r="X27" s="692">
        <v>0</v>
      </c>
      <c r="Y27" s="692">
        <v>0</v>
      </c>
      <c r="Z27" s="692">
        <v>0</v>
      </c>
      <c r="AA27" s="692">
        <v>0</v>
      </c>
      <c r="AB27" s="692">
        <v>0</v>
      </c>
      <c r="AC27" s="692">
        <v>0</v>
      </c>
      <c r="AD27" s="692">
        <v>0</v>
      </c>
      <c r="AE27" s="692">
        <v>0</v>
      </c>
      <c r="AF27" s="692">
        <v>0</v>
      </c>
      <c r="AG27" s="692">
        <v>0</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179"/>
      <c r="AX27" s="179"/>
      <c r="AY27" s="179"/>
      <c r="AZ27" s="179"/>
      <c r="BA27" s="692">
        <v>0</v>
      </c>
      <c r="BB27" s="692">
        <v>0</v>
      </c>
      <c r="BC27" s="692">
        <v>0</v>
      </c>
      <c r="BD27" s="692">
        <v>0</v>
      </c>
      <c r="BE27" s="692">
        <v>0</v>
      </c>
      <c r="BF27" s="692">
        <v>0</v>
      </c>
      <c r="BG27" s="692">
        <v>0</v>
      </c>
      <c r="BH27" s="692">
        <v>0</v>
      </c>
      <c r="BI27" s="692">
        <v>0</v>
      </c>
      <c r="BJ27" s="692">
        <v>0</v>
      </c>
      <c r="BK27" s="692">
        <v>0</v>
      </c>
      <c r="BL27" s="692">
        <v>0</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5</v>
      </c>
      <c r="C28" s="179"/>
      <c r="D28" s="179"/>
      <c r="E28" s="179" t="s">
        <v>118</v>
      </c>
      <c r="F28" s="179"/>
      <c r="G28" s="179"/>
      <c r="H28" s="179"/>
      <c r="I28" s="179" t="s">
        <v>807</v>
      </c>
      <c r="J28" s="179"/>
      <c r="K28" s="179"/>
      <c r="L28" s="179"/>
      <c r="M28" s="179"/>
      <c r="N28" s="179"/>
      <c r="O28" s="179"/>
      <c r="P28" s="179"/>
      <c r="Q28" s="179"/>
      <c r="R28" s="179"/>
      <c r="S28" s="179"/>
      <c r="T28" s="179"/>
      <c r="U28" s="179"/>
      <c r="V28" s="692">
        <v>16</v>
      </c>
      <c r="W28" s="692">
        <v>16</v>
      </c>
      <c r="X28" s="692">
        <v>16</v>
      </c>
      <c r="Y28" s="692">
        <v>16</v>
      </c>
      <c r="Z28" s="692">
        <v>16</v>
      </c>
      <c r="AA28" s="692">
        <v>16</v>
      </c>
      <c r="AB28" s="692">
        <v>16</v>
      </c>
      <c r="AC28" s="692">
        <v>16</v>
      </c>
      <c r="AD28" s="692">
        <v>16</v>
      </c>
      <c r="AE28" s="692">
        <v>16</v>
      </c>
      <c r="AF28" s="692">
        <v>16</v>
      </c>
      <c r="AG28" s="692">
        <v>16</v>
      </c>
      <c r="AH28" s="692">
        <v>16</v>
      </c>
      <c r="AI28" s="692">
        <v>11</v>
      </c>
      <c r="AJ28" s="692">
        <v>0</v>
      </c>
      <c r="AK28" s="692">
        <v>0</v>
      </c>
      <c r="AL28" s="692">
        <v>0</v>
      </c>
      <c r="AM28" s="692">
        <v>0</v>
      </c>
      <c r="AN28" s="692">
        <v>0</v>
      </c>
      <c r="AO28" s="692">
        <v>0</v>
      </c>
      <c r="AP28" s="692">
        <v>0</v>
      </c>
      <c r="AQ28" s="692">
        <v>0</v>
      </c>
      <c r="AR28" s="692">
        <v>0</v>
      </c>
      <c r="AS28" s="692">
        <v>0</v>
      </c>
      <c r="AT28" s="692">
        <v>0</v>
      </c>
      <c r="AU28" s="692">
        <v>0</v>
      </c>
      <c r="AV28" s="179"/>
      <c r="AW28" s="179"/>
      <c r="AX28" s="179"/>
      <c r="AY28" s="179"/>
      <c r="AZ28" s="179"/>
      <c r="BA28" s="692">
        <v>76159</v>
      </c>
      <c r="BB28" s="692">
        <v>76159</v>
      </c>
      <c r="BC28" s="692">
        <v>76159</v>
      </c>
      <c r="BD28" s="692">
        <v>76159</v>
      </c>
      <c r="BE28" s="692">
        <v>76159</v>
      </c>
      <c r="BF28" s="692">
        <v>76159</v>
      </c>
      <c r="BG28" s="692">
        <v>76159</v>
      </c>
      <c r="BH28" s="692">
        <v>76159</v>
      </c>
      <c r="BI28" s="692">
        <v>76159</v>
      </c>
      <c r="BJ28" s="692">
        <v>76159</v>
      </c>
      <c r="BK28" s="692">
        <v>76159</v>
      </c>
      <c r="BL28" s="692">
        <v>76159</v>
      </c>
      <c r="BM28" s="692">
        <v>76159</v>
      </c>
      <c r="BN28" s="692">
        <v>53311</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6</v>
      </c>
      <c r="C29" s="179"/>
      <c r="D29" s="179"/>
      <c r="E29" s="179" t="s">
        <v>119</v>
      </c>
      <c r="F29" s="179"/>
      <c r="G29" s="179"/>
      <c r="H29" s="179"/>
      <c r="I29" s="179" t="s">
        <v>807</v>
      </c>
      <c r="J29" s="179"/>
      <c r="K29" s="179"/>
      <c r="L29" s="179"/>
      <c r="M29" s="179"/>
      <c r="N29" s="179"/>
      <c r="O29" s="179"/>
      <c r="P29" s="179"/>
      <c r="Q29" s="179"/>
      <c r="R29" s="179"/>
      <c r="S29" s="179"/>
      <c r="T29" s="179"/>
      <c r="U29" s="179"/>
      <c r="V29" s="692">
        <v>475</v>
      </c>
      <c r="W29" s="692">
        <v>432</v>
      </c>
      <c r="X29" s="692">
        <v>424</v>
      </c>
      <c r="Y29" s="692">
        <v>424</v>
      </c>
      <c r="Z29" s="692">
        <v>424</v>
      </c>
      <c r="AA29" s="692">
        <v>424</v>
      </c>
      <c r="AB29" s="692">
        <v>402</v>
      </c>
      <c r="AC29" s="692">
        <v>402</v>
      </c>
      <c r="AD29" s="692">
        <v>398</v>
      </c>
      <c r="AE29" s="692">
        <v>328</v>
      </c>
      <c r="AF29" s="692">
        <v>98</v>
      </c>
      <c r="AG29" s="692">
        <v>67</v>
      </c>
      <c r="AH29" s="692">
        <v>44</v>
      </c>
      <c r="AI29" s="692">
        <v>44</v>
      </c>
      <c r="AJ29" s="692">
        <v>44</v>
      </c>
      <c r="AK29" s="692">
        <v>28</v>
      </c>
      <c r="AL29" s="692">
        <v>3</v>
      </c>
      <c r="AM29" s="692">
        <v>3</v>
      </c>
      <c r="AN29" s="692">
        <v>3</v>
      </c>
      <c r="AO29" s="692">
        <v>3</v>
      </c>
      <c r="AP29" s="692">
        <v>0</v>
      </c>
      <c r="AQ29" s="692">
        <v>0</v>
      </c>
      <c r="AR29" s="692">
        <v>0</v>
      </c>
      <c r="AS29" s="692">
        <v>0</v>
      </c>
      <c r="AT29" s="692">
        <v>0</v>
      </c>
      <c r="AU29" s="692">
        <v>0</v>
      </c>
      <c r="AV29" s="179"/>
      <c r="AW29" s="179"/>
      <c r="AX29" s="179"/>
      <c r="AY29" s="179"/>
      <c r="AZ29" s="179"/>
      <c r="BA29" s="692">
        <v>3004373</v>
      </c>
      <c r="BB29" s="692">
        <v>2867197</v>
      </c>
      <c r="BC29" s="692">
        <v>2840727</v>
      </c>
      <c r="BD29" s="692">
        <v>2840727</v>
      </c>
      <c r="BE29" s="692">
        <v>2840727</v>
      </c>
      <c r="BF29" s="692">
        <v>2840727</v>
      </c>
      <c r="BG29" s="692">
        <v>2695898</v>
      </c>
      <c r="BH29" s="692">
        <v>2695898</v>
      </c>
      <c r="BI29" s="692">
        <v>2681930</v>
      </c>
      <c r="BJ29" s="692">
        <v>2223924</v>
      </c>
      <c r="BK29" s="692">
        <v>853115</v>
      </c>
      <c r="BL29" s="692">
        <v>740441</v>
      </c>
      <c r="BM29" s="692">
        <v>517391</v>
      </c>
      <c r="BN29" s="692">
        <v>517391</v>
      </c>
      <c r="BO29" s="692">
        <v>517391</v>
      </c>
      <c r="BP29" s="692">
        <v>342200</v>
      </c>
      <c r="BQ29" s="692">
        <v>1553</v>
      </c>
      <c r="BR29" s="692">
        <v>1553</v>
      </c>
      <c r="BS29" s="692">
        <v>1553</v>
      </c>
      <c r="BT29" s="692">
        <v>1553</v>
      </c>
      <c r="BU29" s="692">
        <v>0</v>
      </c>
      <c r="BV29" s="692">
        <v>0</v>
      </c>
      <c r="BW29" s="692">
        <v>0</v>
      </c>
      <c r="BX29" s="692">
        <v>0</v>
      </c>
      <c r="BY29" s="692">
        <v>0</v>
      </c>
      <c r="BZ29" s="693">
        <v>0</v>
      </c>
      <c r="CA29" s="168"/>
    </row>
    <row r="30" spans="2:79" s="17" customFormat="1" ht="15.75">
      <c r="B30" s="274">
        <v>7</v>
      </c>
      <c r="C30" s="179"/>
      <c r="D30" s="179"/>
      <c r="E30" s="179" t="s">
        <v>95</v>
      </c>
      <c r="F30" s="179"/>
      <c r="G30" s="179"/>
      <c r="H30" s="179"/>
      <c r="I30" s="179" t="s">
        <v>807</v>
      </c>
      <c r="J30" s="179"/>
      <c r="K30" s="179"/>
      <c r="L30" s="179"/>
      <c r="M30" s="179"/>
      <c r="N30" s="179"/>
      <c r="O30" s="179"/>
      <c r="P30" s="179"/>
      <c r="Q30" s="179"/>
      <c r="R30" s="179"/>
      <c r="S30" s="179"/>
      <c r="T30" s="179"/>
      <c r="U30" s="179"/>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179"/>
      <c r="AW30" s="179"/>
      <c r="AX30" s="179"/>
      <c r="AY30" s="179"/>
      <c r="AZ30" s="179"/>
      <c r="BA30" s="692">
        <v>3141</v>
      </c>
      <c r="BB30" s="692">
        <v>3081</v>
      </c>
      <c r="BC30" s="692">
        <v>3081</v>
      </c>
      <c r="BD30" s="692">
        <v>3081</v>
      </c>
      <c r="BE30" s="692">
        <v>3081</v>
      </c>
      <c r="BF30" s="692">
        <v>3081</v>
      </c>
      <c r="BG30" s="692">
        <v>3081</v>
      </c>
      <c r="BH30" s="692">
        <v>3064</v>
      </c>
      <c r="BI30" s="692">
        <v>3064</v>
      </c>
      <c r="BJ30" s="692">
        <v>3064</v>
      </c>
      <c r="BK30" s="692">
        <v>3103</v>
      </c>
      <c r="BL30" s="692">
        <v>3103</v>
      </c>
      <c r="BM30" s="692">
        <v>3103</v>
      </c>
      <c r="BN30" s="692">
        <v>3066</v>
      </c>
      <c r="BO30" s="692">
        <v>3066</v>
      </c>
      <c r="BP30" s="692">
        <v>3064</v>
      </c>
      <c r="BQ30" s="692">
        <v>0</v>
      </c>
      <c r="BR30" s="692">
        <v>0</v>
      </c>
      <c r="BS30" s="692">
        <v>0</v>
      </c>
      <c r="BT30" s="692">
        <v>0</v>
      </c>
      <c r="BU30" s="692">
        <v>0</v>
      </c>
      <c r="BV30" s="692">
        <v>0</v>
      </c>
      <c r="BW30" s="692">
        <v>0</v>
      </c>
      <c r="BX30" s="692">
        <v>0</v>
      </c>
      <c r="BY30" s="692">
        <v>0</v>
      </c>
      <c r="BZ30" s="693">
        <v>0</v>
      </c>
      <c r="CA30" s="168"/>
    </row>
    <row r="31" spans="2:79" s="17" customFormat="1" ht="15.75">
      <c r="B31" s="274">
        <v>8</v>
      </c>
      <c r="C31" s="179"/>
      <c r="D31" s="179"/>
      <c r="E31" s="179" t="s">
        <v>96</v>
      </c>
      <c r="F31" s="179"/>
      <c r="G31" s="179"/>
      <c r="H31" s="179"/>
      <c r="I31" s="179" t="s">
        <v>807</v>
      </c>
      <c r="J31" s="179"/>
      <c r="K31" s="179"/>
      <c r="L31" s="179"/>
      <c r="M31" s="179"/>
      <c r="N31" s="179"/>
      <c r="O31" s="179"/>
      <c r="P31" s="179"/>
      <c r="Q31" s="179"/>
      <c r="R31" s="179"/>
      <c r="S31" s="179"/>
      <c r="T31" s="179"/>
      <c r="U31" s="179"/>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179"/>
      <c r="AW31" s="179"/>
      <c r="AX31" s="179"/>
      <c r="AY31" s="179"/>
      <c r="AZ31" s="179"/>
      <c r="BA31" s="692">
        <v>0</v>
      </c>
      <c r="BB31" s="692">
        <v>0</v>
      </c>
      <c r="BC31" s="692">
        <v>0</v>
      </c>
      <c r="BD31" s="692">
        <v>0</v>
      </c>
      <c r="BE31" s="692">
        <v>0</v>
      </c>
      <c r="BF31" s="692">
        <v>0</v>
      </c>
      <c r="BG31" s="692">
        <v>0</v>
      </c>
      <c r="BH31" s="692">
        <v>0</v>
      </c>
      <c r="BI31" s="692">
        <v>0</v>
      </c>
      <c r="BJ31" s="692">
        <v>0</v>
      </c>
      <c r="BK31" s="692">
        <v>0</v>
      </c>
      <c r="BL31" s="692">
        <v>0</v>
      </c>
      <c r="BM31" s="692">
        <v>0</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9</v>
      </c>
      <c r="C32" s="179"/>
      <c r="D32" s="179"/>
      <c r="E32" s="179" t="s">
        <v>671</v>
      </c>
      <c r="F32" s="179"/>
      <c r="G32" s="179"/>
      <c r="H32" s="179"/>
      <c r="I32" s="179" t="s">
        <v>807</v>
      </c>
      <c r="J32" s="179"/>
      <c r="K32" s="179"/>
      <c r="L32" s="179"/>
      <c r="M32" s="179"/>
      <c r="N32" s="179"/>
      <c r="O32" s="179"/>
      <c r="P32" s="179"/>
      <c r="Q32" s="179"/>
      <c r="R32" s="179"/>
      <c r="S32" s="179"/>
      <c r="T32" s="179"/>
      <c r="U32" s="179"/>
      <c r="V32" s="692">
        <v>20</v>
      </c>
      <c r="W32" s="692">
        <v>20</v>
      </c>
      <c r="X32" s="692">
        <v>20</v>
      </c>
      <c r="Y32" s="692">
        <v>20</v>
      </c>
      <c r="Z32" s="692">
        <v>20</v>
      </c>
      <c r="AA32" s="692">
        <v>20</v>
      </c>
      <c r="AB32" s="692">
        <v>20</v>
      </c>
      <c r="AC32" s="692">
        <v>20</v>
      </c>
      <c r="AD32" s="692">
        <v>20</v>
      </c>
      <c r="AE32" s="692">
        <v>20</v>
      </c>
      <c r="AF32" s="692">
        <v>20</v>
      </c>
      <c r="AG32" s="692">
        <v>20</v>
      </c>
      <c r="AH32" s="692">
        <v>20</v>
      </c>
      <c r="AI32" s="692">
        <v>20</v>
      </c>
      <c r="AJ32" s="692">
        <v>20</v>
      </c>
      <c r="AK32" s="692">
        <v>20</v>
      </c>
      <c r="AL32" s="692">
        <v>20</v>
      </c>
      <c r="AM32" s="692">
        <v>20</v>
      </c>
      <c r="AN32" s="692">
        <v>18</v>
      </c>
      <c r="AO32" s="692">
        <v>0</v>
      </c>
      <c r="AP32" s="692">
        <v>0</v>
      </c>
      <c r="AQ32" s="692">
        <v>0</v>
      </c>
      <c r="AR32" s="692">
        <v>0</v>
      </c>
      <c r="AS32" s="692">
        <v>0</v>
      </c>
      <c r="AT32" s="692">
        <v>0</v>
      </c>
      <c r="AU32" s="692">
        <v>0</v>
      </c>
      <c r="AV32" s="179"/>
      <c r="AW32" s="179"/>
      <c r="AX32" s="179"/>
      <c r="AY32" s="179"/>
      <c r="AZ32" s="179"/>
      <c r="BA32" s="692">
        <v>37584</v>
      </c>
      <c r="BB32" s="692">
        <v>37584</v>
      </c>
      <c r="BC32" s="692">
        <v>37584</v>
      </c>
      <c r="BD32" s="692">
        <v>37584</v>
      </c>
      <c r="BE32" s="692">
        <v>37584</v>
      </c>
      <c r="BF32" s="692">
        <v>37584</v>
      </c>
      <c r="BG32" s="692">
        <v>37584</v>
      </c>
      <c r="BH32" s="692">
        <v>37584</v>
      </c>
      <c r="BI32" s="692">
        <v>37584</v>
      </c>
      <c r="BJ32" s="692">
        <v>37584</v>
      </c>
      <c r="BK32" s="692">
        <v>37584</v>
      </c>
      <c r="BL32" s="692">
        <v>37584</v>
      </c>
      <c r="BM32" s="692">
        <v>37584</v>
      </c>
      <c r="BN32" s="692">
        <v>37584</v>
      </c>
      <c r="BO32" s="692">
        <v>37584</v>
      </c>
      <c r="BP32" s="692">
        <v>37584</v>
      </c>
      <c r="BQ32" s="692">
        <v>37584</v>
      </c>
      <c r="BR32" s="692">
        <v>37584</v>
      </c>
      <c r="BS32" s="692">
        <v>35925</v>
      </c>
      <c r="BT32" s="692">
        <v>0</v>
      </c>
      <c r="BU32" s="692">
        <v>0</v>
      </c>
      <c r="BV32" s="692">
        <v>0</v>
      </c>
      <c r="BW32" s="692">
        <v>0</v>
      </c>
      <c r="BX32" s="692">
        <v>0</v>
      </c>
      <c r="BY32" s="692">
        <v>0</v>
      </c>
      <c r="BZ32" s="693">
        <v>0</v>
      </c>
      <c r="CA32" s="168"/>
    </row>
    <row r="33" spans="2:79" s="17" customFormat="1" ht="15.75">
      <c r="B33" s="274">
        <v>10</v>
      </c>
      <c r="C33" s="179"/>
      <c r="D33" s="179"/>
      <c r="E33" s="179" t="s">
        <v>99</v>
      </c>
      <c r="F33" s="179"/>
      <c r="G33" s="179"/>
      <c r="H33" s="179"/>
      <c r="I33" s="179" t="s">
        <v>807</v>
      </c>
      <c r="J33" s="179"/>
      <c r="K33" s="179"/>
      <c r="L33" s="179"/>
      <c r="M33" s="179"/>
      <c r="N33" s="179"/>
      <c r="O33" s="179"/>
      <c r="P33" s="179"/>
      <c r="Q33" s="179"/>
      <c r="R33" s="179"/>
      <c r="S33" s="179"/>
      <c r="T33" s="179"/>
      <c r="U33" s="179"/>
      <c r="V33" s="692">
        <v>42</v>
      </c>
      <c r="W33" s="692">
        <v>42</v>
      </c>
      <c r="X33" s="692">
        <v>42</v>
      </c>
      <c r="Y33" s="692">
        <v>42</v>
      </c>
      <c r="Z33" s="692">
        <v>42</v>
      </c>
      <c r="AA33" s="692">
        <v>42</v>
      </c>
      <c r="AB33" s="692">
        <v>42</v>
      </c>
      <c r="AC33" s="692">
        <v>42</v>
      </c>
      <c r="AD33" s="692">
        <v>42</v>
      </c>
      <c r="AE33" s="692">
        <v>42</v>
      </c>
      <c r="AF33" s="692">
        <v>42</v>
      </c>
      <c r="AG33" s="692">
        <v>42</v>
      </c>
      <c r="AH33" s="692">
        <v>42</v>
      </c>
      <c r="AI33" s="692">
        <v>42</v>
      </c>
      <c r="AJ33" s="692">
        <v>42</v>
      </c>
      <c r="AK33" s="692">
        <v>42</v>
      </c>
      <c r="AL33" s="692">
        <v>10</v>
      </c>
      <c r="AM33" s="692">
        <v>10</v>
      </c>
      <c r="AN33" s="692">
        <v>10</v>
      </c>
      <c r="AO33" s="692">
        <v>10</v>
      </c>
      <c r="AP33" s="692">
        <v>9</v>
      </c>
      <c r="AQ33" s="692">
        <v>9</v>
      </c>
      <c r="AR33" s="692">
        <v>9</v>
      </c>
      <c r="AS33" s="692">
        <v>0</v>
      </c>
      <c r="AT33" s="692">
        <v>0</v>
      </c>
      <c r="AU33" s="692">
        <v>0</v>
      </c>
      <c r="AV33" s="179"/>
      <c r="AW33" s="179"/>
      <c r="AX33" s="179"/>
      <c r="AY33" s="179"/>
      <c r="AZ33" s="179"/>
      <c r="BA33" s="692">
        <v>807475</v>
      </c>
      <c r="BB33" s="692">
        <v>807475</v>
      </c>
      <c r="BC33" s="692">
        <v>807475</v>
      </c>
      <c r="BD33" s="692">
        <v>807475</v>
      </c>
      <c r="BE33" s="692">
        <v>807475</v>
      </c>
      <c r="BF33" s="692">
        <v>807475</v>
      </c>
      <c r="BG33" s="692">
        <v>807475</v>
      </c>
      <c r="BH33" s="692">
        <v>807475</v>
      </c>
      <c r="BI33" s="692">
        <v>807475</v>
      </c>
      <c r="BJ33" s="692">
        <v>807475</v>
      </c>
      <c r="BK33" s="692">
        <v>807475</v>
      </c>
      <c r="BL33" s="692">
        <v>807475</v>
      </c>
      <c r="BM33" s="692">
        <v>807475</v>
      </c>
      <c r="BN33" s="692">
        <v>807475</v>
      </c>
      <c r="BO33" s="692">
        <v>807475</v>
      </c>
      <c r="BP33" s="692">
        <v>807475</v>
      </c>
      <c r="BQ33" s="692">
        <v>204021</v>
      </c>
      <c r="BR33" s="692">
        <v>204021</v>
      </c>
      <c r="BS33" s="692">
        <v>204021</v>
      </c>
      <c r="BT33" s="692">
        <v>204021</v>
      </c>
      <c r="BU33" s="692">
        <v>192325</v>
      </c>
      <c r="BV33" s="692">
        <v>192325</v>
      </c>
      <c r="BW33" s="692">
        <v>192325</v>
      </c>
      <c r="BX33" s="692">
        <v>0</v>
      </c>
      <c r="BY33" s="692">
        <v>0</v>
      </c>
      <c r="BZ33" s="693">
        <v>0</v>
      </c>
      <c r="CA33" s="168"/>
    </row>
    <row r="34" spans="2:79" s="17" customFormat="1" ht="15.75">
      <c r="B34" s="274">
        <v>11</v>
      </c>
      <c r="C34" s="179"/>
      <c r="D34" s="179"/>
      <c r="E34" s="179" t="s">
        <v>100</v>
      </c>
      <c r="F34" s="179"/>
      <c r="G34" s="179"/>
      <c r="H34" s="179"/>
      <c r="I34" s="179" t="s">
        <v>807</v>
      </c>
      <c r="J34" s="179"/>
      <c r="K34" s="179"/>
      <c r="L34" s="179"/>
      <c r="M34" s="179"/>
      <c r="N34" s="179"/>
      <c r="O34" s="179"/>
      <c r="P34" s="179"/>
      <c r="Q34" s="179"/>
      <c r="R34" s="179"/>
      <c r="S34" s="179"/>
      <c r="T34" s="179"/>
      <c r="U34" s="179"/>
      <c r="V34" s="692">
        <v>72</v>
      </c>
      <c r="W34" s="692">
        <v>72</v>
      </c>
      <c r="X34" s="692">
        <v>72</v>
      </c>
      <c r="Y34" s="692">
        <v>72</v>
      </c>
      <c r="Z34" s="692">
        <v>188</v>
      </c>
      <c r="AA34" s="692">
        <v>188</v>
      </c>
      <c r="AB34" s="692">
        <v>188</v>
      </c>
      <c r="AC34" s="692">
        <v>188</v>
      </c>
      <c r="AD34" s="692">
        <v>188</v>
      </c>
      <c r="AE34" s="692">
        <v>188</v>
      </c>
      <c r="AF34" s="692">
        <v>188</v>
      </c>
      <c r="AG34" s="692">
        <v>188</v>
      </c>
      <c r="AH34" s="692">
        <v>188</v>
      </c>
      <c r="AI34" s="692">
        <v>131</v>
      </c>
      <c r="AJ34" s="692">
        <v>0</v>
      </c>
      <c r="AK34" s="692">
        <v>0</v>
      </c>
      <c r="AL34" s="692">
        <v>0</v>
      </c>
      <c r="AM34" s="692">
        <v>0</v>
      </c>
      <c r="AN34" s="692">
        <v>0</v>
      </c>
      <c r="AO34" s="692">
        <v>0</v>
      </c>
      <c r="AP34" s="692">
        <v>0</v>
      </c>
      <c r="AQ34" s="692">
        <v>0</v>
      </c>
      <c r="AR34" s="692">
        <v>0</v>
      </c>
      <c r="AS34" s="692">
        <v>0</v>
      </c>
      <c r="AT34" s="692">
        <v>0</v>
      </c>
      <c r="AU34" s="692">
        <v>0</v>
      </c>
      <c r="AV34" s="179"/>
      <c r="AW34" s="179"/>
      <c r="AX34" s="179"/>
      <c r="AY34" s="179"/>
      <c r="AZ34" s="179"/>
      <c r="BA34" s="692">
        <v>338247</v>
      </c>
      <c r="BB34" s="692">
        <v>338247</v>
      </c>
      <c r="BC34" s="692">
        <v>338247</v>
      </c>
      <c r="BD34" s="692">
        <v>338247</v>
      </c>
      <c r="BE34" s="692">
        <v>837746</v>
      </c>
      <c r="BF34" s="692">
        <v>837746</v>
      </c>
      <c r="BG34" s="692">
        <v>837746</v>
      </c>
      <c r="BH34" s="692">
        <v>837746</v>
      </c>
      <c r="BI34" s="692">
        <v>837746</v>
      </c>
      <c r="BJ34" s="692">
        <v>837746</v>
      </c>
      <c r="BK34" s="692">
        <v>837746</v>
      </c>
      <c r="BL34" s="692">
        <v>837746</v>
      </c>
      <c r="BM34" s="692">
        <v>837746</v>
      </c>
      <c r="BN34" s="692">
        <v>586422</v>
      </c>
      <c r="BO34" s="692">
        <v>0</v>
      </c>
      <c r="BP34" s="692">
        <v>0</v>
      </c>
      <c r="BQ34" s="692">
        <v>0</v>
      </c>
      <c r="BR34" s="692">
        <v>0</v>
      </c>
      <c r="BS34" s="692">
        <v>0</v>
      </c>
      <c r="BT34" s="692">
        <v>0</v>
      </c>
      <c r="BU34" s="692">
        <v>0</v>
      </c>
      <c r="BV34" s="692">
        <v>0</v>
      </c>
      <c r="BW34" s="692">
        <v>0</v>
      </c>
      <c r="BX34" s="692">
        <v>0</v>
      </c>
      <c r="BY34" s="692">
        <v>0</v>
      </c>
      <c r="BZ34" s="693">
        <v>0</v>
      </c>
      <c r="CA34" s="168"/>
    </row>
    <row r="35" spans="2:79" s="17" customFormat="1" ht="15.75">
      <c r="B35" s="274">
        <v>12</v>
      </c>
      <c r="C35" s="179"/>
      <c r="D35" s="179"/>
      <c r="E35" s="179" t="s">
        <v>101</v>
      </c>
      <c r="F35" s="179"/>
      <c r="G35" s="179"/>
      <c r="H35" s="179"/>
      <c r="I35" s="179" t="s">
        <v>807</v>
      </c>
      <c r="J35" s="179"/>
      <c r="K35" s="179"/>
      <c r="L35" s="179"/>
      <c r="M35" s="179"/>
      <c r="N35" s="179"/>
      <c r="O35" s="179"/>
      <c r="P35" s="179"/>
      <c r="Q35" s="179"/>
      <c r="R35" s="179"/>
      <c r="S35" s="179"/>
      <c r="T35" s="179"/>
      <c r="U35" s="179"/>
      <c r="V35" s="692">
        <v>139</v>
      </c>
      <c r="W35" s="692">
        <v>139</v>
      </c>
      <c r="X35" s="692">
        <v>139</v>
      </c>
      <c r="Y35" s="692">
        <v>130</v>
      </c>
      <c r="Z35" s="692">
        <v>130</v>
      </c>
      <c r="AA35" s="692">
        <v>130</v>
      </c>
      <c r="AB35" s="692">
        <v>127</v>
      </c>
      <c r="AC35" s="692">
        <v>127</v>
      </c>
      <c r="AD35" s="692">
        <v>127</v>
      </c>
      <c r="AE35" s="692">
        <v>113</v>
      </c>
      <c r="AF35" s="692">
        <v>100</v>
      </c>
      <c r="AG35" s="692">
        <v>100</v>
      </c>
      <c r="AH35" s="692">
        <v>67</v>
      </c>
      <c r="AI35" s="692">
        <v>67</v>
      </c>
      <c r="AJ35" s="692">
        <v>67</v>
      </c>
      <c r="AK35" s="692">
        <v>51</v>
      </c>
      <c r="AL35" s="692">
        <v>4</v>
      </c>
      <c r="AM35" s="692">
        <v>4</v>
      </c>
      <c r="AN35" s="692">
        <v>4</v>
      </c>
      <c r="AO35" s="692">
        <v>4</v>
      </c>
      <c r="AP35" s="692">
        <v>0</v>
      </c>
      <c r="AQ35" s="692">
        <v>0</v>
      </c>
      <c r="AR35" s="692">
        <v>0</v>
      </c>
      <c r="AS35" s="692">
        <v>0</v>
      </c>
      <c r="AT35" s="692">
        <v>0</v>
      </c>
      <c r="AU35" s="692">
        <v>0</v>
      </c>
      <c r="AV35" s="179"/>
      <c r="AW35" s="179"/>
      <c r="AX35" s="179"/>
      <c r="AY35" s="179"/>
      <c r="AZ35" s="179"/>
      <c r="BA35" s="692">
        <v>679088</v>
      </c>
      <c r="BB35" s="692">
        <v>679088</v>
      </c>
      <c r="BC35" s="692">
        <v>679088</v>
      </c>
      <c r="BD35" s="692">
        <v>650499</v>
      </c>
      <c r="BE35" s="692">
        <v>650499</v>
      </c>
      <c r="BF35" s="692">
        <v>650499</v>
      </c>
      <c r="BG35" s="692">
        <v>623767</v>
      </c>
      <c r="BH35" s="692">
        <v>623767</v>
      </c>
      <c r="BI35" s="692">
        <v>623767</v>
      </c>
      <c r="BJ35" s="692">
        <v>510518</v>
      </c>
      <c r="BK35" s="692">
        <v>399681</v>
      </c>
      <c r="BL35" s="692">
        <v>399681</v>
      </c>
      <c r="BM35" s="692">
        <v>204589</v>
      </c>
      <c r="BN35" s="692">
        <v>204589</v>
      </c>
      <c r="BO35" s="692">
        <v>204589</v>
      </c>
      <c r="BP35" s="692">
        <v>155734</v>
      </c>
      <c r="BQ35" s="692">
        <v>11858</v>
      </c>
      <c r="BR35" s="692">
        <v>11858</v>
      </c>
      <c r="BS35" s="692">
        <v>11858</v>
      </c>
      <c r="BT35" s="692">
        <v>11858</v>
      </c>
      <c r="BU35" s="692">
        <v>0</v>
      </c>
      <c r="BV35" s="692">
        <v>0</v>
      </c>
      <c r="BW35" s="692">
        <v>0</v>
      </c>
      <c r="BX35" s="692">
        <v>0</v>
      </c>
      <c r="BY35" s="692">
        <v>0</v>
      </c>
      <c r="BZ35" s="693">
        <v>0</v>
      </c>
      <c r="CA35" s="168"/>
    </row>
    <row r="36" spans="2:79" s="17" customFormat="1" ht="15.75">
      <c r="B36" s="274">
        <v>13</v>
      </c>
      <c r="C36" s="179"/>
      <c r="D36" s="179"/>
      <c r="E36" s="179" t="s">
        <v>102</v>
      </c>
      <c r="F36" s="179"/>
      <c r="G36" s="179"/>
      <c r="H36" s="179"/>
      <c r="I36" s="179" t="s">
        <v>807</v>
      </c>
      <c r="J36" s="179"/>
      <c r="K36" s="179"/>
      <c r="L36" s="179"/>
      <c r="M36" s="179"/>
      <c r="N36" s="179"/>
      <c r="O36" s="179"/>
      <c r="P36" s="179"/>
      <c r="Q36" s="179"/>
      <c r="R36" s="179"/>
      <c r="S36" s="179"/>
      <c r="T36" s="179"/>
      <c r="U36" s="179"/>
      <c r="V36" s="692">
        <v>0</v>
      </c>
      <c r="W36" s="692">
        <v>0</v>
      </c>
      <c r="X36" s="692">
        <v>0</v>
      </c>
      <c r="Y36" s="692">
        <v>0</v>
      </c>
      <c r="Z36" s="692">
        <v>0</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179"/>
      <c r="AX36" s="179"/>
      <c r="AY36" s="179"/>
      <c r="AZ36" s="179"/>
      <c r="BA36" s="692">
        <v>0</v>
      </c>
      <c r="BB36" s="692">
        <v>0</v>
      </c>
      <c r="BC36" s="692">
        <v>0</v>
      </c>
      <c r="BD36" s="692">
        <v>0</v>
      </c>
      <c r="BE36" s="692">
        <v>0</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14</v>
      </c>
      <c r="C37" s="179"/>
      <c r="D37" s="179"/>
      <c r="E37" s="179" t="s">
        <v>103</v>
      </c>
      <c r="F37" s="179"/>
      <c r="G37" s="179"/>
      <c r="H37" s="179"/>
      <c r="I37" s="179" t="s">
        <v>807</v>
      </c>
      <c r="J37" s="179"/>
      <c r="K37" s="179"/>
      <c r="L37" s="179"/>
      <c r="M37" s="179"/>
      <c r="N37" s="179"/>
      <c r="O37" s="179"/>
      <c r="P37" s="179"/>
      <c r="Q37" s="179"/>
      <c r="R37" s="179"/>
      <c r="S37" s="179"/>
      <c r="T37" s="179"/>
      <c r="U37" s="179"/>
      <c r="V37" s="692">
        <v>364</v>
      </c>
      <c r="W37" s="692">
        <v>364</v>
      </c>
      <c r="X37" s="692">
        <v>364</v>
      </c>
      <c r="Y37" s="692">
        <v>364</v>
      </c>
      <c r="Z37" s="692">
        <v>364</v>
      </c>
      <c r="AA37" s="692">
        <v>364</v>
      </c>
      <c r="AB37" s="692">
        <v>364</v>
      </c>
      <c r="AC37" s="692">
        <v>364</v>
      </c>
      <c r="AD37" s="692">
        <v>364</v>
      </c>
      <c r="AE37" s="692">
        <v>364</v>
      </c>
      <c r="AF37" s="692">
        <v>364</v>
      </c>
      <c r="AG37" s="692">
        <v>364</v>
      </c>
      <c r="AH37" s="692">
        <v>364</v>
      </c>
      <c r="AI37" s="692">
        <v>364</v>
      </c>
      <c r="AJ37" s="692">
        <v>158</v>
      </c>
      <c r="AK37" s="692">
        <v>0</v>
      </c>
      <c r="AL37" s="692">
        <v>0</v>
      </c>
      <c r="AM37" s="692">
        <v>0</v>
      </c>
      <c r="AN37" s="692">
        <v>0</v>
      </c>
      <c r="AO37" s="692">
        <v>0</v>
      </c>
      <c r="AP37" s="692">
        <v>0</v>
      </c>
      <c r="AQ37" s="692">
        <v>0</v>
      </c>
      <c r="AR37" s="692">
        <v>0</v>
      </c>
      <c r="AS37" s="692">
        <v>0</v>
      </c>
      <c r="AT37" s="692">
        <v>0</v>
      </c>
      <c r="AU37" s="692">
        <v>0</v>
      </c>
      <c r="AV37" s="179"/>
      <c r="AW37" s="179"/>
      <c r="AX37" s="179"/>
      <c r="AY37" s="179"/>
      <c r="AZ37" s="179"/>
      <c r="BA37" s="692">
        <v>878463</v>
      </c>
      <c r="BB37" s="692">
        <v>878463</v>
      </c>
      <c r="BC37" s="692">
        <v>878463</v>
      </c>
      <c r="BD37" s="692">
        <v>878463</v>
      </c>
      <c r="BE37" s="692">
        <v>878463</v>
      </c>
      <c r="BF37" s="692">
        <v>878463</v>
      </c>
      <c r="BG37" s="692">
        <v>878463</v>
      </c>
      <c r="BH37" s="692">
        <v>878463</v>
      </c>
      <c r="BI37" s="692">
        <v>878463</v>
      </c>
      <c r="BJ37" s="692">
        <v>878463</v>
      </c>
      <c r="BK37" s="692">
        <v>878463</v>
      </c>
      <c r="BL37" s="692">
        <v>878463</v>
      </c>
      <c r="BM37" s="692">
        <v>878463</v>
      </c>
      <c r="BN37" s="692">
        <v>878463</v>
      </c>
      <c r="BO37" s="692">
        <v>381173</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15</v>
      </c>
      <c r="C38" s="179"/>
      <c r="D38" s="179"/>
      <c r="E38" s="179" t="s">
        <v>104</v>
      </c>
      <c r="F38" s="179"/>
      <c r="G38" s="179"/>
      <c r="H38" s="179"/>
      <c r="I38" s="179" t="s">
        <v>807</v>
      </c>
      <c r="J38" s="179"/>
      <c r="K38" s="179"/>
      <c r="L38" s="179"/>
      <c r="M38" s="179"/>
      <c r="N38" s="179"/>
      <c r="O38" s="179"/>
      <c r="P38" s="179"/>
      <c r="Q38" s="179"/>
      <c r="R38" s="179"/>
      <c r="S38" s="179"/>
      <c r="T38" s="179"/>
      <c r="U38" s="179"/>
      <c r="V38" s="692">
        <v>0</v>
      </c>
      <c r="W38" s="692">
        <v>0</v>
      </c>
      <c r="X38" s="692">
        <v>0</v>
      </c>
      <c r="Y38" s="692">
        <v>0</v>
      </c>
      <c r="Z38" s="692">
        <v>0</v>
      </c>
      <c r="AA38" s="692">
        <v>0</v>
      </c>
      <c r="AB38" s="692">
        <v>0</v>
      </c>
      <c r="AC38" s="692">
        <v>0</v>
      </c>
      <c r="AD38" s="692">
        <v>0</v>
      </c>
      <c r="AE38" s="692">
        <v>0</v>
      </c>
      <c r="AF38" s="692">
        <v>0</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179"/>
      <c r="AX38" s="179"/>
      <c r="AY38" s="179"/>
      <c r="AZ38" s="179"/>
      <c r="BA38" s="692">
        <v>0</v>
      </c>
      <c r="BB38" s="692">
        <v>0</v>
      </c>
      <c r="BC38" s="692">
        <v>0</v>
      </c>
      <c r="BD38" s="692">
        <v>0</v>
      </c>
      <c r="BE38" s="692">
        <v>0</v>
      </c>
      <c r="BF38" s="692">
        <v>0</v>
      </c>
      <c r="BG38" s="692">
        <v>0</v>
      </c>
      <c r="BH38" s="692">
        <v>0</v>
      </c>
      <c r="BI38" s="692">
        <v>0</v>
      </c>
      <c r="BJ38" s="692">
        <v>0</v>
      </c>
      <c r="BK38" s="692">
        <v>0</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16</v>
      </c>
      <c r="C39" s="179"/>
      <c r="D39" s="179"/>
      <c r="E39" s="179" t="s">
        <v>105</v>
      </c>
      <c r="F39" s="179"/>
      <c r="G39" s="179"/>
      <c r="H39" s="179"/>
      <c r="I39" s="179" t="s">
        <v>807</v>
      </c>
      <c r="J39" s="179"/>
      <c r="K39" s="179"/>
      <c r="L39" s="179"/>
      <c r="M39" s="179"/>
      <c r="N39" s="179"/>
      <c r="O39" s="179"/>
      <c r="P39" s="179"/>
      <c r="Q39" s="179"/>
      <c r="R39" s="179"/>
      <c r="S39" s="179"/>
      <c r="T39" s="179"/>
      <c r="U39" s="179"/>
      <c r="V39" s="692">
        <v>0</v>
      </c>
      <c r="W39" s="692">
        <v>0</v>
      </c>
      <c r="X39" s="692">
        <v>0</v>
      </c>
      <c r="Y39" s="692">
        <v>0</v>
      </c>
      <c r="Z39" s="692">
        <v>0</v>
      </c>
      <c r="AA39" s="692">
        <v>0</v>
      </c>
      <c r="AB39" s="692">
        <v>0</v>
      </c>
      <c r="AC39" s="692">
        <v>0</v>
      </c>
      <c r="AD39" s="692">
        <v>0</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179"/>
      <c r="AX39" s="179"/>
      <c r="AY39" s="179"/>
      <c r="AZ39" s="179"/>
      <c r="BA39" s="692">
        <v>0</v>
      </c>
      <c r="BB39" s="692">
        <v>0</v>
      </c>
      <c r="BC39" s="692">
        <v>0</v>
      </c>
      <c r="BD39" s="692">
        <v>0</v>
      </c>
      <c r="BE39" s="692">
        <v>0</v>
      </c>
      <c r="BF39" s="692">
        <v>0</v>
      </c>
      <c r="BG39" s="692">
        <v>0</v>
      </c>
      <c r="BH39" s="692">
        <v>0</v>
      </c>
      <c r="BI39" s="692">
        <v>0</v>
      </c>
      <c r="BJ39" s="692">
        <v>0</v>
      </c>
      <c r="BK39" s="692">
        <v>0</v>
      </c>
      <c r="BL39" s="692">
        <v>0</v>
      </c>
      <c r="BM39" s="692">
        <v>0</v>
      </c>
      <c r="BN39" s="692">
        <v>0</v>
      </c>
      <c r="BO39" s="692">
        <v>0</v>
      </c>
      <c r="BP39" s="692">
        <v>0</v>
      </c>
      <c r="BQ39" s="692">
        <v>0</v>
      </c>
      <c r="BR39" s="692">
        <v>0</v>
      </c>
      <c r="BS39" s="692">
        <v>0</v>
      </c>
      <c r="BT39" s="692">
        <v>0</v>
      </c>
      <c r="BU39" s="692">
        <v>0</v>
      </c>
      <c r="BV39" s="692">
        <v>0</v>
      </c>
      <c r="BW39" s="692">
        <v>0</v>
      </c>
      <c r="BX39" s="692">
        <v>0</v>
      </c>
      <c r="BY39" s="692">
        <v>0</v>
      </c>
      <c r="BZ39" s="693">
        <v>0</v>
      </c>
      <c r="CA39" s="168"/>
    </row>
    <row r="40" spans="2:79" s="17" customFormat="1" ht="15.75">
      <c r="B40" s="274">
        <v>17</v>
      </c>
      <c r="C40" s="179"/>
      <c r="D40" s="179"/>
      <c r="E40" s="179" t="s">
        <v>107</v>
      </c>
      <c r="F40" s="179"/>
      <c r="G40" s="179"/>
      <c r="H40" s="179"/>
      <c r="I40" s="179" t="s">
        <v>807</v>
      </c>
      <c r="J40" s="179"/>
      <c r="K40" s="179"/>
      <c r="L40" s="179"/>
      <c r="M40" s="179"/>
      <c r="N40" s="179"/>
      <c r="O40" s="179"/>
      <c r="P40" s="179"/>
      <c r="Q40" s="179"/>
      <c r="R40" s="179"/>
      <c r="S40" s="179"/>
      <c r="T40" s="179"/>
      <c r="U40" s="179"/>
      <c r="V40" s="692">
        <v>0</v>
      </c>
      <c r="W40" s="692">
        <v>0</v>
      </c>
      <c r="X40" s="692">
        <v>0</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2">
        <v>0</v>
      </c>
      <c r="AP40" s="692">
        <v>0</v>
      </c>
      <c r="AQ40" s="692">
        <v>0</v>
      </c>
      <c r="AR40" s="692">
        <v>0</v>
      </c>
      <c r="AS40" s="692">
        <v>0</v>
      </c>
      <c r="AT40" s="692">
        <v>0</v>
      </c>
      <c r="AU40" s="692">
        <v>0</v>
      </c>
      <c r="AV40" s="179"/>
      <c r="AW40" s="179"/>
      <c r="AX40" s="179"/>
      <c r="AY40" s="179"/>
      <c r="AZ40" s="179"/>
      <c r="BA40" s="692">
        <v>0</v>
      </c>
      <c r="BB40" s="692">
        <v>0</v>
      </c>
      <c r="BC40" s="692">
        <v>0</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2">
        <v>0</v>
      </c>
      <c r="BU40" s="692">
        <v>0</v>
      </c>
      <c r="BV40" s="692">
        <v>0</v>
      </c>
      <c r="BW40" s="692">
        <v>0</v>
      </c>
      <c r="BX40" s="692">
        <v>0</v>
      </c>
      <c r="BY40" s="692">
        <v>0</v>
      </c>
      <c r="BZ40" s="693">
        <v>0</v>
      </c>
      <c r="CA40" s="168"/>
    </row>
    <row r="41" spans="2:79" s="17" customFormat="1" ht="15.75">
      <c r="B41" s="274">
        <v>18</v>
      </c>
      <c r="C41" s="179"/>
      <c r="D41" s="179"/>
      <c r="E41" s="179" t="s">
        <v>106</v>
      </c>
      <c r="F41" s="179"/>
      <c r="G41" s="179"/>
      <c r="H41" s="179"/>
      <c r="I41" s="179" t="s">
        <v>807</v>
      </c>
      <c r="J41" s="179"/>
      <c r="K41" s="179"/>
      <c r="L41" s="179"/>
      <c r="M41" s="179"/>
      <c r="N41" s="179"/>
      <c r="O41" s="179"/>
      <c r="P41" s="179"/>
      <c r="Q41" s="179"/>
      <c r="R41" s="179"/>
      <c r="S41" s="179"/>
      <c r="T41" s="179"/>
      <c r="U41" s="179"/>
      <c r="V41" s="692">
        <v>0</v>
      </c>
      <c r="W41" s="692">
        <v>0</v>
      </c>
      <c r="X41" s="692">
        <v>0</v>
      </c>
      <c r="Y41" s="692">
        <v>0</v>
      </c>
      <c r="Z41" s="692">
        <v>0</v>
      </c>
      <c r="AA41" s="692">
        <v>0</v>
      </c>
      <c r="AB41" s="692">
        <v>0</v>
      </c>
      <c r="AC41" s="692">
        <v>0</v>
      </c>
      <c r="AD41" s="692">
        <v>0</v>
      </c>
      <c r="AE41" s="692">
        <v>0</v>
      </c>
      <c r="AF41" s="692">
        <v>0</v>
      </c>
      <c r="AG41" s="692">
        <v>0</v>
      </c>
      <c r="AH41" s="692">
        <v>0</v>
      </c>
      <c r="AI41" s="692">
        <v>0</v>
      </c>
      <c r="AJ41" s="692">
        <v>0</v>
      </c>
      <c r="AK41" s="692">
        <v>0</v>
      </c>
      <c r="AL41" s="692">
        <v>0</v>
      </c>
      <c r="AM41" s="692">
        <v>0</v>
      </c>
      <c r="AN41" s="692">
        <v>0</v>
      </c>
      <c r="AO41" s="692">
        <v>0</v>
      </c>
      <c r="AP41" s="692">
        <v>0</v>
      </c>
      <c r="AQ41" s="692">
        <v>0</v>
      </c>
      <c r="AR41" s="692">
        <v>0</v>
      </c>
      <c r="AS41" s="692">
        <v>0</v>
      </c>
      <c r="AT41" s="692">
        <v>0</v>
      </c>
      <c r="AU41" s="692">
        <v>0</v>
      </c>
      <c r="AV41" s="179"/>
      <c r="AW41" s="179"/>
      <c r="AX41" s="179"/>
      <c r="AY41" s="179"/>
      <c r="AZ41" s="179"/>
      <c r="BA41" s="692">
        <v>0</v>
      </c>
      <c r="BB41" s="692">
        <v>0</v>
      </c>
      <c r="BC41" s="692">
        <v>0</v>
      </c>
      <c r="BD41" s="692">
        <v>0</v>
      </c>
      <c r="BE41" s="692">
        <v>0</v>
      </c>
      <c r="BF41" s="692">
        <v>0</v>
      </c>
      <c r="BG41" s="692">
        <v>0</v>
      </c>
      <c r="BH41" s="692">
        <v>0</v>
      </c>
      <c r="BI41" s="692">
        <v>0</v>
      </c>
      <c r="BJ41" s="692">
        <v>0</v>
      </c>
      <c r="BK41" s="692">
        <v>0</v>
      </c>
      <c r="BL41" s="692">
        <v>0</v>
      </c>
      <c r="BM41" s="692">
        <v>0</v>
      </c>
      <c r="BN41" s="692">
        <v>0</v>
      </c>
      <c r="BO41" s="692">
        <v>0</v>
      </c>
      <c r="BP41" s="692">
        <v>0</v>
      </c>
      <c r="BQ41" s="692">
        <v>0</v>
      </c>
      <c r="BR41" s="692">
        <v>0</v>
      </c>
      <c r="BS41" s="692">
        <v>0</v>
      </c>
      <c r="BT41" s="692">
        <v>0</v>
      </c>
      <c r="BU41" s="692">
        <v>0</v>
      </c>
      <c r="BV41" s="692">
        <v>0</v>
      </c>
      <c r="BW41" s="692">
        <v>0</v>
      </c>
      <c r="BX41" s="692">
        <v>0</v>
      </c>
      <c r="BY41" s="692">
        <v>0</v>
      </c>
      <c r="BZ41" s="693">
        <v>0</v>
      </c>
      <c r="CA41" s="168"/>
    </row>
    <row r="42" spans="2:79" s="17" customFormat="1" ht="15.75">
      <c r="B42" s="274">
        <v>19</v>
      </c>
      <c r="C42" s="179"/>
      <c r="D42" s="179"/>
      <c r="E42" s="179" t="s">
        <v>109</v>
      </c>
      <c r="F42" s="179"/>
      <c r="G42" s="179"/>
      <c r="H42" s="179"/>
      <c r="I42" s="179" t="s">
        <v>807</v>
      </c>
      <c r="J42" s="179"/>
      <c r="K42" s="179"/>
      <c r="L42" s="179"/>
      <c r="M42" s="179"/>
      <c r="N42" s="179"/>
      <c r="O42" s="179"/>
      <c r="P42" s="179"/>
      <c r="Q42" s="179"/>
      <c r="R42" s="179"/>
      <c r="S42" s="179"/>
      <c r="T42" s="179"/>
      <c r="U42" s="179"/>
      <c r="V42" s="692">
        <v>2</v>
      </c>
      <c r="W42" s="692">
        <v>2</v>
      </c>
      <c r="X42" s="692">
        <v>2</v>
      </c>
      <c r="Y42" s="692">
        <v>2</v>
      </c>
      <c r="Z42" s="692">
        <v>2</v>
      </c>
      <c r="AA42" s="692">
        <v>2</v>
      </c>
      <c r="AB42" s="692">
        <v>2</v>
      </c>
      <c r="AC42" s="692">
        <v>2</v>
      </c>
      <c r="AD42" s="692">
        <v>1</v>
      </c>
      <c r="AE42" s="692">
        <v>1</v>
      </c>
      <c r="AF42" s="692">
        <v>1</v>
      </c>
      <c r="AG42" s="692">
        <v>1</v>
      </c>
      <c r="AH42" s="692">
        <v>1</v>
      </c>
      <c r="AI42" s="692">
        <v>1</v>
      </c>
      <c r="AJ42" s="692">
        <v>0</v>
      </c>
      <c r="AK42" s="692">
        <v>0</v>
      </c>
      <c r="AL42" s="692">
        <v>0</v>
      </c>
      <c r="AM42" s="692">
        <v>0</v>
      </c>
      <c r="AN42" s="692">
        <v>0</v>
      </c>
      <c r="AO42" s="692">
        <v>0</v>
      </c>
      <c r="AP42" s="692">
        <v>0</v>
      </c>
      <c r="AQ42" s="692">
        <v>0</v>
      </c>
      <c r="AR42" s="692">
        <v>0</v>
      </c>
      <c r="AS42" s="692">
        <v>0</v>
      </c>
      <c r="AT42" s="692">
        <v>0</v>
      </c>
      <c r="AU42" s="692">
        <v>0</v>
      </c>
      <c r="AV42" s="179"/>
      <c r="AW42" s="179"/>
      <c r="AX42" s="179"/>
      <c r="AY42" s="179"/>
      <c r="AZ42" s="179"/>
      <c r="BA42" s="692">
        <v>21591</v>
      </c>
      <c r="BB42" s="692">
        <v>17590</v>
      </c>
      <c r="BC42" s="692">
        <v>16949</v>
      </c>
      <c r="BD42" s="692">
        <v>16308</v>
      </c>
      <c r="BE42" s="692">
        <v>16308</v>
      </c>
      <c r="BF42" s="692">
        <v>16308</v>
      </c>
      <c r="BG42" s="692">
        <v>15788</v>
      </c>
      <c r="BH42" s="692">
        <v>15788</v>
      </c>
      <c r="BI42" s="692">
        <v>9881</v>
      </c>
      <c r="BJ42" s="692">
        <v>9881</v>
      </c>
      <c r="BK42" s="692">
        <v>9408</v>
      </c>
      <c r="BL42" s="692">
        <v>9408</v>
      </c>
      <c r="BM42" s="692">
        <v>9408</v>
      </c>
      <c r="BN42" s="692">
        <v>9408</v>
      </c>
      <c r="BO42" s="692">
        <v>1917</v>
      </c>
      <c r="BP42" s="692">
        <v>1917</v>
      </c>
      <c r="BQ42" s="692">
        <v>1917</v>
      </c>
      <c r="BR42" s="692">
        <v>1917</v>
      </c>
      <c r="BS42" s="692">
        <v>1917</v>
      </c>
      <c r="BT42" s="692">
        <v>1917</v>
      </c>
      <c r="BU42" s="692">
        <v>1917</v>
      </c>
      <c r="BV42" s="692">
        <v>0</v>
      </c>
      <c r="BW42" s="692">
        <v>0</v>
      </c>
      <c r="BX42" s="692">
        <v>0</v>
      </c>
      <c r="BY42" s="692">
        <v>0</v>
      </c>
      <c r="BZ42" s="693">
        <v>0</v>
      </c>
      <c r="CA42" s="168"/>
    </row>
    <row r="43" spans="2:79" s="17" customFormat="1" ht="15.75">
      <c r="B43" s="274">
        <v>20</v>
      </c>
      <c r="C43" s="179"/>
      <c r="D43" s="179"/>
      <c r="E43" s="179" t="s">
        <v>114</v>
      </c>
      <c r="F43" s="179"/>
      <c r="G43" s="179"/>
      <c r="H43" s="179"/>
      <c r="I43" s="885">
        <v>2016</v>
      </c>
      <c r="J43" s="179"/>
      <c r="K43" s="179"/>
      <c r="L43" s="179"/>
      <c r="M43" s="179"/>
      <c r="N43" s="179"/>
      <c r="O43" s="179"/>
      <c r="P43" s="179"/>
      <c r="Q43" s="179"/>
      <c r="R43" s="179"/>
      <c r="S43" s="179"/>
      <c r="T43" s="179"/>
      <c r="U43" s="179"/>
      <c r="V43" s="692"/>
      <c r="W43" s="692">
        <v>1031</v>
      </c>
      <c r="X43" s="692">
        <v>1031</v>
      </c>
      <c r="Y43" s="692">
        <v>1031</v>
      </c>
      <c r="Z43" s="692">
        <v>1031</v>
      </c>
      <c r="AA43" s="692">
        <v>1031</v>
      </c>
      <c r="AB43" s="692">
        <v>1031</v>
      </c>
      <c r="AC43" s="692">
        <v>1031</v>
      </c>
      <c r="AD43" s="692">
        <v>1031</v>
      </c>
      <c r="AE43" s="692">
        <v>1031</v>
      </c>
      <c r="AF43" s="692">
        <v>1027</v>
      </c>
      <c r="AG43" s="692">
        <v>984</v>
      </c>
      <c r="AH43" s="692">
        <v>984</v>
      </c>
      <c r="AI43" s="692">
        <v>984</v>
      </c>
      <c r="AJ43" s="692">
        <v>983</v>
      </c>
      <c r="AK43" s="692">
        <v>853</v>
      </c>
      <c r="AL43" s="692">
        <v>853</v>
      </c>
      <c r="AM43" s="692">
        <v>368</v>
      </c>
      <c r="AN43" s="692">
        <v>0</v>
      </c>
      <c r="AO43" s="692">
        <v>0</v>
      </c>
      <c r="AP43" s="692">
        <v>0</v>
      </c>
      <c r="AQ43" s="692">
        <v>0</v>
      </c>
      <c r="AR43" s="692">
        <v>0</v>
      </c>
      <c r="AS43" s="692">
        <v>0</v>
      </c>
      <c r="AT43" s="692">
        <v>0</v>
      </c>
      <c r="AU43" s="692">
        <v>0</v>
      </c>
      <c r="AV43" s="179"/>
      <c r="AW43" s="179"/>
      <c r="AX43" s="179"/>
      <c r="AY43" s="179"/>
      <c r="AZ43" s="179"/>
      <c r="BA43" s="692"/>
      <c r="BB43" s="692">
        <v>15788572</v>
      </c>
      <c r="BC43" s="692">
        <v>15788572</v>
      </c>
      <c r="BD43" s="692">
        <v>15788572</v>
      </c>
      <c r="BE43" s="692">
        <v>15788572</v>
      </c>
      <c r="BF43" s="692">
        <v>15788572</v>
      </c>
      <c r="BG43" s="692">
        <v>15788572</v>
      </c>
      <c r="BH43" s="692">
        <v>15788572</v>
      </c>
      <c r="BI43" s="692">
        <v>15786158</v>
      </c>
      <c r="BJ43" s="692">
        <v>15786158</v>
      </c>
      <c r="BK43" s="692">
        <v>15715829</v>
      </c>
      <c r="BL43" s="692">
        <v>15495884</v>
      </c>
      <c r="BM43" s="692">
        <v>15486648</v>
      </c>
      <c r="BN43" s="692">
        <v>15486648</v>
      </c>
      <c r="BO43" s="692">
        <v>15404325</v>
      </c>
      <c r="BP43" s="692">
        <v>13341553</v>
      </c>
      <c r="BQ43" s="692">
        <v>13341553</v>
      </c>
      <c r="BR43" s="692">
        <v>5859918</v>
      </c>
      <c r="BS43" s="692">
        <v>0</v>
      </c>
      <c r="BT43" s="692">
        <v>0</v>
      </c>
      <c r="BU43" s="692">
        <v>0</v>
      </c>
      <c r="BV43" s="692">
        <v>0</v>
      </c>
      <c r="BW43" s="692">
        <v>0</v>
      </c>
      <c r="BX43" s="692">
        <v>0</v>
      </c>
      <c r="BY43" s="692">
        <v>0</v>
      </c>
      <c r="BZ43" s="693">
        <v>0</v>
      </c>
      <c r="CA43" s="168"/>
    </row>
    <row r="44" spans="2:79" s="17" customFormat="1" ht="15.75">
      <c r="B44" s="274">
        <v>21</v>
      </c>
      <c r="C44" s="179"/>
      <c r="D44" s="179"/>
      <c r="E44" s="179" t="s">
        <v>762</v>
      </c>
      <c r="F44" s="179"/>
      <c r="G44" s="179"/>
      <c r="H44" s="179"/>
      <c r="I44" s="885">
        <v>2016</v>
      </c>
      <c r="J44" s="179"/>
      <c r="K44" s="179"/>
      <c r="L44" s="179"/>
      <c r="M44" s="179"/>
      <c r="N44" s="179"/>
      <c r="O44" s="179"/>
      <c r="P44" s="179"/>
      <c r="Q44" s="179"/>
      <c r="R44" s="179"/>
      <c r="S44" s="179"/>
      <c r="T44" s="179"/>
      <c r="U44" s="179"/>
      <c r="V44" s="692"/>
      <c r="W44" s="692">
        <v>1138</v>
      </c>
      <c r="X44" s="692">
        <v>1138</v>
      </c>
      <c r="Y44" s="692">
        <v>1138</v>
      </c>
      <c r="Z44" s="692">
        <v>1138</v>
      </c>
      <c r="AA44" s="692">
        <v>1138</v>
      </c>
      <c r="AB44" s="692">
        <v>1138</v>
      </c>
      <c r="AC44" s="692">
        <v>1138</v>
      </c>
      <c r="AD44" s="692">
        <v>1138</v>
      </c>
      <c r="AE44" s="692">
        <v>1138</v>
      </c>
      <c r="AF44" s="692">
        <v>1138</v>
      </c>
      <c r="AG44" s="692">
        <v>1138</v>
      </c>
      <c r="AH44" s="692">
        <v>1138</v>
      </c>
      <c r="AI44" s="692">
        <v>1138</v>
      </c>
      <c r="AJ44" s="692">
        <v>1138</v>
      </c>
      <c r="AK44" s="692">
        <v>1138</v>
      </c>
      <c r="AL44" s="692">
        <v>1138</v>
      </c>
      <c r="AM44" s="692">
        <v>1138</v>
      </c>
      <c r="AN44" s="692">
        <v>1138</v>
      </c>
      <c r="AO44" s="692">
        <v>1018</v>
      </c>
      <c r="AP44" s="692">
        <v>0</v>
      </c>
      <c r="AQ44" s="692">
        <v>0</v>
      </c>
      <c r="AR44" s="692">
        <v>0</v>
      </c>
      <c r="AS44" s="692">
        <v>0</v>
      </c>
      <c r="AT44" s="692">
        <v>0</v>
      </c>
      <c r="AU44" s="692">
        <v>0</v>
      </c>
      <c r="AV44" s="179"/>
      <c r="AW44" s="179"/>
      <c r="AX44" s="179"/>
      <c r="AY44" s="179"/>
      <c r="AZ44" s="179"/>
      <c r="BA44" s="692"/>
      <c r="BB44" s="692">
        <v>3798500</v>
      </c>
      <c r="BC44" s="692">
        <v>3798500</v>
      </c>
      <c r="BD44" s="692">
        <v>3798500</v>
      </c>
      <c r="BE44" s="692">
        <v>3798500</v>
      </c>
      <c r="BF44" s="692">
        <v>3798500</v>
      </c>
      <c r="BG44" s="692">
        <v>3798500</v>
      </c>
      <c r="BH44" s="692">
        <v>3798500</v>
      </c>
      <c r="BI44" s="692">
        <v>3798500</v>
      </c>
      <c r="BJ44" s="692">
        <v>3798500</v>
      </c>
      <c r="BK44" s="692">
        <v>3798500</v>
      </c>
      <c r="BL44" s="692">
        <v>3798500</v>
      </c>
      <c r="BM44" s="692">
        <v>3798500</v>
      </c>
      <c r="BN44" s="692">
        <v>3798500</v>
      </c>
      <c r="BO44" s="692">
        <v>3798500</v>
      </c>
      <c r="BP44" s="692">
        <v>3798500</v>
      </c>
      <c r="BQ44" s="692">
        <v>3798500</v>
      </c>
      <c r="BR44" s="692">
        <v>3798500</v>
      </c>
      <c r="BS44" s="692">
        <v>3798500</v>
      </c>
      <c r="BT44" s="692">
        <v>3691334</v>
      </c>
      <c r="BU44" s="692">
        <v>0</v>
      </c>
      <c r="BV44" s="692">
        <v>0</v>
      </c>
      <c r="BW44" s="692">
        <v>0</v>
      </c>
      <c r="BX44" s="692">
        <v>0</v>
      </c>
      <c r="BY44" s="692">
        <v>0</v>
      </c>
      <c r="BZ44" s="693">
        <v>0</v>
      </c>
      <c r="CA44" s="168"/>
    </row>
    <row r="45" spans="2:79" s="17" customFormat="1" ht="15.75">
      <c r="B45" s="274">
        <v>22</v>
      </c>
      <c r="C45" s="179"/>
      <c r="D45" s="179"/>
      <c r="E45" s="179" t="s">
        <v>116</v>
      </c>
      <c r="F45" s="179"/>
      <c r="G45" s="179"/>
      <c r="H45" s="179"/>
      <c r="I45" s="885">
        <v>2016</v>
      </c>
      <c r="J45" s="179"/>
      <c r="K45" s="179"/>
      <c r="L45" s="179"/>
      <c r="M45" s="179"/>
      <c r="N45" s="179"/>
      <c r="O45" s="179"/>
      <c r="P45" s="179"/>
      <c r="Q45" s="179"/>
      <c r="R45" s="179"/>
      <c r="S45" s="179"/>
      <c r="T45" s="179"/>
      <c r="U45" s="179"/>
      <c r="V45" s="692"/>
      <c r="W45" s="692">
        <v>4</v>
      </c>
      <c r="X45" s="692">
        <v>4</v>
      </c>
      <c r="Y45" s="692">
        <v>4</v>
      </c>
      <c r="Z45" s="692">
        <v>4</v>
      </c>
      <c r="AA45" s="692">
        <v>4</v>
      </c>
      <c r="AB45" s="692">
        <v>4</v>
      </c>
      <c r="AC45" s="692">
        <v>4</v>
      </c>
      <c r="AD45" s="692">
        <v>4</v>
      </c>
      <c r="AE45" s="692">
        <v>4</v>
      </c>
      <c r="AF45" s="692">
        <v>4</v>
      </c>
      <c r="AG45" s="692">
        <v>4</v>
      </c>
      <c r="AH45" s="692">
        <v>4</v>
      </c>
      <c r="AI45" s="692">
        <v>4</v>
      </c>
      <c r="AJ45" s="692">
        <v>4</v>
      </c>
      <c r="AK45" s="692">
        <v>4</v>
      </c>
      <c r="AL45" s="692">
        <v>0</v>
      </c>
      <c r="AM45" s="692">
        <v>0</v>
      </c>
      <c r="AN45" s="692">
        <v>0</v>
      </c>
      <c r="AO45" s="692">
        <v>0</v>
      </c>
      <c r="AP45" s="692">
        <v>0</v>
      </c>
      <c r="AQ45" s="692">
        <v>0</v>
      </c>
      <c r="AR45" s="692">
        <v>0</v>
      </c>
      <c r="AS45" s="692">
        <v>0</v>
      </c>
      <c r="AT45" s="692">
        <v>0</v>
      </c>
      <c r="AU45" s="692">
        <v>0</v>
      </c>
      <c r="AV45" s="179"/>
      <c r="AW45" s="179"/>
      <c r="AX45" s="179"/>
      <c r="AY45" s="179"/>
      <c r="AZ45" s="179"/>
      <c r="BA45" s="692"/>
      <c r="BB45" s="692">
        <v>18591</v>
      </c>
      <c r="BC45" s="692">
        <v>18591</v>
      </c>
      <c r="BD45" s="692">
        <v>18591</v>
      </c>
      <c r="BE45" s="692">
        <v>18591</v>
      </c>
      <c r="BF45" s="692">
        <v>18591</v>
      </c>
      <c r="BG45" s="692">
        <v>18591</v>
      </c>
      <c r="BH45" s="692">
        <v>18591</v>
      </c>
      <c r="BI45" s="692">
        <v>18591</v>
      </c>
      <c r="BJ45" s="692">
        <v>18591</v>
      </c>
      <c r="BK45" s="692">
        <v>18591</v>
      </c>
      <c r="BL45" s="692">
        <v>17929</v>
      </c>
      <c r="BM45" s="692">
        <v>17929</v>
      </c>
      <c r="BN45" s="692">
        <v>17929</v>
      </c>
      <c r="BO45" s="692">
        <v>17929</v>
      </c>
      <c r="BP45" s="692">
        <v>17929</v>
      </c>
      <c r="BQ45" s="692">
        <v>5463</v>
      </c>
      <c r="BR45" s="692">
        <v>0</v>
      </c>
      <c r="BS45" s="692">
        <v>0</v>
      </c>
      <c r="BT45" s="692">
        <v>0</v>
      </c>
      <c r="BU45" s="692">
        <v>0</v>
      </c>
      <c r="BV45" s="692">
        <v>0</v>
      </c>
      <c r="BW45" s="692">
        <v>0</v>
      </c>
      <c r="BX45" s="692">
        <v>0</v>
      </c>
      <c r="BY45" s="692">
        <v>0</v>
      </c>
      <c r="BZ45" s="693">
        <v>0</v>
      </c>
      <c r="CA45" s="168"/>
    </row>
    <row r="46" spans="2:79" s="17" customFormat="1" ht="15.75">
      <c r="B46" s="274">
        <v>23</v>
      </c>
      <c r="C46" s="179"/>
      <c r="D46" s="179"/>
      <c r="E46" s="179" t="s">
        <v>117</v>
      </c>
      <c r="F46" s="179"/>
      <c r="G46" s="179"/>
      <c r="H46" s="179"/>
      <c r="I46" s="885">
        <v>2016</v>
      </c>
      <c r="J46" s="179"/>
      <c r="K46" s="179"/>
      <c r="L46" s="179"/>
      <c r="M46" s="179"/>
      <c r="N46" s="179"/>
      <c r="O46" s="179"/>
      <c r="P46" s="179"/>
      <c r="Q46" s="179"/>
      <c r="R46" s="179"/>
      <c r="S46" s="179"/>
      <c r="T46" s="179"/>
      <c r="U46" s="179"/>
      <c r="V46" s="692"/>
      <c r="W46" s="692">
        <v>58</v>
      </c>
      <c r="X46" s="692">
        <v>58</v>
      </c>
      <c r="Y46" s="692">
        <v>58</v>
      </c>
      <c r="Z46" s="692">
        <v>58</v>
      </c>
      <c r="AA46" s="692">
        <v>58</v>
      </c>
      <c r="AB46" s="692">
        <v>57</v>
      </c>
      <c r="AC46" s="692">
        <v>57</v>
      </c>
      <c r="AD46" s="692">
        <v>57</v>
      </c>
      <c r="AE46" s="692">
        <v>57</v>
      </c>
      <c r="AF46" s="692">
        <v>45</v>
      </c>
      <c r="AG46" s="692">
        <v>44</v>
      </c>
      <c r="AH46" s="692">
        <v>44</v>
      </c>
      <c r="AI46" s="692">
        <v>43</v>
      </c>
      <c r="AJ46" s="692">
        <v>43</v>
      </c>
      <c r="AK46" s="692">
        <v>43</v>
      </c>
      <c r="AL46" s="692">
        <v>43</v>
      </c>
      <c r="AM46" s="692">
        <v>43</v>
      </c>
      <c r="AN46" s="692">
        <v>43</v>
      </c>
      <c r="AO46" s="692">
        <v>43</v>
      </c>
      <c r="AP46" s="692">
        <v>43</v>
      </c>
      <c r="AQ46" s="692">
        <v>0</v>
      </c>
      <c r="AR46" s="692">
        <v>0</v>
      </c>
      <c r="AS46" s="692">
        <v>0</v>
      </c>
      <c r="AT46" s="692">
        <v>0</v>
      </c>
      <c r="AU46" s="692">
        <v>0</v>
      </c>
      <c r="AV46" s="179"/>
      <c r="AW46" s="179"/>
      <c r="AX46" s="179"/>
      <c r="AY46" s="179"/>
      <c r="AZ46" s="179"/>
      <c r="BA46" s="692"/>
      <c r="BB46" s="692">
        <v>747287</v>
      </c>
      <c r="BC46" s="692">
        <v>747287</v>
      </c>
      <c r="BD46" s="692">
        <v>747287</v>
      </c>
      <c r="BE46" s="692">
        <v>747287</v>
      </c>
      <c r="BF46" s="692">
        <v>747287</v>
      </c>
      <c r="BG46" s="692">
        <v>745739</v>
      </c>
      <c r="BH46" s="692">
        <v>745739</v>
      </c>
      <c r="BI46" s="692">
        <v>745739</v>
      </c>
      <c r="BJ46" s="692">
        <v>745739</v>
      </c>
      <c r="BK46" s="692">
        <v>656028</v>
      </c>
      <c r="BL46" s="692">
        <v>636258</v>
      </c>
      <c r="BM46" s="692">
        <v>636258</v>
      </c>
      <c r="BN46" s="692">
        <v>630946</v>
      </c>
      <c r="BO46" s="692">
        <v>630946</v>
      </c>
      <c r="BP46" s="692">
        <v>630946</v>
      </c>
      <c r="BQ46" s="692">
        <v>630946</v>
      </c>
      <c r="BR46" s="692">
        <v>630946</v>
      </c>
      <c r="BS46" s="692">
        <v>630946</v>
      </c>
      <c r="BT46" s="692">
        <v>630946</v>
      </c>
      <c r="BU46" s="692">
        <v>630946</v>
      </c>
      <c r="BV46" s="692">
        <v>0</v>
      </c>
      <c r="BW46" s="692">
        <v>0</v>
      </c>
      <c r="BX46" s="692">
        <v>0</v>
      </c>
      <c r="BY46" s="692">
        <v>0</v>
      </c>
      <c r="BZ46" s="693">
        <v>0</v>
      </c>
      <c r="CA46" s="168"/>
    </row>
    <row r="47" spans="2:79" s="17" customFormat="1" ht="15.75">
      <c r="B47" s="274">
        <v>24</v>
      </c>
      <c r="C47" s="179"/>
      <c r="D47" s="179"/>
      <c r="E47" s="179" t="s">
        <v>118</v>
      </c>
      <c r="F47" s="179"/>
      <c r="G47" s="179"/>
      <c r="H47" s="179"/>
      <c r="I47" s="885">
        <v>2016</v>
      </c>
      <c r="J47" s="179"/>
      <c r="K47" s="179"/>
      <c r="L47" s="179"/>
      <c r="M47" s="179"/>
      <c r="N47" s="179"/>
      <c r="O47" s="179"/>
      <c r="P47" s="179"/>
      <c r="Q47" s="179"/>
      <c r="R47" s="179"/>
      <c r="S47" s="179"/>
      <c r="T47" s="179"/>
      <c r="U47" s="179"/>
      <c r="V47" s="692"/>
      <c r="W47" s="692">
        <v>21</v>
      </c>
      <c r="X47" s="692">
        <v>21</v>
      </c>
      <c r="Y47" s="692">
        <v>21</v>
      </c>
      <c r="Z47" s="692">
        <v>21</v>
      </c>
      <c r="AA47" s="692">
        <v>21</v>
      </c>
      <c r="AB47" s="692">
        <v>21</v>
      </c>
      <c r="AC47" s="692">
        <v>21</v>
      </c>
      <c r="AD47" s="692">
        <v>21</v>
      </c>
      <c r="AE47" s="692">
        <v>21</v>
      </c>
      <c r="AF47" s="692">
        <v>21</v>
      </c>
      <c r="AG47" s="692">
        <v>5</v>
      </c>
      <c r="AH47" s="692">
        <v>0</v>
      </c>
      <c r="AI47" s="692">
        <v>0</v>
      </c>
      <c r="AJ47" s="692">
        <v>0</v>
      </c>
      <c r="AK47" s="692">
        <v>0</v>
      </c>
      <c r="AL47" s="692">
        <v>0</v>
      </c>
      <c r="AM47" s="692">
        <v>0</v>
      </c>
      <c r="AN47" s="692">
        <v>0</v>
      </c>
      <c r="AO47" s="692">
        <v>0</v>
      </c>
      <c r="AP47" s="692">
        <v>0</v>
      </c>
      <c r="AQ47" s="692">
        <v>0</v>
      </c>
      <c r="AR47" s="692">
        <v>0</v>
      </c>
      <c r="AS47" s="692">
        <v>0</v>
      </c>
      <c r="AT47" s="692">
        <v>0</v>
      </c>
      <c r="AU47" s="692">
        <v>0</v>
      </c>
      <c r="AV47" s="179"/>
      <c r="AW47" s="179"/>
      <c r="AX47" s="179"/>
      <c r="AY47" s="179"/>
      <c r="AZ47" s="179"/>
      <c r="BA47" s="692"/>
      <c r="BB47" s="692">
        <v>157712</v>
      </c>
      <c r="BC47" s="692">
        <v>157712</v>
      </c>
      <c r="BD47" s="692">
        <v>157712</v>
      </c>
      <c r="BE47" s="692">
        <v>157712</v>
      </c>
      <c r="BF47" s="692">
        <v>157712</v>
      </c>
      <c r="BG47" s="692">
        <v>157712</v>
      </c>
      <c r="BH47" s="692">
        <v>157712</v>
      </c>
      <c r="BI47" s="692">
        <v>157712</v>
      </c>
      <c r="BJ47" s="692">
        <v>157712</v>
      </c>
      <c r="BK47" s="692">
        <v>157712</v>
      </c>
      <c r="BL47" s="692">
        <v>38937</v>
      </c>
      <c r="BM47" s="692">
        <v>0</v>
      </c>
      <c r="BN47" s="692">
        <v>0</v>
      </c>
      <c r="BO47" s="692">
        <v>0</v>
      </c>
      <c r="BP47" s="692">
        <v>0</v>
      </c>
      <c r="BQ47" s="692">
        <v>0</v>
      </c>
      <c r="BR47" s="692">
        <v>0</v>
      </c>
      <c r="BS47" s="692">
        <v>0</v>
      </c>
      <c r="BT47" s="692">
        <v>0</v>
      </c>
      <c r="BU47" s="692">
        <v>0</v>
      </c>
      <c r="BV47" s="692">
        <v>0</v>
      </c>
      <c r="BW47" s="692">
        <v>0</v>
      </c>
      <c r="BX47" s="692">
        <v>0</v>
      </c>
      <c r="BY47" s="692">
        <v>0</v>
      </c>
      <c r="BZ47" s="693">
        <v>0</v>
      </c>
      <c r="CA47" s="168"/>
    </row>
    <row r="48" spans="2:79" s="17" customFormat="1" ht="15.75">
      <c r="B48" s="274">
        <v>25</v>
      </c>
      <c r="C48" s="179"/>
      <c r="D48" s="179"/>
      <c r="E48" s="179" t="s">
        <v>119</v>
      </c>
      <c r="F48" s="179"/>
      <c r="G48" s="179"/>
      <c r="H48" s="179"/>
      <c r="I48" s="885">
        <v>2016</v>
      </c>
      <c r="J48" s="179"/>
      <c r="K48" s="179"/>
      <c r="L48" s="179"/>
      <c r="M48" s="179"/>
      <c r="N48" s="179"/>
      <c r="O48" s="179"/>
      <c r="P48" s="179"/>
      <c r="Q48" s="179"/>
      <c r="R48" s="179"/>
      <c r="S48" s="179"/>
      <c r="T48" s="179"/>
      <c r="U48" s="179"/>
      <c r="V48" s="692"/>
      <c r="W48" s="692">
        <v>3341</v>
      </c>
      <c r="X48" s="692">
        <v>3203</v>
      </c>
      <c r="Y48" s="692">
        <v>3203</v>
      </c>
      <c r="Z48" s="692">
        <v>3203</v>
      </c>
      <c r="AA48" s="692">
        <v>3203</v>
      </c>
      <c r="AB48" s="692">
        <v>3185</v>
      </c>
      <c r="AC48" s="692">
        <v>3185</v>
      </c>
      <c r="AD48" s="692">
        <v>3185</v>
      </c>
      <c r="AE48" s="692">
        <v>3172</v>
      </c>
      <c r="AF48" s="692">
        <v>3172</v>
      </c>
      <c r="AG48" s="692">
        <v>3142</v>
      </c>
      <c r="AH48" s="692">
        <v>2190</v>
      </c>
      <c r="AI48" s="692">
        <v>605</v>
      </c>
      <c r="AJ48" s="692">
        <v>605</v>
      </c>
      <c r="AK48" s="692">
        <v>324</v>
      </c>
      <c r="AL48" s="692">
        <v>113</v>
      </c>
      <c r="AM48" s="692">
        <v>113</v>
      </c>
      <c r="AN48" s="692">
        <v>113</v>
      </c>
      <c r="AO48" s="692">
        <v>113</v>
      </c>
      <c r="AP48" s="692">
        <v>113</v>
      </c>
      <c r="AQ48" s="692">
        <v>0</v>
      </c>
      <c r="AR48" s="692">
        <v>0</v>
      </c>
      <c r="AS48" s="692">
        <v>0</v>
      </c>
      <c r="AT48" s="692">
        <v>0</v>
      </c>
      <c r="AU48" s="692">
        <v>0</v>
      </c>
      <c r="AV48" s="179"/>
      <c r="AW48" s="179"/>
      <c r="AX48" s="179"/>
      <c r="AY48" s="179"/>
      <c r="AZ48" s="179"/>
      <c r="BA48" s="692"/>
      <c r="BB48" s="692">
        <v>24740964</v>
      </c>
      <c r="BC48" s="692">
        <v>23977370</v>
      </c>
      <c r="BD48" s="692">
        <v>23977370</v>
      </c>
      <c r="BE48" s="692">
        <v>23977370</v>
      </c>
      <c r="BF48" s="692">
        <v>23977370</v>
      </c>
      <c r="BG48" s="692">
        <v>23855235</v>
      </c>
      <c r="BH48" s="692">
        <v>23855235</v>
      </c>
      <c r="BI48" s="692">
        <v>23855235</v>
      </c>
      <c r="BJ48" s="692">
        <v>23799097</v>
      </c>
      <c r="BK48" s="692">
        <v>23799097</v>
      </c>
      <c r="BL48" s="692">
        <v>23572348</v>
      </c>
      <c r="BM48" s="692">
        <v>17818087</v>
      </c>
      <c r="BN48" s="692">
        <v>4351452</v>
      </c>
      <c r="BO48" s="692">
        <v>4351452</v>
      </c>
      <c r="BP48" s="692">
        <v>1486326</v>
      </c>
      <c r="BQ48" s="692">
        <v>96302</v>
      </c>
      <c r="BR48" s="692">
        <v>96302</v>
      </c>
      <c r="BS48" s="692">
        <v>96302</v>
      </c>
      <c r="BT48" s="692">
        <v>96302</v>
      </c>
      <c r="BU48" s="692">
        <v>96302</v>
      </c>
      <c r="BV48" s="692">
        <v>0</v>
      </c>
      <c r="BW48" s="692">
        <v>0</v>
      </c>
      <c r="BX48" s="692">
        <v>0</v>
      </c>
      <c r="BY48" s="692">
        <v>0</v>
      </c>
      <c r="BZ48" s="693">
        <v>0</v>
      </c>
      <c r="CA48" s="168"/>
    </row>
    <row r="49" spans="2:79" s="17" customFormat="1" ht="15.75">
      <c r="B49" s="274">
        <v>26</v>
      </c>
      <c r="C49" s="179"/>
      <c r="D49" s="179"/>
      <c r="E49" s="179" t="s">
        <v>120</v>
      </c>
      <c r="F49" s="179"/>
      <c r="G49" s="179"/>
      <c r="H49" s="179"/>
      <c r="I49" s="885">
        <v>2016</v>
      </c>
      <c r="J49" s="179"/>
      <c r="K49" s="179"/>
      <c r="L49" s="179"/>
      <c r="M49" s="179"/>
      <c r="N49" s="179"/>
      <c r="O49" s="179"/>
      <c r="P49" s="179"/>
      <c r="Q49" s="179"/>
      <c r="R49" s="179"/>
      <c r="S49" s="179"/>
      <c r="T49" s="179"/>
      <c r="U49" s="179"/>
      <c r="V49" s="692"/>
      <c r="W49" s="692">
        <v>12</v>
      </c>
      <c r="X49" s="692">
        <v>12</v>
      </c>
      <c r="Y49" s="692">
        <v>12</v>
      </c>
      <c r="Z49" s="692">
        <v>11</v>
      </c>
      <c r="AA49" s="692">
        <v>11</v>
      </c>
      <c r="AB49" s="692">
        <v>10</v>
      </c>
      <c r="AC49" s="692">
        <v>9</v>
      </c>
      <c r="AD49" s="692">
        <v>8</v>
      </c>
      <c r="AE49" s="692">
        <v>7</v>
      </c>
      <c r="AF49" s="692">
        <v>6</v>
      </c>
      <c r="AG49" s="692">
        <v>4</v>
      </c>
      <c r="AH49" s="692">
        <v>3</v>
      </c>
      <c r="AI49" s="692">
        <v>1</v>
      </c>
      <c r="AJ49" s="692">
        <v>1</v>
      </c>
      <c r="AK49" s="692">
        <v>1</v>
      </c>
      <c r="AL49" s="692">
        <v>1</v>
      </c>
      <c r="AM49" s="692">
        <v>0</v>
      </c>
      <c r="AN49" s="692">
        <v>0</v>
      </c>
      <c r="AO49" s="692">
        <v>0</v>
      </c>
      <c r="AP49" s="692">
        <v>0</v>
      </c>
      <c r="AQ49" s="692">
        <v>0</v>
      </c>
      <c r="AR49" s="692">
        <v>0</v>
      </c>
      <c r="AS49" s="692">
        <v>0</v>
      </c>
      <c r="AT49" s="692">
        <v>0</v>
      </c>
      <c r="AU49" s="692">
        <v>0</v>
      </c>
      <c r="AV49" s="179"/>
      <c r="AW49" s="179"/>
      <c r="AX49" s="179"/>
      <c r="AY49" s="179"/>
      <c r="AZ49" s="179"/>
      <c r="BA49" s="692"/>
      <c r="BB49" s="692">
        <v>65908</v>
      </c>
      <c r="BC49" s="692">
        <v>65908</v>
      </c>
      <c r="BD49" s="692">
        <v>62249</v>
      </c>
      <c r="BE49" s="692">
        <v>56749</v>
      </c>
      <c r="BF49" s="692">
        <v>53584</v>
      </c>
      <c r="BG49" s="692">
        <v>44903</v>
      </c>
      <c r="BH49" s="692">
        <v>42087</v>
      </c>
      <c r="BI49" s="692">
        <v>33654</v>
      </c>
      <c r="BJ49" s="692">
        <v>27309</v>
      </c>
      <c r="BK49" s="692">
        <v>22379</v>
      </c>
      <c r="BL49" s="692">
        <v>13657</v>
      </c>
      <c r="BM49" s="692">
        <v>9898</v>
      </c>
      <c r="BN49" s="692">
        <v>5288</v>
      </c>
      <c r="BO49" s="692">
        <v>3846</v>
      </c>
      <c r="BP49" s="692">
        <v>3846</v>
      </c>
      <c r="BQ49" s="692">
        <v>3846</v>
      </c>
      <c r="BR49" s="692">
        <v>0</v>
      </c>
      <c r="BS49" s="692">
        <v>0</v>
      </c>
      <c r="BT49" s="692">
        <v>0</v>
      </c>
      <c r="BU49" s="692">
        <v>0</v>
      </c>
      <c r="BV49" s="692">
        <v>0</v>
      </c>
      <c r="BW49" s="692">
        <v>0</v>
      </c>
      <c r="BX49" s="692">
        <v>0</v>
      </c>
      <c r="BY49" s="692">
        <v>0</v>
      </c>
      <c r="BZ49" s="693">
        <v>0</v>
      </c>
      <c r="CA49" s="168"/>
    </row>
    <row r="50" spans="2:79" s="17" customFormat="1" ht="15.75">
      <c r="B50" s="274">
        <v>27</v>
      </c>
      <c r="C50" s="179"/>
      <c r="D50" s="179"/>
      <c r="E50" s="179" t="s">
        <v>121</v>
      </c>
      <c r="F50" s="179"/>
      <c r="G50" s="179"/>
      <c r="H50" s="179"/>
      <c r="I50" s="885">
        <v>2016</v>
      </c>
      <c r="J50" s="179"/>
      <c r="K50" s="179"/>
      <c r="L50" s="179"/>
      <c r="M50" s="179"/>
      <c r="N50" s="179"/>
      <c r="O50" s="179"/>
      <c r="P50" s="179"/>
      <c r="Q50" s="179"/>
      <c r="R50" s="179"/>
      <c r="S50" s="179"/>
      <c r="T50" s="179"/>
      <c r="U50" s="179"/>
      <c r="V50" s="692"/>
      <c r="W50" s="692">
        <v>64</v>
      </c>
      <c r="X50" s="692">
        <v>64</v>
      </c>
      <c r="Y50" s="692">
        <v>64</v>
      </c>
      <c r="Z50" s="692">
        <v>64</v>
      </c>
      <c r="AA50" s="692">
        <v>64</v>
      </c>
      <c r="AB50" s="692">
        <v>64</v>
      </c>
      <c r="AC50" s="692">
        <v>64</v>
      </c>
      <c r="AD50" s="692">
        <v>64</v>
      </c>
      <c r="AE50" s="692">
        <v>64</v>
      </c>
      <c r="AF50" s="692">
        <v>64</v>
      </c>
      <c r="AG50" s="692">
        <v>64</v>
      </c>
      <c r="AH50" s="692">
        <v>64</v>
      </c>
      <c r="AI50" s="692">
        <v>64</v>
      </c>
      <c r="AJ50" s="692">
        <v>64</v>
      </c>
      <c r="AK50" s="692">
        <v>64</v>
      </c>
      <c r="AL50" s="692">
        <v>23</v>
      </c>
      <c r="AM50" s="692">
        <v>0</v>
      </c>
      <c r="AN50" s="692">
        <v>0</v>
      </c>
      <c r="AO50" s="692">
        <v>0</v>
      </c>
      <c r="AP50" s="692">
        <v>0</v>
      </c>
      <c r="AQ50" s="692">
        <v>0</v>
      </c>
      <c r="AR50" s="692">
        <v>0</v>
      </c>
      <c r="AS50" s="692">
        <v>0</v>
      </c>
      <c r="AT50" s="692">
        <v>0</v>
      </c>
      <c r="AU50" s="692">
        <v>0</v>
      </c>
      <c r="AV50" s="179"/>
      <c r="AW50" s="179"/>
      <c r="AX50" s="179"/>
      <c r="AY50" s="179"/>
      <c r="AZ50" s="179"/>
      <c r="BA50" s="692"/>
      <c r="BB50" s="692">
        <v>339878</v>
      </c>
      <c r="BC50" s="692">
        <v>339878</v>
      </c>
      <c r="BD50" s="692">
        <v>339878</v>
      </c>
      <c r="BE50" s="692">
        <v>339878</v>
      </c>
      <c r="BF50" s="692">
        <v>339878</v>
      </c>
      <c r="BG50" s="692">
        <v>339878</v>
      </c>
      <c r="BH50" s="692">
        <v>339878</v>
      </c>
      <c r="BI50" s="692">
        <v>339878</v>
      </c>
      <c r="BJ50" s="692">
        <v>339878</v>
      </c>
      <c r="BK50" s="692">
        <v>339878</v>
      </c>
      <c r="BL50" s="692">
        <v>339878</v>
      </c>
      <c r="BM50" s="692">
        <v>339878</v>
      </c>
      <c r="BN50" s="692">
        <v>339878</v>
      </c>
      <c r="BO50" s="692">
        <v>339878</v>
      </c>
      <c r="BP50" s="692">
        <v>339878</v>
      </c>
      <c r="BQ50" s="692">
        <v>122121</v>
      </c>
      <c r="BR50" s="692">
        <v>0</v>
      </c>
      <c r="BS50" s="692">
        <v>0</v>
      </c>
      <c r="BT50" s="692">
        <v>0</v>
      </c>
      <c r="BU50" s="692">
        <v>0</v>
      </c>
      <c r="BV50" s="692">
        <v>0</v>
      </c>
      <c r="BW50" s="692">
        <v>0</v>
      </c>
      <c r="BX50" s="692">
        <v>0</v>
      </c>
      <c r="BY50" s="692">
        <v>0</v>
      </c>
      <c r="BZ50" s="693">
        <v>0</v>
      </c>
      <c r="CA50" s="168"/>
    </row>
    <row r="51" spans="2:79" s="17" customFormat="1" ht="15.75">
      <c r="B51" s="274">
        <v>28</v>
      </c>
      <c r="C51" s="179"/>
      <c r="D51" s="179"/>
      <c r="E51" s="179" t="s">
        <v>801</v>
      </c>
      <c r="F51" s="179"/>
      <c r="G51" s="179"/>
      <c r="H51" s="179"/>
      <c r="I51" s="885">
        <v>2016</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692"/>
      <c r="BB51" s="692">
        <v>2781</v>
      </c>
      <c r="BC51" s="692">
        <v>2781</v>
      </c>
      <c r="BD51" s="692">
        <v>2781</v>
      </c>
      <c r="BE51" s="692">
        <v>2781</v>
      </c>
      <c r="BF51" s="692">
        <v>2781</v>
      </c>
      <c r="BG51" s="692">
        <v>2781</v>
      </c>
      <c r="BH51" s="692">
        <v>2781</v>
      </c>
      <c r="BI51" s="692">
        <v>2781</v>
      </c>
      <c r="BJ51" s="692">
        <v>2781</v>
      </c>
      <c r="BK51" s="692">
        <v>2781</v>
      </c>
      <c r="BL51" s="692">
        <v>2781</v>
      </c>
      <c r="BM51" s="692">
        <v>2781</v>
      </c>
      <c r="BN51" s="692">
        <v>2781</v>
      </c>
      <c r="BO51" s="692">
        <v>2781</v>
      </c>
      <c r="BP51" s="692">
        <v>1738</v>
      </c>
      <c r="BQ51" s="692">
        <v>1738</v>
      </c>
      <c r="BR51" s="692">
        <v>1738</v>
      </c>
      <c r="BS51" s="692">
        <v>1738</v>
      </c>
      <c r="BT51" s="692">
        <v>0</v>
      </c>
      <c r="BU51" s="692">
        <v>0</v>
      </c>
      <c r="BV51" s="692">
        <v>0</v>
      </c>
      <c r="BW51" s="692">
        <v>0</v>
      </c>
      <c r="BX51" s="692">
        <v>0</v>
      </c>
      <c r="BY51" s="692">
        <v>0</v>
      </c>
      <c r="BZ51" s="693">
        <v>0</v>
      </c>
      <c r="CA51" s="168"/>
    </row>
    <row r="52" spans="2:79" s="17" customFormat="1" ht="15.75">
      <c r="B52" s="27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276"/>
      <c r="CA52" s="168"/>
    </row>
    <row r="53" spans="2:79" s="17" customFormat="1" ht="15.75">
      <c r="B53" s="274"/>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276"/>
      <c r="CA53" s="168"/>
    </row>
    <row r="54" spans="2:79" s="17" customFormat="1" ht="15.75">
      <c r="B54" s="27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276"/>
      <c r="CA54" s="168"/>
    </row>
    <row r="55" spans="2:79" s="17" customFormat="1" ht="15.75">
      <c r="B55" s="274"/>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276"/>
      <c r="CA55" s="168"/>
    </row>
    <row r="56" spans="2:79" s="17" customFormat="1" ht="15.75">
      <c r="B56" s="274"/>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276"/>
      <c r="CA56" s="168"/>
    </row>
    <row r="57" spans="2:79" s="17" customFormat="1" ht="15.75">
      <c r="B57" s="274"/>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276"/>
      <c r="CA57" s="168"/>
    </row>
    <row r="58" spans="2:79" s="17" customFormat="1" ht="15.75">
      <c r="B58" s="274"/>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276"/>
      <c r="CA58" s="168"/>
    </row>
    <row r="59" spans="2:79" s="17" customFormat="1" ht="15.75">
      <c r="B59" s="27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276"/>
      <c r="CA59" s="168"/>
    </row>
    <row r="60" spans="2:79" s="17" customFormat="1" ht="15.75">
      <c r="B60" s="27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276"/>
      <c r="CA60" s="168"/>
    </row>
    <row r="61" spans="2:79" s="17" customFormat="1" ht="15.75">
      <c r="B61" s="274"/>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276"/>
      <c r="CA61" s="168"/>
    </row>
    <row r="62" spans="2:79" s="17" customFormat="1" ht="15.75">
      <c r="B62" s="274"/>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276"/>
      <c r="CA62" s="168"/>
    </row>
    <row r="63" spans="2:79" s="17" customFormat="1" ht="15.75">
      <c r="B63" s="27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276"/>
      <c r="CA63" s="168"/>
    </row>
    <row r="64" spans="2:79" s="17" customFormat="1" ht="15.75">
      <c r="B64" s="274"/>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276"/>
      <c r="CA64" s="168"/>
    </row>
    <row r="65" spans="2:79" s="17" customFormat="1" ht="15.75">
      <c r="B65" s="274"/>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276"/>
      <c r="CA65" s="168"/>
    </row>
    <row r="66" spans="2:79" s="17" customFormat="1" ht="15.75">
      <c r="B66" s="274"/>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276"/>
      <c r="CA66" s="168"/>
    </row>
    <row r="67" spans="2:79" s="17" customFormat="1" ht="15.75">
      <c r="B67" s="27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4"/>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276"/>
      <c r="CA68" s="168"/>
    </row>
    <row r="69" spans="2:79" s="17" customFormat="1" ht="15.75">
      <c r="B69" s="27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276"/>
      <c r="CA69" s="168"/>
    </row>
    <row r="70" spans="2:79" s="17" customFormat="1" ht="15.75">
      <c r="B70" s="274"/>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276"/>
      <c r="CA70" s="168"/>
    </row>
    <row r="71" spans="2:79" s="17" customFormat="1" ht="15.75">
      <c r="B71" s="274"/>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276"/>
      <c r="CA71" s="168"/>
    </row>
    <row r="72" spans="2:79" s="17" customFormat="1" ht="15.75">
      <c r="B72" s="274"/>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276"/>
      <c r="CA72" s="168"/>
    </row>
    <row r="73" spans="2:79" s="17" customFormat="1" ht="15.75">
      <c r="B73" s="274"/>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276"/>
      <c r="CA73" s="168"/>
    </row>
    <row r="74" spans="2:79" s="17" customFormat="1" ht="15.75">
      <c r="B74" s="274"/>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276"/>
      <c r="CA74" s="168"/>
    </row>
    <row r="75" spans="2:79" s="17" customFormat="1" ht="15.75">
      <c r="B75" s="274"/>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276"/>
      <c r="CA75" s="168"/>
    </row>
    <row r="76" spans="2:79" s="17" customFormat="1" ht="15.75">
      <c r="B76" s="27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276"/>
      <c r="CA76" s="168"/>
    </row>
    <row r="77" spans="2:79" s="17" customFormat="1" ht="15.75">
      <c r="B77" s="274">
        <v>20</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276"/>
      <c r="CA77" s="168"/>
    </row>
    <row r="78" spans="2:79" s="17" customFormat="1" ht="15.75">
      <c r="B78" s="274">
        <v>21</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276"/>
      <c r="CA78" s="168"/>
    </row>
    <row r="79" spans="2:79" s="17" customFormat="1" ht="15.75">
      <c r="B79" s="274">
        <v>22</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276"/>
      <c r="CA79" s="168"/>
    </row>
    <row r="80" spans="2:79" s="17" customFormat="1" ht="15.75">
      <c r="B80" s="274">
        <v>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276"/>
      <c r="CA80" s="168"/>
    </row>
    <row r="81" spans="2:79" s="17" customFormat="1" ht="15.75">
      <c r="B81" s="274">
        <v>24</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276"/>
      <c r="CA81" s="168"/>
    </row>
    <row r="82" spans="2:79" s="17" customFormat="1" ht="15.75">
      <c r="B82" s="274">
        <v>25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276"/>
      <c r="CA82" s="168"/>
    </row>
    <row r="83" spans="2:79" s="17" customFormat="1" ht="15.75">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9"/>
      <c r="CA83" s="168"/>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232"/>
  <sheetViews>
    <sheetView zoomScaleNormal="100" workbookViewId="0">
      <pane xSplit="5" ySplit="6" topLeftCell="BL110" activePane="bottomRight" state="frozen"/>
      <selection activeCell="A120" sqref="A120:TI120"/>
      <selection pane="topRight" activeCell="A120" sqref="A120:TI120"/>
      <selection pane="bottomLeft" activeCell="A120" sqref="A120:TI120"/>
      <selection pane="bottomRight" activeCell="BN142" sqref="BN142"/>
    </sheetView>
  </sheetViews>
  <sheetFormatPr defaultColWidth="9.140625" defaultRowHeight="11.25" outlineLevelRow="1" outlineLevelCol="2"/>
  <cols>
    <col min="1" max="1" width="2.7109375" style="706" customWidth="1"/>
    <col min="2" max="2" width="3.5703125" style="706" customWidth="1"/>
    <col min="3" max="3" width="43.140625" style="706" customWidth="1"/>
    <col min="4" max="4" width="13.42578125" style="706" customWidth="1"/>
    <col min="5" max="5" width="0.85546875" style="706" customWidth="1"/>
    <col min="6" max="21" width="10.85546875" style="706" hidden="1" customWidth="1" outlineLevel="2"/>
    <col min="22" max="25" width="9.5703125" style="706" hidden="1" customWidth="1" outlineLevel="2"/>
    <col min="26" max="31" width="8.7109375" style="706" hidden="1" customWidth="1" outlineLevel="2"/>
    <col min="32" max="32" width="1.140625" style="706" hidden="1" customWidth="1" outlineLevel="2"/>
    <col min="33" max="33" width="3.7109375" style="706" hidden="1" customWidth="1" outlineLevel="1" collapsed="1"/>
    <col min="34" max="34" width="0.85546875" style="706" hidden="1" customWidth="1" outlineLevel="1"/>
    <col min="35" max="53" width="6.5703125" style="706" hidden="1" customWidth="1" outlineLevel="2"/>
    <col min="54" max="54" width="5.7109375" style="706" hidden="1" customWidth="1" outlineLevel="2"/>
    <col min="55" max="60" width="4.85546875" style="706" hidden="1" customWidth="1" outlineLevel="2"/>
    <col min="61" max="61" width="1.140625" style="706" hidden="1" customWidth="1" outlineLevel="2"/>
    <col min="62" max="62" width="3.7109375" style="706" hidden="1" customWidth="1" outlineLevel="1" collapsed="1"/>
    <col min="63" max="63" width="0.85546875" style="706" hidden="1" customWidth="1" outlineLevel="1"/>
    <col min="64" max="64" width="3.7109375" style="706" customWidth="1" collapsed="1"/>
    <col min="65" max="65" width="0.85546875" style="706" customWidth="1"/>
    <col min="66" max="81" width="10.85546875" style="706" customWidth="1" outlineLevel="2"/>
    <col min="82" max="85" width="9.5703125" style="706" customWidth="1" outlineLevel="2"/>
    <col min="86" max="88" width="8.7109375" style="706" customWidth="1" outlineLevel="2"/>
    <col min="89" max="91" width="7.85546875" style="706" customWidth="1" outlineLevel="2"/>
    <col min="92" max="92" width="1.140625" style="706" customWidth="1" outlineLevel="2"/>
    <col min="93" max="93" width="3.7109375" style="706" customWidth="1" outlineLevel="1"/>
    <col min="94" max="94" width="0.85546875" style="706" customWidth="1" outlineLevel="1"/>
    <col min="95" max="113" width="6.5703125" style="706" hidden="1" customWidth="1" outlineLevel="2"/>
    <col min="114" max="114" width="5.7109375" style="706" hidden="1" customWidth="1" outlineLevel="2"/>
    <col min="115" max="120" width="4.85546875" style="706" hidden="1" customWidth="1" outlineLevel="2"/>
    <col min="121" max="121" width="1.140625" style="706" hidden="1" customWidth="1" outlineLevel="2"/>
    <col min="122" max="122" width="3.7109375" style="706" customWidth="1" outlineLevel="1" collapsed="1"/>
    <col min="123" max="123" width="0.85546875" style="706" customWidth="1" outlineLevel="1"/>
    <col min="124" max="124" width="3.7109375" style="706" customWidth="1"/>
    <col min="125" max="125" width="0.85546875" style="706" customWidth="1"/>
    <col min="126" max="16384" width="9.140625" style="706"/>
  </cols>
  <sheetData>
    <row r="1" spans="2:124" ht="15.75" customHeight="1">
      <c r="B1" s="705" t="s">
        <v>747</v>
      </c>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1003" t="s">
        <v>748</v>
      </c>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1005" t="s">
        <v>749</v>
      </c>
      <c r="BK1" s="707"/>
      <c r="BL1" s="991" t="s">
        <v>750</v>
      </c>
      <c r="BM1" s="707"/>
      <c r="BN1" s="707"/>
      <c r="BO1" s="707"/>
      <c r="BP1" s="707"/>
      <c r="BQ1" s="707"/>
      <c r="BR1" s="707"/>
      <c r="BS1" s="707"/>
      <c r="BT1" s="707"/>
      <c r="BU1" s="707"/>
      <c r="BV1" s="707"/>
      <c r="BW1" s="707"/>
      <c r="BX1" s="707"/>
      <c r="BY1" s="707"/>
      <c r="BZ1" s="707"/>
      <c r="CA1" s="707"/>
      <c r="CB1" s="707"/>
      <c r="CC1" s="707"/>
      <c r="CD1" s="707"/>
      <c r="CE1" s="707"/>
      <c r="CF1" s="707"/>
      <c r="CG1" s="707"/>
      <c r="CH1" s="707"/>
      <c r="CI1" s="707"/>
      <c r="CJ1" s="707"/>
      <c r="CK1" s="707"/>
      <c r="CL1" s="707"/>
      <c r="CM1" s="707"/>
      <c r="CN1" s="707"/>
      <c r="CO1" s="993" t="s">
        <v>751</v>
      </c>
      <c r="CP1" s="707"/>
      <c r="CQ1" s="707"/>
      <c r="CR1" s="707"/>
      <c r="CS1" s="707"/>
      <c r="CT1" s="707"/>
      <c r="CU1" s="707"/>
      <c r="CV1" s="707"/>
      <c r="CW1" s="707"/>
      <c r="CX1" s="707"/>
      <c r="CY1" s="707"/>
      <c r="CZ1" s="707"/>
      <c r="DA1" s="707"/>
      <c r="DB1" s="707"/>
      <c r="DC1" s="707"/>
      <c r="DD1" s="707"/>
      <c r="DE1" s="707"/>
      <c r="DF1" s="707"/>
      <c r="DG1" s="707"/>
      <c r="DH1" s="707"/>
      <c r="DI1" s="707"/>
      <c r="DJ1" s="707"/>
      <c r="DK1" s="707"/>
      <c r="DL1" s="707"/>
      <c r="DM1" s="707"/>
      <c r="DN1" s="707"/>
      <c r="DO1" s="707"/>
      <c r="DP1" s="707"/>
      <c r="DQ1" s="707"/>
      <c r="DR1" s="995" t="s">
        <v>752</v>
      </c>
      <c r="DS1" s="707"/>
      <c r="DT1" s="997" t="s">
        <v>753</v>
      </c>
    </row>
    <row r="2" spans="2:124" ht="12.75">
      <c r="B2" s="708" t="s">
        <v>754</v>
      </c>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1003"/>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1005"/>
      <c r="BK2" s="707"/>
      <c r="BL2" s="991"/>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993"/>
      <c r="CP2" s="707"/>
      <c r="CQ2" s="707"/>
      <c r="CR2" s="707"/>
      <c r="CS2" s="707"/>
      <c r="CT2" s="707"/>
      <c r="CU2" s="707"/>
      <c r="CV2" s="707"/>
      <c r="CW2" s="707"/>
      <c r="CX2" s="707"/>
      <c r="CY2" s="707"/>
      <c r="CZ2" s="707"/>
      <c r="DA2" s="707"/>
      <c r="DB2" s="707"/>
      <c r="DC2" s="707"/>
      <c r="DD2" s="707"/>
      <c r="DE2" s="707"/>
      <c r="DF2" s="707"/>
      <c r="DG2" s="707"/>
      <c r="DH2" s="707"/>
      <c r="DI2" s="707"/>
      <c r="DJ2" s="707"/>
      <c r="DK2" s="707"/>
      <c r="DL2" s="707"/>
      <c r="DM2" s="707"/>
      <c r="DN2" s="707"/>
      <c r="DO2" s="707"/>
      <c r="DP2" s="707"/>
      <c r="DQ2" s="707"/>
      <c r="DR2" s="995"/>
      <c r="DS2" s="707"/>
      <c r="DT2" s="997"/>
    </row>
    <row r="3" spans="2:124" ht="5.0999999999999996" customHeight="1">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1003"/>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1005"/>
      <c r="BK3" s="707"/>
      <c r="BL3" s="991"/>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993"/>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995"/>
      <c r="DS3" s="707"/>
      <c r="DT3" s="997"/>
    </row>
    <row r="4" spans="2:124" ht="11.25" customHeight="1">
      <c r="B4" s="999" t="s">
        <v>478</v>
      </c>
      <c r="C4" s="1001" t="s">
        <v>755</v>
      </c>
      <c r="D4" s="1001" t="s">
        <v>756</v>
      </c>
      <c r="F4" s="709" t="s">
        <v>757</v>
      </c>
      <c r="G4" s="710"/>
      <c r="H4" s="710"/>
      <c r="I4" s="710"/>
      <c r="J4" s="710"/>
      <c r="K4" s="710"/>
      <c r="L4" s="710"/>
      <c r="M4" s="710"/>
      <c r="N4" s="710"/>
      <c r="O4" s="710"/>
      <c r="P4" s="710"/>
      <c r="Q4" s="710"/>
      <c r="R4" s="710"/>
      <c r="S4" s="710"/>
      <c r="T4" s="710"/>
      <c r="U4" s="710"/>
      <c r="V4" s="710"/>
      <c r="W4" s="710"/>
      <c r="X4" s="710"/>
      <c r="Y4" s="710"/>
      <c r="Z4" s="710"/>
      <c r="AA4" s="710"/>
      <c r="AB4" s="710"/>
      <c r="AC4" s="710"/>
      <c r="AD4" s="710"/>
      <c r="AE4" s="711"/>
      <c r="AF4" s="707"/>
      <c r="AG4" s="1003"/>
      <c r="AH4" s="707"/>
      <c r="AI4" s="712" t="s">
        <v>758</v>
      </c>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4"/>
      <c r="BI4" s="707"/>
      <c r="BJ4" s="1005"/>
      <c r="BK4" s="707"/>
      <c r="BL4" s="991"/>
      <c r="BM4" s="707"/>
      <c r="BN4" s="715" t="s">
        <v>759</v>
      </c>
      <c r="BO4" s="716"/>
      <c r="BP4" s="716"/>
      <c r="BQ4" s="716"/>
      <c r="BR4" s="716"/>
      <c r="BS4" s="716"/>
      <c r="BT4" s="716"/>
      <c r="BU4" s="716"/>
      <c r="BV4" s="716"/>
      <c r="BW4" s="716"/>
      <c r="BX4" s="716"/>
      <c r="BY4" s="716"/>
      <c r="BZ4" s="716"/>
      <c r="CA4" s="716"/>
      <c r="CB4" s="716"/>
      <c r="CC4" s="716"/>
      <c r="CD4" s="716"/>
      <c r="CE4" s="716"/>
      <c r="CF4" s="716"/>
      <c r="CG4" s="716"/>
      <c r="CH4" s="716"/>
      <c r="CI4" s="716"/>
      <c r="CJ4" s="716"/>
      <c r="CK4" s="716"/>
      <c r="CL4" s="716"/>
      <c r="CM4" s="717"/>
      <c r="CN4" s="707"/>
      <c r="CO4" s="993"/>
      <c r="CP4" s="707"/>
      <c r="CQ4" s="718" t="s">
        <v>760</v>
      </c>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20"/>
      <c r="DQ4" s="707"/>
      <c r="DR4" s="995"/>
      <c r="DS4" s="707"/>
      <c r="DT4" s="997"/>
    </row>
    <row r="5" spans="2:124" ht="23.25">
      <c r="B5" s="1000"/>
      <c r="C5" s="1002"/>
      <c r="D5" s="1002"/>
      <c r="F5" s="721">
        <v>2015</v>
      </c>
      <c r="G5" s="721">
        <v>2016</v>
      </c>
      <c r="H5" s="721">
        <v>2017</v>
      </c>
      <c r="I5" s="721">
        <v>2018</v>
      </c>
      <c r="J5" s="721">
        <v>2019</v>
      </c>
      <c r="K5" s="721">
        <v>2020</v>
      </c>
      <c r="L5" s="721">
        <v>2021</v>
      </c>
      <c r="M5" s="721">
        <v>2022</v>
      </c>
      <c r="N5" s="721">
        <v>2023</v>
      </c>
      <c r="O5" s="721">
        <v>2024</v>
      </c>
      <c r="P5" s="721">
        <v>2025</v>
      </c>
      <c r="Q5" s="721">
        <v>2026</v>
      </c>
      <c r="R5" s="721">
        <v>2027</v>
      </c>
      <c r="S5" s="721">
        <v>2028</v>
      </c>
      <c r="T5" s="721">
        <v>2029</v>
      </c>
      <c r="U5" s="721">
        <v>2030</v>
      </c>
      <c r="V5" s="721">
        <v>2031</v>
      </c>
      <c r="W5" s="721">
        <v>2032</v>
      </c>
      <c r="X5" s="721">
        <v>2033</v>
      </c>
      <c r="Y5" s="721">
        <v>2034</v>
      </c>
      <c r="Z5" s="721">
        <v>2035</v>
      </c>
      <c r="AA5" s="721">
        <v>2036</v>
      </c>
      <c r="AB5" s="721">
        <v>2037</v>
      </c>
      <c r="AC5" s="721">
        <v>2038</v>
      </c>
      <c r="AD5" s="721">
        <v>2039</v>
      </c>
      <c r="AE5" s="721">
        <v>2040</v>
      </c>
      <c r="AF5" s="707"/>
      <c r="AG5" s="1003"/>
      <c r="AH5" s="707"/>
      <c r="AI5" s="722">
        <v>2015</v>
      </c>
      <c r="AJ5" s="722">
        <v>2016</v>
      </c>
      <c r="AK5" s="722">
        <v>2017</v>
      </c>
      <c r="AL5" s="722">
        <v>2018</v>
      </c>
      <c r="AM5" s="722">
        <v>2019</v>
      </c>
      <c r="AN5" s="722">
        <v>2020</v>
      </c>
      <c r="AO5" s="722">
        <v>2021</v>
      </c>
      <c r="AP5" s="722">
        <v>2022</v>
      </c>
      <c r="AQ5" s="722">
        <v>2023</v>
      </c>
      <c r="AR5" s="722">
        <v>2024</v>
      </c>
      <c r="AS5" s="722">
        <v>2025</v>
      </c>
      <c r="AT5" s="722">
        <v>2026</v>
      </c>
      <c r="AU5" s="722">
        <v>2027</v>
      </c>
      <c r="AV5" s="722">
        <v>2028</v>
      </c>
      <c r="AW5" s="722">
        <v>2029</v>
      </c>
      <c r="AX5" s="722">
        <v>2030</v>
      </c>
      <c r="AY5" s="722">
        <v>2031</v>
      </c>
      <c r="AZ5" s="722">
        <v>2032</v>
      </c>
      <c r="BA5" s="722">
        <v>2033</v>
      </c>
      <c r="BB5" s="722">
        <v>2034</v>
      </c>
      <c r="BC5" s="722">
        <v>2035</v>
      </c>
      <c r="BD5" s="722">
        <v>2036</v>
      </c>
      <c r="BE5" s="722">
        <v>2037</v>
      </c>
      <c r="BF5" s="722">
        <v>2038</v>
      </c>
      <c r="BG5" s="722">
        <v>2039</v>
      </c>
      <c r="BH5" s="722">
        <v>2040</v>
      </c>
      <c r="BI5" s="707"/>
      <c r="BJ5" s="1005"/>
      <c r="BK5" s="707"/>
      <c r="BL5" s="991"/>
      <c r="BM5" s="707"/>
      <c r="BN5" s="723">
        <v>2015</v>
      </c>
      <c r="BO5" s="723">
        <v>2016</v>
      </c>
      <c r="BP5" s="723">
        <v>2017</v>
      </c>
      <c r="BQ5" s="723">
        <v>2018</v>
      </c>
      <c r="BR5" s="723">
        <v>2019</v>
      </c>
      <c r="BS5" s="723">
        <v>2020</v>
      </c>
      <c r="BT5" s="723">
        <v>2021</v>
      </c>
      <c r="BU5" s="723">
        <v>2022</v>
      </c>
      <c r="BV5" s="723">
        <v>2023</v>
      </c>
      <c r="BW5" s="723">
        <v>2024</v>
      </c>
      <c r="BX5" s="723">
        <v>2025</v>
      </c>
      <c r="BY5" s="723">
        <v>2026</v>
      </c>
      <c r="BZ5" s="723">
        <v>2027</v>
      </c>
      <c r="CA5" s="723">
        <v>2028</v>
      </c>
      <c r="CB5" s="723">
        <v>2029</v>
      </c>
      <c r="CC5" s="723">
        <v>2030</v>
      </c>
      <c r="CD5" s="723">
        <v>2031</v>
      </c>
      <c r="CE5" s="723">
        <v>2032</v>
      </c>
      <c r="CF5" s="723">
        <v>2033</v>
      </c>
      <c r="CG5" s="723">
        <v>2034</v>
      </c>
      <c r="CH5" s="723">
        <v>2035</v>
      </c>
      <c r="CI5" s="723">
        <v>2036</v>
      </c>
      <c r="CJ5" s="723">
        <v>2037</v>
      </c>
      <c r="CK5" s="723">
        <v>2038</v>
      </c>
      <c r="CL5" s="723">
        <v>2039</v>
      </c>
      <c r="CM5" s="723">
        <v>2040</v>
      </c>
      <c r="CN5" s="707"/>
      <c r="CO5" s="993"/>
      <c r="CP5" s="707"/>
      <c r="CQ5" s="724">
        <v>2015</v>
      </c>
      <c r="CR5" s="724">
        <v>2016</v>
      </c>
      <c r="CS5" s="724">
        <v>2017</v>
      </c>
      <c r="CT5" s="724">
        <v>2018</v>
      </c>
      <c r="CU5" s="724">
        <v>2019</v>
      </c>
      <c r="CV5" s="724">
        <v>2020</v>
      </c>
      <c r="CW5" s="724">
        <v>2021</v>
      </c>
      <c r="CX5" s="724">
        <v>2022</v>
      </c>
      <c r="CY5" s="724">
        <v>2023</v>
      </c>
      <c r="CZ5" s="724">
        <v>2024</v>
      </c>
      <c r="DA5" s="724">
        <v>2025</v>
      </c>
      <c r="DB5" s="724">
        <v>2026</v>
      </c>
      <c r="DC5" s="724">
        <v>2027</v>
      </c>
      <c r="DD5" s="724">
        <v>2028</v>
      </c>
      <c r="DE5" s="724">
        <v>2029</v>
      </c>
      <c r="DF5" s="724">
        <v>2030</v>
      </c>
      <c r="DG5" s="724">
        <v>2031</v>
      </c>
      <c r="DH5" s="724">
        <v>2032</v>
      </c>
      <c r="DI5" s="724">
        <v>2033</v>
      </c>
      <c r="DJ5" s="724">
        <v>2034</v>
      </c>
      <c r="DK5" s="724">
        <v>2035</v>
      </c>
      <c r="DL5" s="724">
        <v>2036</v>
      </c>
      <c r="DM5" s="724">
        <v>2037</v>
      </c>
      <c r="DN5" s="724">
        <v>2038</v>
      </c>
      <c r="DO5" s="724">
        <v>2039</v>
      </c>
      <c r="DP5" s="724">
        <v>2040</v>
      </c>
      <c r="DQ5" s="707"/>
      <c r="DR5" s="995"/>
      <c r="DS5" s="707"/>
      <c r="DT5" s="997"/>
    </row>
    <row r="6" spans="2:124" ht="5.0999999999999996" customHeight="1">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1003"/>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1005"/>
      <c r="BK6" s="707"/>
      <c r="BL6" s="991"/>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993"/>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995"/>
      <c r="DS6" s="707"/>
      <c r="DT6" s="997"/>
    </row>
    <row r="7" spans="2:124" outlineLevel="1">
      <c r="B7" s="725" t="s">
        <v>761</v>
      </c>
      <c r="C7" s="726"/>
      <c r="D7" s="727"/>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c r="AF7" s="707"/>
      <c r="AG7" s="1003"/>
      <c r="AH7" s="707"/>
      <c r="AI7" s="728"/>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30"/>
      <c r="BI7" s="707"/>
      <c r="BJ7" s="1005"/>
      <c r="BK7" s="707"/>
      <c r="BL7" s="991"/>
      <c r="BM7" s="707"/>
      <c r="BN7" s="728"/>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30"/>
      <c r="CN7" s="707"/>
      <c r="CO7" s="993"/>
      <c r="CP7" s="707"/>
      <c r="CQ7" s="728"/>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30"/>
      <c r="DQ7" s="707"/>
      <c r="DR7" s="995"/>
      <c r="DS7" s="707"/>
      <c r="DT7" s="997"/>
    </row>
    <row r="8" spans="2:124" outlineLevel="1">
      <c r="B8" s="731">
        <v>1</v>
      </c>
      <c r="C8" s="732" t="s">
        <v>114</v>
      </c>
      <c r="D8" s="733">
        <v>2015</v>
      </c>
      <c r="F8" s="734">
        <v>2363752</v>
      </c>
      <c r="G8" s="735">
        <v>2343568</v>
      </c>
      <c r="H8" s="736">
        <v>2343568</v>
      </c>
      <c r="I8" s="735">
        <v>2343568</v>
      </c>
      <c r="J8" s="736">
        <v>2343568</v>
      </c>
      <c r="K8" s="735">
        <v>2343568</v>
      </c>
      <c r="L8" s="736">
        <v>2343568</v>
      </c>
      <c r="M8" s="735">
        <v>2342225</v>
      </c>
      <c r="N8" s="736">
        <v>2342225</v>
      </c>
      <c r="O8" s="735">
        <v>2342225</v>
      </c>
      <c r="P8" s="736">
        <v>2196847</v>
      </c>
      <c r="Q8" s="735">
        <v>2184522</v>
      </c>
      <c r="R8" s="736">
        <v>2184522</v>
      </c>
      <c r="S8" s="735">
        <v>2138890</v>
      </c>
      <c r="T8" s="736">
        <v>2138890</v>
      </c>
      <c r="U8" s="735">
        <v>2134053</v>
      </c>
      <c r="V8" s="736">
        <v>589049</v>
      </c>
      <c r="W8" s="735">
        <v>589049</v>
      </c>
      <c r="X8" s="736">
        <v>589049</v>
      </c>
      <c r="Y8" s="735">
        <v>589049</v>
      </c>
      <c r="Z8" s="736">
        <v>0</v>
      </c>
      <c r="AA8" s="735">
        <v>0</v>
      </c>
      <c r="AB8" s="736">
        <v>0</v>
      </c>
      <c r="AC8" s="735">
        <v>0</v>
      </c>
      <c r="AD8" s="736">
        <v>0</v>
      </c>
      <c r="AE8" s="737">
        <v>0</v>
      </c>
      <c r="AF8" s="707"/>
      <c r="AG8" s="1003"/>
      <c r="AH8" s="707"/>
      <c r="AI8" s="734">
        <v>152</v>
      </c>
      <c r="AJ8" s="735">
        <v>151</v>
      </c>
      <c r="AK8" s="736">
        <v>151</v>
      </c>
      <c r="AL8" s="735">
        <v>151</v>
      </c>
      <c r="AM8" s="736">
        <v>151</v>
      </c>
      <c r="AN8" s="735">
        <v>151</v>
      </c>
      <c r="AO8" s="736">
        <v>151</v>
      </c>
      <c r="AP8" s="735">
        <v>151</v>
      </c>
      <c r="AQ8" s="736">
        <v>151</v>
      </c>
      <c r="AR8" s="735">
        <v>151</v>
      </c>
      <c r="AS8" s="736">
        <v>135</v>
      </c>
      <c r="AT8" s="735">
        <v>135</v>
      </c>
      <c r="AU8" s="736">
        <v>135</v>
      </c>
      <c r="AV8" s="735">
        <v>134</v>
      </c>
      <c r="AW8" s="736">
        <v>134</v>
      </c>
      <c r="AX8" s="735">
        <v>134</v>
      </c>
      <c r="AY8" s="736">
        <v>37</v>
      </c>
      <c r="AZ8" s="735">
        <v>37</v>
      </c>
      <c r="BA8" s="736">
        <v>37</v>
      </c>
      <c r="BB8" s="735">
        <v>37</v>
      </c>
      <c r="BC8" s="736">
        <v>0</v>
      </c>
      <c r="BD8" s="735">
        <v>0</v>
      </c>
      <c r="BE8" s="736">
        <v>0</v>
      </c>
      <c r="BF8" s="735">
        <v>0</v>
      </c>
      <c r="BG8" s="736">
        <v>0</v>
      </c>
      <c r="BH8" s="737">
        <v>0</v>
      </c>
      <c r="BI8" s="707"/>
      <c r="BJ8" s="1005"/>
      <c r="BK8" s="707"/>
      <c r="BL8" s="991"/>
      <c r="BM8" s="707"/>
      <c r="BN8" s="734">
        <v>3913143</v>
      </c>
      <c r="BO8" s="735">
        <v>3879729</v>
      </c>
      <c r="BP8" s="736">
        <v>3879729</v>
      </c>
      <c r="BQ8" s="735">
        <v>3879729</v>
      </c>
      <c r="BR8" s="736">
        <v>3879729</v>
      </c>
      <c r="BS8" s="735">
        <v>3879729</v>
      </c>
      <c r="BT8" s="736">
        <v>3879729</v>
      </c>
      <c r="BU8" s="735">
        <v>3877505</v>
      </c>
      <c r="BV8" s="736">
        <v>3877505</v>
      </c>
      <c r="BW8" s="735">
        <v>3877505</v>
      </c>
      <c r="BX8" s="736">
        <v>3636835</v>
      </c>
      <c r="BY8" s="735">
        <v>3616432</v>
      </c>
      <c r="BZ8" s="736">
        <v>3616432</v>
      </c>
      <c r="CA8" s="735">
        <v>3540890</v>
      </c>
      <c r="CB8" s="736">
        <v>3540890</v>
      </c>
      <c r="CC8" s="735">
        <v>3532881</v>
      </c>
      <c r="CD8" s="736">
        <v>975158</v>
      </c>
      <c r="CE8" s="735">
        <v>975158</v>
      </c>
      <c r="CF8" s="736">
        <v>975158</v>
      </c>
      <c r="CG8" s="735">
        <v>975158</v>
      </c>
      <c r="CH8" s="736">
        <v>0</v>
      </c>
      <c r="CI8" s="735">
        <v>0</v>
      </c>
      <c r="CJ8" s="736">
        <v>0</v>
      </c>
      <c r="CK8" s="735">
        <v>0</v>
      </c>
      <c r="CL8" s="736">
        <v>0</v>
      </c>
      <c r="CM8" s="737">
        <v>0</v>
      </c>
      <c r="CN8" s="707"/>
      <c r="CO8" s="993"/>
      <c r="CP8" s="707"/>
      <c r="CQ8" s="734">
        <v>252</v>
      </c>
      <c r="CR8" s="735">
        <v>250</v>
      </c>
      <c r="CS8" s="736">
        <v>250</v>
      </c>
      <c r="CT8" s="735">
        <v>250</v>
      </c>
      <c r="CU8" s="736">
        <v>250</v>
      </c>
      <c r="CV8" s="735">
        <v>250</v>
      </c>
      <c r="CW8" s="736">
        <v>250</v>
      </c>
      <c r="CX8" s="735">
        <v>249</v>
      </c>
      <c r="CY8" s="736">
        <v>249</v>
      </c>
      <c r="CZ8" s="735">
        <v>249</v>
      </c>
      <c r="DA8" s="736">
        <v>224</v>
      </c>
      <c r="DB8" s="735">
        <v>224</v>
      </c>
      <c r="DC8" s="736">
        <v>224</v>
      </c>
      <c r="DD8" s="735">
        <v>223</v>
      </c>
      <c r="DE8" s="736">
        <v>223</v>
      </c>
      <c r="DF8" s="735">
        <v>222</v>
      </c>
      <c r="DG8" s="736">
        <v>61</v>
      </c>
      <c r="DH8" s="735">
        <v>61</v>
      </c>
      <c r="DI8" s="736">
        <v>61</v>
      </c>
      <c r="DJ8" s="735">
        <v>61</v>
      </c>
      <c r="DK8" s="736">
        <v>0</v>
      </c>
      <c r="DL8" s="735">
        <v>0</v>
      </c>
      <c r="DM8" s="736">
        <v>0</v>
      </c>
      <c r="DN8" s="735">
        <v>0</v>
      </c>
      <c r="DO8" s="736">
        <v>0</v>
      </c>
      <c r="DP8" s="737">
        <v>0</v>
      </c>
      <c r="DQ8" s="707"/>
      <c r="DR8" s="995"/>
      <c r="DS8" s="707"/>
      <c r="DT8" s="997"/>
    </row>
    <row r="9" spans="2:124" outlineLevel="1">
      <c r="B9" s="738">
        <v>2</v>
      </c>
      <c r="C9" s="739" t="s">
        <v>762</v>
      </c>
      <c r="D9" s="740">
        <v>2015</v>
      </c>
      <c r="F9" s="741">
        <v>2587485</v>
      </c>
      <c r="G9" s="742">
        <v>2587485</v>
      </c>
      <c r="H9" s="743">
        <v>2587485</v>
      </c>
      <c r="I9" s="742">
        <v>2587485</v>
      </c>
      <c r="J9" s="743">
        <v>2587485</v>
      </c>
      <c r="K9" s="742">
        <v>2587485</v>
      </c>
      <c r="L9" s="743">
        <v>2587485</v>
      </c>
      <c r="M9" s="742">
        <v>2587485</v>
      </c>
      <c r="N9" s="743">
        <v>2587485</v>
      </c>
      <c r="O9" s="742">
        <v>2587485</v>
      </c>
      <c r="P9" s="743">
        <v>2587485</v>
      </c>
      <c r="Q9" s="742">
        <v>2587485</v>
      </c>
      <c r="R9" s="743">
        <v>2587485</v>
      </c>
      <c r="S9" s="742">
        <v>2587485</v>
      </c>
      <c r="T9" s="743">
        <v>2587485</v>
      </c>
      <c r="U9" s="742">
        <v>2587485</v>
      </c>
      <c r="V9" s="743">
        <v>2587485</v>
      </c>
      <c r="W9" s="742">
        <v>2587485</v>
      </c>
      <c r="X9" s="743">
        <v>2463704</v>
      </c>
      <c r="Y9" s="742">
        <v>0</v>
      </c>
      <c r="Z9" s="743">
        <v>0</v>
      </c>
      <c r="AA9" s="742">
        <v>0</v>
      </c>
      <c r="AB9" s="743">
        <v>0</v>
      </c>
      <c r="AC9" s="742">
        <v>0</v>
      </c>
      <c r="AD9" s="743">
        <v>0</v>
      </c>
      <c r="AE9" s="744">
        <v>0</v>
      </c>
      <c r="AF9" s="707"/>
      <c r="AG9" s="1003"/>
      <c r="AH9" s="707"/>
      <c r="AI9" s="741">
        <v>1364</v>
      </c>
      <c r="AJ9" s="742">
        <v>1364</v>
      </c>
      <c r="AK9" s="743">
        <v>1364</v>
      </c>
      <c r="AL9" s="742">
        <v>1364</v>
      </c>
      <c r="AM9" s="743">
        <v>1364</v>
      </c>
      <c r="AN9" s="742">
        <v>1364</v>
      </c>
      <c r="AO9" s="743">
        <v>1364</v>
      </c>
      <c r="AP9" s="742">
        <v>1364</v>
      </c>
      <c r="AQ9" s="743">
        <v>1364</v>
      </c>
      <c r="AR9" s="742">
        <v>1364</v>
      </c>
      <c r="AS9" s="743">
        <v>1364</v>
      </c>
      <c r="AT9" s="742">
        <v>1364</v>
      </c>
      <c r="AU9" s="743">
        <v>1364</v>
      </c>
      <c r="AV9" s="742">
        <v>1364</v>
      </c>
      <c r="AW9" s="743">
        <v>1364</v>
      </c>
      <c r="AX9" s="742">
        <v>1364</v>
      </c>
      <c r="AY9" s="743">
        <v>1364</v>
      </c>
      <c r="AZ9" s="742">
        <v>1364</v>
      </c>
      <c r="BA9" s="743">
        <v>1225</v>
      </c>
      <c r="BB9" s="742">
        <v>0</v>
      </c>
      <c r="BC9" s="743">
        <v>0</v>
      </c>
      <c r="BD9" s="742">
        <v>0</v>
      </c>
      <c r="BE9" s="743">
        <v>0</v>
      </c>
      <c r="BF9" s="742">
        <v>0</v>
      </c>
      <c r="BG9" s="743">
        <v>0</v>
      </c>
      <c r="BH9" s="744">
        <v>0</v>
      </c>
      <c r="BI9" s="707"/>
      <c r="BJ9" s="1005"/>
      <c r="BK9" s="707"/>
      <c r="BL9" s="991"/>
      <c r="BM9" s="707"/>
      <c r="BN9" s="741">
        <v>1587453</v>
      </c>
      <c r="BO9" s="742">
        <v>1587453</v>
      </c>
      <c r="BP9" s="743">
        <v>1587453</v>
      </c>
      <c r="BQ9" s="742">
        <v>1587453</v>
      </c>
      <c r="BR9" s="743">
        <v>1587453</v>
      </c>
      <c r="BS9" s="742">
        <v>1587453</v>
      </c>
      <c r="BT9" s="743">
        <v>1587453</v>
      </c>
      <c r="BU9" s="742">
        <v>1587453</v>
      </c>
      <c r="BV9" s="743">
        <v>1587453</v>
      </c>
      <c r="BW9" s="742">
        <v>1587453</v>
      </c>
      <c r="BX9" s="743">
        <v>1587453</v>
      </c>
      <c r="BY9" s="742">
        <v>1587453</v>
      </c>
      <c r="BZ9" s="743">
        <v>1587453</v>
      </c>
      <c r="CA9" s="742">
        <v>1587453</v>
      </c>
      <c r="CB9" s="743">
        <v>1587453</v>
      </c>
      <c r="CC9" s="742">
        <v>1587453</v>
      </c>
      <c r="CD9" s="743">
        <v>1587453</v>
      </c>
      <c r="CE9" s="742">
        <v>1587453</v>
      </c>
      <c r="CF9" s="743">
        <v>1511512</v>
      </c>
      <c r="CG9" s="742">
        <v>0</v>
      </c>
      <c r="CH9" s="743">
        <v>0</v>
      </c>
      <c r="CI9" s="742">
        <v>0</v>
      </c>
      <c r="CJ9" s="743">
        <v>0</v>
      </c>
      <c r="CK9" s="742">
        <v>0</v>
      </c>
      <c r="CL9" s="743">
        <v>0</v>
      </c>
      <c r="CM9" s="744">
        <v>0</v>
      </c>
      <c r="CN9" s="707"/>
      <c r="CO9" s="993"/>
      <c r="CP9" s="707"/>
      <c r="CQ9" s="741">
        <v>837</v>
      </c>
      <c r="CR9" s="742">
        <v>837</v>
      </c>
      <c r="CS9" s="743">
        <v>837</v>
      </c>
      <c r="CT9" s="742">
        <v>837</v>
      </c>
      <c r="CU9" s="743">
        <v>837</v>
      </c>
      <c r="CV9" s="742">
        <v>837</v>
      </c>
      <c r="CW9" s="743">
        <v>837</v>
      </c>
      <c r="CX9" s="742">
        <v>837</v>
      </c>
      <c r="CY9" s="743">
        <v>837</v>
      </c>
      <c r="CZ9" s="742">
        <v>837</v>
      </c>
      <c r="DA9" s="743">
        <v>837</v>
      </c>
      <c r="DB9" s="742">
        <v>837</v>
      </c>
      <c r="DC9" s="743">
        <v>837</v>
      </c>
      <c r="DD9" s="742">
        <v>837</v>
      </c>
      <c r="DE9" s="743">
        <v>837</v>
      </c>
      <c r="DF9" s="742">
        <v>837</v>
      </c>
      <c r="DG9" s="743">
        <v>837</v>
      </c>
      <c r="DH9" s="742">
        <v>837</v>
      </c>
      <c r="DI9" s="743">
        <v>752</v>
      </c>
      <c r="DJ9" s="742">
        <v>0</v>
      </c>
      <c r="DK9" s="743">
        <v>0</v>
      </c>
      <c r="DL9" s="742">
        <v>0</v>
      </c>
      <c r="DM9" s="743">
        <v>0</v>
      </c>
      <c r="DN9" s="742">
        <v>0</v>
      </c>
      <c r="DO9" s="743">
        <v>0</v>
      </c>
      <c r="DP9" s="744">
        <v>0</v>
      </c>
      <c r="DQ9" s="707"/>
      <c r="DR9" s="995"/>
      <c r="DS9" s="707"/>
      <c r="DT9" s="997"/>
    </row>
    <row r="10" spans="2:124" outlineLevel="1">
      <c r="B10" s="745">
        <v>3</v>
      </c>
      <c r="C10" s="746" t="s">
        <v>116</v>
      </c>
      <c r="D10" s="747">
        <v>2015</v>
      </c>
      <c r="F10" s="748">
        <v>0</v>
      </c>
      <c r="G10" s="749">
        <v>0</v>
      </c>
      <c r="H10" s="750">
        <v>0</v>
      </c>
      <c r="I10" s="749">
        <v>0</v>
      </c>
      <c r="J10" s="750">
        <v>0</v>
      </c>
      <c r="K10" s="749">
        <v>0</v>
      </c>
      <c r="L10" s="750">
        <v>0</v>
      </c>
      <c r="M10" s="749">
        <v>0</v>
      </c>
      <c r="N10" s="750">
        <v>0</v>
      </c>
      <c r="O10" s="749">
        <v>0</v>
      </c>
      <c r="P10" s="750">
        <v>0</v>
      </c>
      <c r="Q10" s="749">
        <v>0</v>
      </c>
      <c r="R10" s="750">
        <v>0</v>
      </c>
      <c r="S10" s="749">
        <v>0</v>
      </c>
      <c r="T10" s="750">
        <v>0</v>
      </c>
      <c r="U10" s="749">
        <v>0</v>
      </c>
      <c r="V10" s="750">
        <v>0</v>
      </c>
      <c r="W10" s="749">
        <v>0</v>
      </c>
      <c r="X10" s="750">
        <v>0</v>
      </c>
      <c r="Y10" s="749">
        <v>0</v>
      </c>
      <c r="Z10" s="750">
        <v>0</v>
      </c>
      <c r="AA10" s="749">
        <v>0</v>
      </c>
      <c r="AB10" s="750">
        <v>0</v>
      </c>
      <c r="AC10" s="749">
        <v>0</v>
      </c>
      <c r="AD10" s="750">
        <v>0</v>
      </c>
      <c r="AE10" s="751">
        <v>0</v>
      </c>
      <c r="AF10" s="707"/>
      <c r="AG10" s="1003"/>
      <c r="AH10" s="707"/>
      <c r="AI10" s="748">
        <v>0</v>
      </c>
      <c r="AJ10" s="749">
        <v>0</v>
      </c>
      <c r="AK10" s="750">
        <v>0</v>
      </c>
      <c r="AL10" s="749">
        <v>0</v>
      </c>
      <c r="AM10" s="750">
        <v>0</v>
      </c>
      <c r="AN10" s="749">
        <v>0</v>
      </c>
      <c r="AO10" s="750">
        <v>0</v>
      </c>
      <c r="AP10" s="749">
        <v>0</v>
      </c>
      <c r="AQ10" s="750">
        <v>0</v>
      </c>
      <c r="AR10" s="749">
        <v>0</v>
      </c>
      <c r="AS10" s="750">
        <v>0</v>
      </c>
      <c r="AT10" s="749">
        <v>0</v>
      </c>
      <c r="AU10" s="750">
        <v>0</v>
      </c>
      <c r="AV10" s="749">
        <v>0</v>
      </c>
      <c r="AW10" s="750">
        <v>0</v>
      </c>
      <c r="AX10" s="749">
        <v>0</v>
      </c>
      <c r="AY10" s="750">
        <v>0</v>
      </c>
      <c r="AZ10" s="749">
        <v>0</v>
      </c>
      <c r="BA10" s="750">
        <v>0</v>
      </c>
      <c r="BB10" s="749">
        <v>0</v>
      </c>
      <c r="BC10" s="750">
        <v>0</v>
      </c>
      <c r="BD10" s="749">
        <v>0</v>
      </c>
      <c r="BE10" s="750">
        <v>0</v>
      </c>
      <c r="BF10" s="749">
        <v>0</v>
      </c>
      <c r="BG10" s="750">
        <v>0</v>
      </c>
      <c r="BH10" s="751">
        <v>0</v>
      </c>
      <c r="BI10" s="707"/>
      <c r="BJ10" s="1005"/>
      <c r="BK10" s="707"/>
      <c r="BL10" s="991"/>
      <c r="BM10" s="707"/>
      <c r="BN10" s="748">
        <v>0</v>
      </c>
      <c r="BO10" s="749">
        <v>0</v>
      </c>
      <c r="BP10" s="750">
        <v>0</v>
      </c>
      <c r="BQ10" s="749">
        <v>0</v>
      </c>
      <c r="BR10" s="750">
        <v>0</v>
      </c>
      <c r="BS10" s="749">
        <v>0</v>
      </c>
      <c r="BT10" s="750">
        <v>0</v>
      </c>
      <c r="BU10" s="749">
        <v>0</v>
      </c>
      <c r="BV10" s="750">
        <v>0</v>
      </c>
      <c r="BW10" s="749">
        <v>0</v>
      </c>
      <c r="BX10" s="750">
        <v>0</v>
      </c>
      <c r="BY10" s="749">
        <v>0</v>
      </c>
      <c r="BZ10" s="750">
        <v>0</v>
      </c>
      <c r="CA10" s="749">
        <v>0</v>
      </c>
      <c r="CB10" s="750">
        <v>0</v>
      </c>
      <c r="CC10" s="749">
        <v>0</v>
      </c>
      <c r="CD10" s="750">
        <v>0</v>
      </c>
      <c r="CE10" s="749">
        <v>0</v>
      </c>
      <c r="CF10" s="750">
        <v>0</v>
      </c>
      <c r="CG10" s="749">
        <v>0</v>
      </c>
      <c r="CH10" s="750">
        <v>0</v>
      </c>
      <c r="CI10" s="749">
        <v>0</v>
      </c>
      <c r="CJ10" s="750">
        <v>0</v>
      </c>
      <c r="CK10" s="749">
        <v>0</v>
      </c>
      <c r="CL10" s="750">
        <v>0</v>
      </c>
      <c r="CM10" s="751">
        <v>0</v>
      </c>
      <c r="CN10" s="707"/>
      <c r="CO10" s="993"/>
      <c r="CP10" s="707"/>
      <c r="CQ10" s="748">
        <v>0</v>
      </c>
      <c r="CR10" s="749">
        <v>0</v>
      </c>
      <c r="CS10" s="750">
        <v>0</v>
      </c>
      <c r="CT10" s="749">
        <v>0</v>
      </c>
      <c r="CU10" s="750">
        <v>0</v>
      </c>
      <c r="CV10" s="749">
        <v>0</v>
      </c>
      <c r="CW10" s="750">
        <v>0</v>
      </c>
      <c r="CX10" s="749">
        <v>0</v>
      </c>
      <c r="CY10" s="750">
        <v>0</v>
      </c>
      <c r="CZ10" s="749">
        <v>0</v>
      </c>
      <c r="DA10" s="750">
        <v>0</v>
      </c>
      <c r="DB10" s="749">
        <v>0</v>
      </c>
      <c r="DC10" s="750">
        <v>0</v>
      </c>
      <c r="DD10" s="749">
        <v>0</v>
      </c>
      <c r="DE10" s="750">
        <v>0</v>
      </c>
      <c r="DF10" s="749">
        <v>0</v>
      </c>
      <c r="DG10" s="750">
        <v>0</v>
      </c>
      <c r="DH10" s="749">
        <v>0</v>
      </c>
      <c r="DI10" s="750">
        <v>0</v>
      </c>
      <c r="DJ10" s="749">
        <v>0</v>
      </c>
      <c r="DK10" s="750">
        <v>0</v>
      </c>
      <c r="DL10" s="749">
        <v>0</v>
      </c>
      <c r="DM10" s="750">
        <v>0</v>
      </c>
      <c r="DN10" s="749">
        <v>0</v>
      </c>
      <c r="DO10" s="750">
        <v>0</v>
      </c>
      <c r="DP10" s="751">
        <v>0</v>
      </c>
      <c r="DQ10" s="707"/>
      <c r="DR10" s="995"/>
      <c r="DS10" s="707"/>
      <c r="DT10" s="997"/>
    </row>
    <row r="11" spans="2:124" outlineLevel="1">
      <c r="B11" s="738">
        <v>4</v>
      </c>
      <c r="C11" s="739" t="s">
        <v>117</v>
      </c>
      <c r="D11" s="740">
        <v>2015</v>
      </c>
      <c r="F11" s="741">
        <v>0</v>
      </c>
      <c r="G11" s="742">
        <v>0</v>
      </c>
      <c r="H11" s="743">
        <v>0</v>
      </c>
      <c r="I11" s="742">
        <v>0</v>
      </c>
      <c r="J11" s="743">
        <v>0</v>
      </c>
      <c r="K11" s="742">
        <v>0</v>
      </c>
      <c r="L11" s="743">
        <v>0</v>
      </c>
      <c r="M11" s="742">
        <v>0</v>
      </c>
      <c r="N11" s="743">
        <v>0</v>
      </c>
      <c r="O11" s="742">
        <v>0</v>
      </c>
      <c r="P11" s="743">
        <v>0</v>
      </c>
      <c r="Q11" s="742">
        <v>0</v>
      </c>
      <c r="R11" s="743">
        <v>0</v>
      </c>
      <c r="S11" s="742">
        <v>0</v>
      </c>
      <c r="T11" s="743">
        <v>0</v>
      </c>
      <c r="U11" s="742">
        <v>0</v>
      </c>
      <c r="V11" s="743">
        <v>0</v>
      </c>
      <c r="W11" s="742">
        <v>0</v>
      </c>
      <c r="X11" s="743">
        <v>0</v>
      </c>
      <c r="Y11" s="742">
        <v>0</v>
      </c>
      <c r="Z11" s="743">
        <v>0</v>
      </c>
      <c r="AA11" s="742">
        <v>0</v>
      </c>
      <c r="AB11" s="743">
        <v>0</v>
      </c>
      <c r="AC11" s="742">
        <v>0</v>
      </c>
      <c r="AD11" s="743">
        <v>0</v>
      </c>
      <c r="AE11" s="744">
        <v>0</v>
      </c>
      <c r="AF11" s="707"/>
      <c r="AG11" s="1003"/>
      <c r="AH11" s="707"/>
      <c r="AI11" s="741">
        <v>0</v>
      </c>
      <c r="AJ11" s="742">
        <v>0</v>
      </c>
      <c r="AK11" s="743">
        <v>0</v>
      </c>
      <c r="AL11" s="742">
        <v>0</v>
      </c>
      <c r="AM11" s="743">
        <v>0</v>
      </c>
      <c r="AN11" s="742">
        <v>0</v>
      </c>
      <c r="AO11" s="743">
        <v>0</v>
      </c>
      <c r="AP11" s="742">
        <v>0</v>
      </c>
      <c r="AQ11" s="743">
        <v>0</v>
      </c>
      <c r="AR11" s="742">
        <v>0</v>
      </c>
      <c r="AS11" s="743">
        <v>0</v>
      </c>
      <c r="AT11" s="742">
        <v>0</v>
      </c>
      <c r="AU11" s="743">
        <v>0</v>
      </c>
      <c r="AV11" s="742">
        <v>0</v>
      </c>
      <c r="AW11" s="743">
        <v>0</v>
      </c>
      <c r="AX11" s="742">
        <v>0</v>
      </c>
      <c r="AY11" s="743">
        <v>0</v>
      </c>
      <c r="AZ11" s="742">
        <v>0</v>
      </c>
      <c r="BA11" s="743">
        <v>0</v>
      </c>
      <c r="BB11" s="742">
        <v>0</v>
      </c>
      <c r="BC11" s="743">
        <v>0</v>
      </c>
      <c r="BD11" s="742">
        <v>0</v>
      </c>
      <c r="BE11" s="743">
        <v>0</v>
      </c>
      <c r="BF11" s="742">
        <v>0</v>
      </c>
      <c r="BG11" s="743">
        <v>0</v>
      </c>
      <c r="BH11" s="744">
        <v>0</v>
      </c>
      <c r="BI11" s="707"/>
      <c r="BJ11" s="1005"/>
      <c r="BK11" s="707"/>
      <c r="BL11" s="991"/>
      <c r="BM11" s="707"/>
      <c r="BN11" s="741">
        <v>0</v>
      </c>
      <c r="BO11" s="742">
        <v>0</v>
      </c>
      <c r="BP11" s="743">
        <v>0</v>
      </c>
      <c r="BQ11" s="742">
        <v>0</v>
      </c>
      <c r="BR11" s="743">
        <v>0</v>
      </c>
      <c r="BS11" s="742">
        <v>0</v>
      </c>
      <c r="BT11" s="743">
        <v>0</v>
      </c>
      <c r="BU11" s="742">
        <v>0</v>
      </c>
      <c r="BV11" s="743">
        <v>0</v>
      </c>
      <c r="BW11" s="742">
        <v>0</v>
      </c>
      <c r="BX11" s="743">
        <v>0</v>
      </c>
      <c r="BY11" s="742">
        <v>0</v>
      </c>
      <c r="BZ11" s="743">
        <v>0</v>
      </c>
      <c r="CA11" s="742">
        <v>0</v>
      </c>
      <c r="CB11" s="743">
        <v>0</v>
      </c>
      <c r="CC11" s="742">
        <v>0</v>
      </c>
      <c r="CD11" s="743">
        <v>0</v>
      </c>
      <c r="CE11" s="742">
        <v>0</v>
      </c>
      <c r="CF11" s="743">
        <v>0</v>
      </c>
      <c r="CG11" s="742">
        <v>0</v>
      </c>
      <c r="CH11" s="743">
        <v>0</v>
      </c>
      <c r="CI11" s="742">
        <v>0</v>
      </c>
      <c r="CJ11" s="743">
        <v>0</v>
      </c>
      <c r="CK11" s="742">
        <v>0</v>
      </c>
      <c r="CL11" s="743">
        <v>0</v>
      </c>
      <c r="CM11" s="744">
        <v>0</v>
      </c>
      <c r="CN11" s="707"/>
      <c r="CO11" s="993"/>
      <c r="CP11" s="707"/>
      <c r="CQ11" s="741">
        <v>0</v>
      </c>
      <c r="CR11" s="742">
        <v>0</v>
      </c>
      <c r="CS11" s="743">
        <v>0</v>
      </c>
      <c r="CT11" s="742">
        <v>0</v>
      </c>
      <c r="CU11" s="743">
        <v>0</v>
      </c>
      <c r="CV11" s="742">
        <v>0</v>
      </c>
      <c r="CW11" s="743">
        <v>0</v>
      </c>
      <c r="CX11" s="742">
        <v>0</v>
      </c>
      <c r="CY11" s="743">
        <v>0</v>
      </c>
      <c r="CZ11" s="742">
        <v>0</v>
      </c>
      <c r="DA11" s="743">
        <v>0</v>
      </c>
      <c r="DB11" s="742">
        <v>0</v>
      </c>
      <c r="DC11" s="743">
        <v>0</v>
      </c>
      <c r="DD11" s="742">
        <v>0</v>
      </c>
      <c r="DE11" s="743">
        <v>0</v>
      </c>
      <c r="DF11" s="742">
        <v>0</v>
      </c>
      <c r="DG11" s="743">
        <v>0</v>
      </c>
      <c r="DH11" s="742">
        <v>0</v>
      </c>
      <c r="DI11" s="743">
        <v>0</v>
      </c>
      <c r="DJ11" s="742">
        <v>0</v>
      </c>
      <c r="DK11" s="743">
        <v>0</v>
      </c>
      <c r="DL11" s="742">
        <v>0</v>
      </c>
      <c r="DM11" s="743">
        <v>0</v>
      </c>
      <c r="DN11" s="742">
        <v>0</v>
      </c>
      <c r="DO11" s="743">
        <v>0</v>
      </c>
      <c r="DP11" s="744">
        <v>0</v>
      </c>
      <c r="DQ11" s="707"/>
      <c r="DR11" s="995"/>
      <c r="DS11" s="707"/>
      <c r="DT11" s="997"/>
    </row>
    <row r="12" spans="2:124" outlineLevel="1">
      <c r="B12" s="745">
        <v>5</v>
      </c>
      <c r="C12" s="746" t="s">
        <v>118</v>
      </c>
      <c r="D12" s="747">
        <v>2015</v>
      </c>
      <c r="F12" s="752">
        <v>0</v>
      </c>
      <c r="G12" s="753">
        <v>0</v>
      </c>
      <c r="H12" s="754">
        <v>0</v>
      </c>
      <c r="I12" s="753">
        <v>0</v>
      </c>
      <c r="J12" s="754">
        <v>0</v>
      </c>
      <c r="K12" s="753">
        <v>0</v>
      </c>
      <c r="L12" s="754">
        <v>0</v>
      </c>
      <c r="M12" s="753">
        <v>0</v>
      </c>
      <c r="N12" s="754">
        <v>0</v>
      </c>
      <c r="O12" s="753">
        <v>0</v>
      </c>
      <c r="P12" s="754">
        <v>0</v>
      </c>
      <c r="Q12" s="753">
        <v>0</v>
      </c>
      <c r="R12" s="754">
        <v>0</v>
      </c>
      <c r="S12" s="753">
        <v>0</v>
      </c>
      <c r="T12" s="754">
        <v>0</v>
      </c>
      <c r="U12" s="753">
        <v>0</v>
      </c>
      <c r="V12" s="754">
        <v>0</v>
      </c>
      <c r="W12" s="753">
        <v>0</v>
      </c>
      <c r="X12" s="754">
        <v>0</v>
      </c>
      <c r="Y12" s="753">
        <v>0</v>
      </c>
      <c r="Z12" s="754">
        <v>0</v>
      </c>
      <c r="AA12" s="753">
        <v>0</v>
      </c>
      <c r="AB12" s="754">
        <v>0</v>
      </c>
      <c r="AC12" s="753">
        <v>0</v>
      </c>
      <c r="AD12" s="754">
        <v>0</v>
      </c>
      <c r="AE12" s="755">
        <v>0</v>
      </c>
      <c r="AF12" s="707"/>
      <c r="AG12" s="1003"/>
      <c r="AH12" s="707"/>
      <c r="AI12" s="752">
        <v>0</v>
      </c>
      <c r="AJ12" s="753">
        <v>0</v>
      </c>
      <c r="AK12" s="754">
        <v>0</v>
      </c>
      <c r="AL12" s="753">
        <v>0</v>
      </c>
      <c r="AM12" s="754">
        <v>0</v>
      </c>
      <c r="AN12" s="753">
        <v>0</v>
      </c>
      <c r="AO12" s="754">
        <v>0</v>
      </c>
      <c r="AP12" s="753">
        <v>0</v>
      </c>
      <c r="AQ12" s="754">
        <v>0</v>
      </c>
      <c r="AR12" s="753">
        <v>0</v>
      </c>
      <c r="AS12" s="754">
        <v>0</v>
      </c>
      <c r="AT12" s="753">
        <v>0</v>
      </c>
      <c r="AU12" s="754">
        <v>0</v>
      </c>
      <c r="AV12" s="753">
        <v>0</v>
      </c>
      <c r="AW12" s="754">
        <v>0</v>
      </c>
      <c r="AX12" s="753">
        <v>0</v>
      </c>
      <c r="AY12" s="754">
        <v>0</v>
      </c>
      <c r="AZ12" s="753">
        <v>0</v>
      </c>
      <c r="BA12" s="754">
        <v>0</v>
      </c>
      <c r="BB12" s="753">
        <v>0</v>
      </c>
      <c r="BC12" s="754">
        <v>0</v>
      </c>
      <c r="BD12" s="753">
        <v>0</v>
      </c>
      <c r="BE12" s="754">
        <v>0</v>
      </c>
      <c r="BF12" s="753">
        <v>0</v>
      </c>
      <c r="BG12" s="754">
        <v>0</v>
      </c>
      <c r="BH12" s="755">
        <v>0</v>
      </c>
      <c r="BI12" s="707"/>
      <c r="BJ12" s="1005"/>
      <c r="BK12" s="707"/>
      <c r="BL12" s="991"/>
      <c r="BM12" s="707"/>
      <c r="BN12" s="752">
        <v>0</v>
      </c>
      <c r="BO12" s="753">
        <v>0</v>
      </c>
      <c r="BP12" s="754">
        <v>0</v>
      </c>
      <c r="BQ12" s="753">
        <v>0</v>
      </c>
      <c r="BR12" s="754">
        <v>0</v>
      </c>
      <c r="BS12" s="753">
        <v>0</v>
      </c>
      <c r="BT12" s="754">
        <v>0</v>
      </c>
      <c r="BU12" s="753">
        <v>0</v>
      </c>
      <c r="BV12" s="754">
        <v>0</v>
      </c>
      <c r="BW12" s="753">
        <v>0</v>
      </c>
      <c r="BX12" s="754">
        <v>0</v>
      </c>
      <c r="BY12" s="753">
        <v>0</v>
      </c>
      <c r="BZ12" s="754">
        <v>0</v>
      </c>
      <c r="CA12" s="753">
        <v>0</v>
      </c>
      <c r="CB12" s="754">
        <v>0</v>
      </c>
      <c r="CC12" s="753">
        <v>0</v>
      </c>
      <c r="CD12" s="754">
        <v>0</v>
      </c>
      <c r="CE12" s="753">
        <v>0</v>
      </c>
      <c r="CF12" s="754">
        <v>0</v>
      </c>
      <c r="CG12" s="753">
        <v>0</v>
      </c>
      <c r="CH12" s="754">
        <v>0</v>
      </c>
      <c r="CI12" s="753">
        <v>0</v>
      </c>
      <c r="CJ12" s="754">
        <v>0</v>
      </c>
      <c r="CK12" s="753">
        <v>0</v>
      </c>
      <c r="CL12" s="754">
        <v>0</v>
      </c>
      <c r="CM12" s="755">
        <v>0</v>
      </c>
      <c r="CN12" s="707"/>
      <c r="CO12" s="993"/>
      <c r="CP12" s="707"/>
      <c r="CQ12" s="752">
        <v>0</v>
      </c>
      <c r="CR12" s="753">
        <v>0</v>
      </c>
      <c r="CS12" s="754">
        <v>0</v>
      </c>
      <c r="CT12" s="753">
        <v>0</v>
      </c>
      <c r="CU12" s="754">
        <v>0</v>
      </c>
      <c r="CV12" s="753">
        <v>0</v>
      </c>
      <c r="CW12" s="754">
        <v>0</v>
      </c>
      <c r="CX12" s="753">
        <v>0</v>
      </c>
      <c r="CY12" s="754">
        <v>0</v>
      </c>
      <c r="CZ12" s="753">
        <v>0</v>
      </c>
      <c r="DA12" s="754">
        <v>0</v>
      </c>
      <c r="DB12" s="753">
        <v>0</v>
      </c>
      <c r="DC12" s="754">
        <v>0</v>
      </c>
      <c r="DD12" s="753">
        <v>0</v>
      </c>
      <c r="DE12" s="754">
        <v>0</v>
      </c>
      <c r="DF12" s="753">
        <v>0</v>
      </c>
      <c r="DG12" s="754">
        <v>0</v>
      </c>
      <c r="DH12" s="753">
        <v>0</v>
      </c>
      <c r="DI12" s="754">
        <v>0</v>
      </c>
      <c r="DJ12" s="753">
        <v>0</v>
      </c>
      <c r="DK12" s="754">
        <v>0</v>
      </c>
      <c r="DL12" s="753">
        <v>0</v>
      </c>
      <c r="DM12" s="754">
        <v>0</v>
      </c>
      <c r="DN12" s="753">
        <v>0</v>
      </c>
      <c r="DO12" s="754">
        <v>0</v>
      </c>
      <c r="DP12" s="755">
        <v>0</v>
      </c>
      <c r="DQ12" s="707"/>
      <c r="DR12" s="995"/>
      <c r="DS12" s="707"/>
      <c r="DT12" s="997"/>
    </row>
    <row r="13" spans="2:124" outlineLevel="1">
      <c r="B13" s="738">
        <v>6</v>
      </c>
      <c r="C13" s="756" t="s">
        <v>119</v>
      </c>
      <c r="D13" s="740">
        <v>2015</v>
      </c>
      <c r="F13" s="741">
        <v>2979118</v>
      </c>
      <c r="G13" s="742">
        <v>2979118</v>
      </c>
      <c r="H13" s="743">
        <v>2977997</v>
      </c>
      <c r="I13" s="742">
        <v>2977997</v>
      </c>
      <c r="J13" s="743">
        <v>2977997</v>
      </c>
      <c r="K13" s="742">
        <v>2977997</v>
      </c>
      <c r="L13" s="743">
        <v>2816016</v>
      </c>
      <c r="M13" s="742">
        <v>2816016</v>
      </c>
      <c r="N13" s="743">
        <v>2768202</v>
      </c>
      <c r="O13" s="742">
        <v>2222800</v>
      </c>
      <c r="P13" s="743">
        <v>775694</v>
      </c>
      <c r="Q13" s="742">
        <v>654225</v>
      </c>
      <c r="R13" s="743">
        <v>220076</v>
      </c>
      <c r="S13" s="742">
        <v>220076</v>
      </c>
      <c r="T13" s="743">
        <v>220076</v>
      </c>
      <c r="U13" s="742">
        <v>132698</v>
      </c>
      <c r="V13" s="743">
        <v>106208</v>
      </c>
      <c r="W13" s="742">
        <v>106208</v>
      </c>
      <c r="X13" s="743">
        <v>106208</v>
      </c>
      <c r="Y13" s="742">
        <v>106208</v>
      </c>
      <c r="Z13" s="743">
        <v>0</v>
      </c>
      <c r="AA13" s="742">
        <v>0</v>
      </c>
      <c r="AB13" s="743">
        <v>0</v>
      </c>
      <c r="AC13" s="742">
        <v>0</v>
      </c>
      <c r="AD13" s="743">
        <v>0</v>
      </c>
      <c r="AE13" s="744">
        <v>0</v>
      </c>
      <c r="AF13" s="707"/>
      <c r="AG13" s="1003"/>
      <c r="AH13" s="707"/>
      <c r="AI13" s="741">
        <v>420</v>
      </c>
      <c r="AJ13" s="742">
        <v>420</v>
      </c>
      <c r="AK13" s="743">
        <v>419</v>
      </c>
      <c r="AL13" s="742">
        <v>419</v>
      </c>
      <c r="AM13" s="743">
        <v>419</v>
      </c>
      <c r="AN13" s="742">
        <v>419</v>
      </c>
      <c r="AO13" s="743">
        <v>394</v>
      </c>
      <c r="AP13" s="742">
        <v>394</v>
      </c>
      <c r="AQ13" s="743">
        <v>391</v>
      </c>
      <c r="AR13" s="742">
        <v>309</v>
      </c>
      <c r="AS13" s="743">
        <v>106</v>
      </c>
      <c r="AT13" s="742">
        <v>100</v>
      </c>
      <c r="AU13" s="743">
        <v>65</v>
      </c>
      <c r="AV13" s="742">
        <v>65</v>
      </c>
      <c r="AW13" s="743">
        <v>65</v>
      </c>
      <c r="AX13" s="742">
        <v>54</v>
      </c>
      <c r="AY13" s="743">
        <v>46</v>
      </c>
      <c r="AZ13" s="742">
        <v>46</v>
      </c>
      <c r="BA13" s="743">
        <v>46</v>
      </c>
      <c r="BB13" s="742">
        <v>46</v>
      </c>
      <c r="BC13" s="743">
        <v>0</v>
      </c>
      <c r="BD13" s="742">
        <v>0</v>
      </c>
      <c r="BE13" s="743">
        <v>0</v>
      </c>
      <c r="BF13" s="742">
        <v>0</v>
      </c>
      <c r="BG13" s="743">
        <v>0</v>
      </c>
      <c r="BH13" s="744">
        <v>0</v>
      </c>
      <c r="BI13" s="707"/>
      <c r="BJ13" s="1005"/>
      <c r="BK13" s="707"/>
      <c r="BL13" s="991"/>
      <c r="BM13" s="707"/>
      <c r="BN13" s="741">
        <v>1883044</v>
      </c>
      <c r="BO13" s="742">
        <v>1883044</v>
      </c>
      <c r="BP13" s="743">
        <v>1882176</v>
      </c>
      <c r="BQ13" s="742">
        <v>1882176</v>
      </c>
      <c r="BR13" s="743">
        <v>1882176</v>
      </c>
      <c r="BS13" s="742">
        <v>1882176</v>
      </c>
      <c r="BT13" s="743">
        <v>1786538</v>
      </c>
      <c r="BU13" s="742">
        <v>1786538</v>
      </c>
      <c r="BV13" s="743">
        <v>1755270</v>
      </c>
      <c r="BW13" s="742">
        <v>1432240</v>
      </c>
      <c r="BX13" s="743">
        <v>564489</v>
      </c>
      <c r="BY13" s="742">
        <v>485719</v>
      </c>
      <c r="BZ13" s="743">
        <v>149063</v>
      </c>
      <c r="CA13" s="742">
        <v>149063</v>
      </c>
      <c r="CB13" s="743">
        <v>149063</v>
      </c>
      <c r="CC13" s="742">
        <v>94214</v>
      </c>
      <c r="CD13" s="743">
        <v>75233</v>
      </c>
      <c r="CE13" s="742">
        <v>75233</v>
      </c>
      <c r="CF13" s="743">
        <v>75233</v>
      </c>
      <c r="CG13" s="742">
        <v>75233</v>
      </c>
      <c r="CH13" s="743">
        <v>0</v>
      </c>
      <c r="CI13" s="742">
        <v>0</v>
      </c>
      <c r="CJ13" s="743">
        <v>0</v>
      </c>
      <c r="CK13" s="742">
        <v>0</v>
      </c>
      <c r="CL13" s="743">
        <v>0</v>
      </c>
      <c r="CM13" s="744">
        <v>0</v>
      </c>
      <c r="CN13" s="707"/>
      <c r="CO13" s="993"/>
      <c r="CP13" s="707"/>
      <c r="CQ13" s="741">
        <v>260</v>
      </c>
      <c r="CR13" s="742">
        <v>260</v>
      </c>
      <c r="CS13" s="743">
        <v>260</v>
      </c>
      <c r="CT13" s="742">
        <v>260</v>
      </c>
      <c r="CU13" s="743">
        <v>260</v>
      </c>
      <c r="CV13" s="742">
        <v>260</v>
      </c>
      <c r="CW13" s="743">
        <v>245</v>
      </c>
      <c r="CX13" s="742">
        <v>245</v>
      </c>
      <c r="CY13" s="743">
        <v>243</v>
      </c>
      <c r="CZ13" s="742">
        <v>195</v>
      </c>
      <c r="DA13" s="743">
        <v>75</v>
      </c>
      <c r="DB13" s="742">
        <v>72</v>
      </c>
      <c r="DC13" s="743">
        <v>44</v>
      </c>
      <c r="DD13" s="742">
        <v>44</v>
      </c>
      <c r="DE13" s="743">
        <v>44</v>
      </c>
      <c r="DF13" s="742">
        <v>37</v>
      </c>
      <c r="DG13" s="743">
        <v>31</v>
      </c>
      <c r="DH13" s="742">
        <v>31</v>
      </c>
      <c r="DI13" s="743">
        <v>31</v>
      </c>
      <c r="DJ13" s="742">
        <v>31</v>
      </c>
      <c r="DK13" s="743">
        <v>0</v>
      </c>
      <c r="DL13" s="742">
        <v>0</v>
      </c>
      <c r="DM13" s="743">
        <v>0</v>
      </c>
      <c r="DN13" s="742">
        <v>0</v>
      </c>
      <c r="DO13" s="743">
        <v>0</v>
      </c>
      <c r="DP13" s="744">
        <v>0</v>
      </c>
      <c r="DQ13" s="707"/>
      <c r="DR13" s="995"/>
      <c r="DS13" s="707"/>
      <c r="DT13" s="997"/>
    </row>
    <row r="14" spans="2:124" outlineLevel="1">
      <c r="B14" s="745">
        <v>7</v>
      </c>
      <c r="C14" s="757" t="s">
        <v>120</v>
      </c>
      <c r="D14" s="747">
        <v>2015</v>
      </c>
      <c r="F14" s="748">
        <v>0</v>
      </c>
      <c r="G14" s="749">
        <v>0</v>
      </c>
      <c r="H14" s="750">
        <v>0</v>
      </c>
      <c r="I14" s="749">
        <v>0</v>
      </c>
      <c r="J14" s="750">
        <v>0</v>
      </c>
      <c r="K14" s="749">
        <v>0</v>
      </c>
      <c r="L14" s="750">
        <v>0</v>
      </c>
      <c r="M14" s="749">
        <v>0</v>
      </c>
      <c r="N14" s="750">
        <v>0</v>
      </c>
      <c r="O14" s="749">
        <v>0</v>
      </c>
      <c r="P14" s="750">
        <v>0</v>
      </c>
      <c r="Q14" s="749">
        <v>0</v>
      </c>
      <c r="R14" s="750">
        <v>0</v>
      </c>
      <c r="S14" s="749">
        <v>0</v>
      </c>
      <c r="T14" s="750">
        <v>0</v>
      </c>
      <c r="U14" s="749">
        <v>0</v>
      </c>
      <c r="V14" s="750">
        <v>0</v>
      </c>
      <c r="W14" s="749">
        <v>0</v>
      </c>
      <c r="X14" s="750">
        <v>0</v>
      </c>
      <c r="Y14" s="749">
        <v>0</v>
      </c>
      <c r="Z14" s="750">
        <v>0</v>
      </c>
      <c r="AA14" s="749">
        <v>0</v>
      </c>
      <c r="AB14" s="750">
        <v>0</v>
      </c>
      <c r="AC14" s="749">
        <v>0</v>
      </c>
      <c r="AD14" s="750">
        <v>0</v>
      </c>
      <c r="AE14" s="751">
        <v>0</v>
      </c>
      <c r="AF14" s="707"/>
      <c r="AG14" s="1003"/>
      <c r="AH14" s="707"/>
      <c r="AI14" s="748">
        <v>0</v>
      </c>
      <c r="AJ14" s="749">
        <v>0</v>
      </c>
      <c r="AK14" s="750">
        <v>0</v>
      </c>
      <c r="AL14" s="749">
        <v>0</v>
      </c>
      <c r="AM14" s="750">
        <v>0</v>
      </c>
      <c r="AN14" s="749">
        <v>0</v>
      </c>
      <c r="AO14" s="750">
        <v>0</v>
      </c>
      <c r="AP14" s="749">
        <v>0</v>
      </c>
      <c r="AQ14" s="750">
        <v>0</v>
      </c>
      <c r="AR14" s="749">
        <v>0</v>
      </c>
      <c r="AS14" s="750">
        <v>0</v>
      </c>
      <c r="AT14" s="749">
        <v>0</v>
      </c>
      <c r="AU14" s="750">
        <v>0</v>
      </c>
      <c r="AV14" s="749">
        <v>0</v>
      </c>
      <c r="AW14" s="750">
        <v>0</v>
      </c>
      <c r="AX14" s="749">
        <v>0</v>
      </c>
      <c r="AY14" s="750">
        <v>0</v>
      </c>
      <c r="AZ14" s="749">
        <v>0</v>
      </c>
      <c r="BA14" s="750">
        <v>0</v>
      </c>
      <c r="BB14" s="749">
        <v>0</v>
      </c>
      <c r="BC14" s="750">
        <v>0</v>
      </c>
      <c r="BD14" s="749">
        <v>0</v>
      </c>
      <c r="BE14" s="750">
        <v>0</v>
      </c>
      <c r="BF14" s="749">
        <v>0</v>
      </c>
      <c r="BG14" s="750">
        <v>0</v>
      </c>
      <c r="BH14" s="751">
        <v>0</v>
      </c>
      <c r="BI14" s="707"/>
      <c r="BJ14" s="1005"/>
      <c r="BK14" s="707"/>
      <c r="BL14" s="991"/>
      <c r="BM14" s="707"/>
      <c r="BN14" s="748">
        <v>0</v>
      </c>
      <c r="BO14" s="749">
        <v>0</v>
      </c>
      <c r="BP14" s="750">
        <v>0</v>
      </c>
      <c r="BQ14" s="749">
        <v>0</v>
      </c>
      <c r="BR14" s="750">
        <v>0</v>
      </c>
      <c r="BS14" s="749">
        <v>0</v>
      </c>
      <c r="BT14" s="750">
        <v>0</v>
      </c>
      <c r="BU14" s="749">
        <v>0</v>
      </c>
      <c r="BV14" s="750">
        <v>0</v>
      </c>
      <c r="BW14" s="749">
        <v>0</v>
      </c>
      <c r="BX14" s="750">
        <v>0</v>
      </c>
      <c r="BY14" s="749">
        <v>0</v>
      </c>
      <c r="BZ14" s="750">
        <v>0</v>
      </c>
      <c r="CA14" s="749">
        <v>0</v>
      </c>
      <c r="CB14" s="750">
        <v>0</v>
      </c>
      <c r="CC14" s="749">
        <v>0</v>
      </c>
      <c r="CD14" s="750">
        <v>0</v>
      </c>
      <c r="CE14" s="749">
        <v>0</v>
      </c>
      <c r="CF14" s="750">
        <v>0</v>
      </c>
      <c r="CG14" s="749">
        <v>0</v>
      </c>
      <c r="CH14" s="750">
        <v>0</v>
      </c>
      <c r="CI14" s="749">
        <v>0</v>
      </c>
      <c r="CJ14" s="750">
        <v>0</v>
      </c>
      <c r="CK14" s="749">
        <v>0</v>
      </c>
      <c r="CL14" s="750">
        <v>0</v>
      </c>
      <c r="CM14" s="751">
        <v>0</v>
      </c>
      <c r="CN14" s="707"/>
      <c r="CO14" s="993"/>
      <c r="CP14" s="707"/>
      <c r="CQ14" s="748">
        <v>0</v>
      </c>
      <c r="CR14" s="749">
        <v>0</v>
      </c>
      <c r="CS14" s="750">
        <v>0</v>
      </c>
      <c r="CT14" s="749">
        <v>0</v>
      </c>
      <c r="CU14" s="750">
        <v>0</v>
      </c>
      <c r="CV14" s="749">
        <v>0</v>
      </c>
      <c r="CW14" s="750">
        <v>0</v>
      </c>
      <c r="CX14" s="749">
        <v>0</v>
      </c>
      <c r="CY14" s="750">
        <v>0</v>
      </c>
      <c r="CZ14" s="749">
        <v>0</v>
      </c>
      <c r="DA14" s="750">
        <v>0</v>
      </c>
      <c r="DB14" s="749">
        <v>0</v>
      </c>
      <c r="DC14" s="750">
        <v>0</v>
      </c>
      <c r="DD14" s="749">
        <v>0</v>
      </c>
      <c r="DE14" s="750">
        <v>0</v>
      </c>
      <c r="DF14" s="749">
        <v>0</v>
      </c>
      <c r="DG14" s="750">
        <v>0</v>
      </c>
      <c r="DH14" s="749">
        <v>0</v>
      </c>
      <c r="DI14" s="750">
        <v>0</v>
      </c>
      <c r="DJ14" s="749">
        <v>0</v>
      </c>
      <c r="DK14" s="750">
        <v>0</v>
      </c>
      <c r="DL14" s="749">
        <v>0</v>
      </c>
      <c r="DM14" s="750">
        <v>0</v>
      </c>
      <c r="DN14" s="749">
        <v>0</v>
      </c>
      <c r="DO14" s="750">
        <v>0</v>
      </c>
      <c r="DP14" s="751">
        <v>0</v>
      </c>
      <c r="DQ14" s="707"/>
      <c r="DR14" s="995"/>
      <c r="DS14" s="707"/>
      <c r="DT14" s="997"/>
    </row>
    <row r="15" spans="2:124" outlineLevel="1">
      <c r="B15" s="738">
        <v>8</v>
      </c>
      <c r="C15" s="756" t="s">
        <v>121</v>
      </c>
      <c r="D15" s="740">
        <v>2015</v>
      </c>
      <c r="F15" s="758">
        <v>0</v>
      </c>
      <c r="G15" s="759">
        <v>0</v>
      </c>
      <c r="H15" s="760">
        <v>0</v>
      </c>
      <c r="I15" s="759">
        <v>0</v>
      </c>
      <c r="J15" s="760">
        <v>0</v>
      </c>
      <c r="K15" s="759">
        <v>0</v>
      </c>
      <c r="L15" s="760">
        <v>0</v>
      </c>
      <c r="M15" s="759">
        <v>0</v>
      </c>
      <c r="N15" s="760">
        <v>0</v>
      </c>
      <c r="O15" s="759">
        <v>0</v>
      </c>
      <c r="P15" s="760">
        <v>0</v>
      </c>
      <c r="Q15" s="759">
        <v>0</v>
      </c>
      <c r="R15" s="760">
        <v>0</v>
      </c>
      <c r="S15" s="759">
        <v>0</v>
      </c>
      <c r="T15" s="760">
        <v>0</v>
      </c>
      <c r="U15" s="759">
        <v>0</v>
      </c>
      <c r="V15" s="760">
        <v>0</v>
      </c>
      <c r="W15" s="759">
        <v>0</v>
      </c>
      <c r="X15" s="760">
        <v>0</v>
      </c>
      <c r="Y15" s="759">
        <v>0</v>
      </c>
      <c r="Z15" s="760">
        <v>0</v>
      </c>
      <c r="AA15" s="759">
        <v>0</v>
      </c>
      <c r="AB15" s="760">
        <v>0</v>
      </c>
      <c r="AC15" s="759">
        <v>0</v>
      </c>
      <c r="AD15" s="760">
        <v>0</v>
      </c>
      <c r="AE15" s="761">
        <v>0</v>
      </c>
      <c r="AF15" s="707"/>
      <c r="AG15" s="1003"/>
      <c r="AH15" s="707"/>
      <c r="AI15" s="758">
        <v>0</v>
      </c>
      <c r="AJ15" s="759">
        <v>0</v>
      </c>
      <c r="AK15" s="760">
        <v>0</v>
      </c>
      <c r="AL15" s="759">
        <v>0</v>
      </c>
      <c r="AM15" s="760">
        <v>0</v>
      </c>
      <c r="AN15" s="759">
        <v>0</v>
      </c>
      <c r="AO15" s="760">
        <v>0</v>
      </c>
      <c r="AP15" s="759">
        <v>0</v>
      </c>
      <c r="AQ15" s="760">
        <v>0</v>
      </c>
      <c r="AR15" s="759">
        <v>0</v>
      </c>
      <c r="AS15" s="760">
        <v>0</v>
      </c>
      <c r="AT15" s="759">
        <v>0</v>
      </c>
      <c r="AU15" s="760">
        <v>0</v>
      </c>
      <c r="AV15" s="759">
        <v>0</v>
      </c>
      <c r="AW15" s="760">
        <v>0</v>
      </c>
      <c r="AX15" s="759">
        <v>0</v>
      </c>
      <c r="AY15" s="760">
        <v>0</v>
      </c>
      <c r="AZ15" s="759">
        <v>0</v>
      </c>
      <c r="BA15" s="760">
        <v>0</v>
      </c>
      <c r="BB15" s="759">
        <v>0</v>
      </c>
      <c r="BC15" s="760">
        <v>0</v>
      </c>
      <c r="BD15" s="759">
        <v>0</v>
      </c>
      <c r="BE15" s="760">
        <v>0</v>
      </c>
      <c r="BF15" s="759">
        <v>0</v>
      </c>
      <c r="BG15" s="760">
        <v>0</v>
      </c>
      <c r="BH15" s="761">
        <v>0</v>
      </c>
      <c r="BI15" s="707"/>
      <c r="BJ15" s="1005"/>
      <c r="BK15" s="707"/>
      <c r="BL15" s="991"/>
      <c r="BM15" s="707"/>
      <c r="BN15" s="758">
        <v>0</v>
      </c>
      <c r="BO15" s="759">
        <v>0</v>
      </c>
      <c r="BP15" s="760">
        <v>0</v>
      </c>
      <c r="BQ15" s="759">
        <v>0</v>
      </c>
      <c r="BR15" s="760">
        <v>0</v>
      </c>
      <c r="BS15" s="759">
        <v>0</v>
      </c>
      <c r="BT15" s="760">
        <v>0</v>
      </c>
      <c r="BU15" s="759">
        <v>0</v>
      </c>
      <c r="BV15" s="760">
        <v>0</v>
      </c>
      <c r="BW15" s="759">
        <v>0</v>
      </c>
      <c r="BX15" s="760">
        <v>0</v>
      </c>
      <c r="BY15" s="759">
        <v>0</v>
      </c>
      <c r="BZ15" s="760">
        <v>0</v>
      </c>
      <c r="CA15" s="759">
        <v>0</v>
      </c>
      <c r="CB15" s="760">
        <v>0</v>
      </c>
      <c r="CC15" s="759">
        <v>0</v>
      </c>
      <c r="CD15" s="760">
        <v>0</v>
      </c>
      <c r="CE15" s="759">
        <v>0</v>
      </c>
      <c r="CF15" s="760">
        <v>0</v>
      </c>
      <c r="CG15" s="759">
        <v>0</v>
      </c>
      <c r="CH15" s="760">
        <v>0</v>
      </c>
      <c r="CI15" s="759">
        <v>0</v>
      </c>
      <c r="CJ15" s="760">
        <v>0</v>
      </c>
      <c r="CK15" s="759">
        <v>0</v>
      </c>
      <c r="CL15" s="760">
        <v>0</v>
      </c>
      <c r="CM15" s="761">
        <v>0</v>
      </c>
      <c r="CN15" s="707"/>
      <c r="CO15" s="993"/>
      <c r="CP15" s="707"/>
      <c r="CQ15" s="758">
        <v>0</v>
      </c>
      <c r="CR15" s="759">
        <v>0</v>
      </c>
      <c r="CS15" s="760">
        <v>0</v>
      </c>
      <c r="CT15" s="759">
        <v>0</v>
      </c>
      <c r="CU15" s="760">
        <v>0</v>
      </c>
      <c r="CV15" s="759">
        <v>0</v>
      </c>
      <c r="CW15" s="760">
        <v>0</v>
      </c>
      <c r="CX15" s="759">
        <v>0</v>
      </c>
      <c r="CY15" s="760">
        <v>0</v>
      </c>
      <c r="CZ15" s="759">
        <v>0</v>
      </c>
      <c r="DA15" s="760">
        <v>0</v>
      </c>
      <c r="DB15" s="759">
        <v>0</v>
      </c>
      <c r="DC15" s="760">
        <v>0</v>
      </c>
      <c r="DD15" s="759">
        <v>0</v>
      </c>
      <c r="DE15" s="760">
        <v>0</v>
      </c>
      <c r="DF15" s="759">
        <v>0</v>
      </c>
      <c r="DG15" s="760">
        <v>0</v>
      </c>
      <c r="DH15" s="759">
        <v>0</v>
      </c>
      <c r="DI15" s="760">
        <v>0</v>
      </c>
      <c r="DJ15" s="759">
        <v>0</v>
      </c>
      <c r="DK15" s="760">
        <v>0</v>
      </c>
      <c r="DL15" s="759">
        <v>0</v>
      </c>
      <c r="DM15" s="760">
        <v>0</v>
      </c>
      <c r="DN15" s="759">
        <v>0</v>
      </c>
      <c r="DO15" s="760">
        <v>0</v>
      </c>
      <c r="DP15" s="761">
        <v>0</v>
      </c>
      <c r="DQ15" s="707"/>
      <c r="DR15" s="995"/>
      <c r="DS15" s="707"/>
      <c r="DT15" s="997"/>
    </row>
    <row r="16" spans="2:124" outlineLevel="1">
      <c r="B16" s="745">
        <v>9</v>
      </c>
      <c r="C16" s="757" t="s">
        <v>122</v>
      </c>
      <c r="D16" s="747">
        <v>2015</v>
      </c>
      <c r="F16" s="748">
        <v>0</v>
      </c>
      <c r="G16" s="749">
        <v>0</v>
      </c>
      <c r="H16" s="750">
        <v>0</v>
      </c>
      <c r="I16" s="749">
        <v>0</v>
      </c>
      <c r="J16" s="750">
        <v>0</v>
      </c>
      <c r="K16" s="749">
        <v>0</v>
      </c>
      <c r="L16" s="750">
        <v>0</v>
      </c>
      <c r="M16" s="749">
        <v>0</v>
      </c>
      <c r="N16" s="750">
        <v>0</v>
      </c>
      <c r="O16" s="749">
        <v>0</v>
      </c>
      <c r="P16" s="750">
        <v>0</v>
      </c>
      <c r="Q16" s="749">
        <v>0</v>
      </c>
      <c r="R16" s="750">
        <v>0</v>
      </c>
      <c r="S16" s="749">
        <v>0</v>
      </c>
      <c r="T16" s="750">
        <v>0</v>
      </c>
      <c r="U16" s="749">
        <v>0</v>
      </c>
      <c r="V16" s="750">
        <v>0</v>
      </c>
      <c r="W16" s="749">
        <v>0</v>
      </c>
      <c r="X16" s="750">
        <v>0</v>
      </c>
      <c r="Y16" s="749">
        <v>0</v>
      </c>
      <c r="Z16" s="750">
        <v>0</v>
      </c>
      <c r="AA16" s="749">
        <v>0</v>
      </c>
      <c r="AB16" s="750">
        <v>0</v>
      </c>
      <c r="AC16" s="749">
        <v>0</v>
      </c>
      <c r="AD16" s="750">
        <v>0</v>
      </c>
      <c r="AE16" s="751">
        <v>0</v>
      </c>
      <c r="AF16" s="707"/>
      <c r="AG16" s="1003"/>
      <c r="AH16" s="707"/>
      <c r="AI16" s="748">
        <v>0</v>
      </c>
      <c r="AJ16" s="749">
        <v>0</v>
      </c>
      <c r="AK16" s="750">
        <v>0</v>
      </c>
      <c r="AL16" s="749">
        <v>0</v>
      </c>
      <c r="AM16" s="750">
        <v>0</v>
      </c>
      <c r="AN16" s="749">
        <v>0</v>
      </c>
      <c r="AO16" s="750">
        <v>0</v>
      </c>
      <c r="AP16" s="749">
        <v>0</v>
      </c>
      <c r="AQ16" s="750">
        <v>0</v>
      </c>
      <c r="AR16" s="749">
        <v>0</v>
      </c>
      <c r="AS16" s="750">
        <v>0</v>
      </c>
      <c r="AT16" s="749">
        <v>0</v>
      </c>
      <c r="AU16" s="750">
        <v>0</v>
      </c>
      <c r="AV16" s="749">
        <v>0</v>
      </c>
      <c r="AW16" s="750">
        <v>0</v>
      </c>
      <c r="AX16" s="749">
        <v>0</v>
      </c>
      <c r="AY16" s="750">
        <v>0</v>
      </c>
      <c r="AZ16" s="749">
        <v>0</v>
      </c>
      <c r="BA16" s="750">
        <v>0</v>
      </c>
      <c r="BB16" s="749">
        <v>0</v>
      </c>
      <c r="BC16" s="750">
        <v>0</v>
      </c>
      <c r="BD16" s="749">
        <v>0</v>
      </c>
      <c r="BE16" s="750">
        <v>0</v>
      </c>
      <c r="BF16" s="749">
        <v>0</v>
      </c>
      <c r="BG16" s="750">
        <v>0</v>
      </c>
      <c r="BH16" s="751">
        <v>0</v>
      </c>
      <c r="BI16" s="707"/>
      <c r="BJ16" s="1005"/>
      <c r="BK16" s="707"/>
      <c r="BL16" s="991"/>
      <c r="BM16" s="707"/>
      <c r="BN16" s="748">
        <v>0</v>
      </c>
      <c r="BO16" s="749">
        <v>0</v>
      </c>
      <c r="BP16" s="750">
        <v>0</v>
      </c>
      <c r="BQ16" s="749">
        <v>0</v>
      </c>
      <c r="BR16" s="750">
        <v>0</v>
      </c>
      <c r="BS16" s="749">
        <v>0</v>
      </c>
      <c r="BT16" s="750">
        <v>0</v>
      </c>
      <c r="BU16" s="749">
        <v>0</v>
      </c>
      <c r="BV16" s="750">
        <v>0</v>
      </c>
      <c r="BW16" s="749">
        <v>0</v>
      </c>
      <c r="BX16" s="750">
        <v>0</v>
      </c>
      <c r="BY16" s="749">
        <v>0</v>
      </c>
      <c r="BZ16" s="750">
        <v>0</v>
      </c>
      <c r="CA16" s="749">
        <v>0</v>
      </c>
      <c r="CB16" s="750">
        <v>0</v>
      </c>
      <c r="CC16" s="749">
        <v>0</v>
      </c>
      <c r="CD16" s="750">
        <v>0</v>
      </c>
      <c r="CE16" s="749">
        <v>0</v>
      </c>
      <c r="CF16" s="750">
        <v>0</v>
      </c>
      <c r="CG16" s="749">
        <v>0</v>
      </c>
      <c r="CH16" s="750">
        <v>0</v>
      </c>
      <c r="CI16" s="749">
        <v>0</v>
      </c>
      <c r="CJ16" s="750">
        <v>0</v>
      </c>
      <c r="CK16" s="749">
        <v>0</v>
      </c>
      <c r="CL16" s="750">
        <v>0</v>
      </c>
      <c r="CM16" s="751">
        <v>0</v>
      </c>
      <c r="CN16" s="707"/>
      <c r="CO16" s="993"/>
      <c r="CP16" s="707"/>
      <c r="CQ16" s="748">
        <v>0</v>
      </c>
      <c r="CR16" s="749">
        <v>0</v>
      </c>
      <c r="CS16" s="750">
        <v>0</v>
      </c>
      <c r="CT16" s="749">
        <v>0</v>
      </c>
      <c r="CU16" s="750">
        <v>0</v>
      </c>
      <c r="CV16" s="749">
        <v>0</v>
      </c>
      <c r="CW16" s="750">
        <v>0</v>
      </c>
      <c r="CX16" s="749">
        <v>0</v>
      </c>
      <c r="CY16" s="750">
        <v>0</v>
      </c>
      <c r="CZ16" s="749">
        <v>0</v>
      </c>
      <c r="DA16" s="750">
        <v>0</v>
      </c>
      <c r="DB16" s="749">
        <v>0</v>
      </c>
      <c r="DC16" s="750">
        <v>0</v>
      </c>
      <c r="DD16" s="749">
        <v>0</v>
      </c>
      <c r="DE16" s="750">
        <v>0</v>
      </c>
      <c r="DF16" s="749">
        <v>0</v>
      </c>
      <c r="DG16" s="750">
        <v>0</v>
      </c>
      <c r="DH16" s="749">
        <v>0</v>
      </c>
      <c r="DI16" s="750">
        <v>0</v>
      </c>
      <c r="DJ16" s="749">
        <v>0</v>
      </c>
      <c r="DK16" s="750">
        <v>0</v>
      </c>
      <c r="DL16" s="749">
        <v>0</v>
      </c>
      <c r="DM16" s="750">
        <v>0</v>
      </c>
      <c r="DN16" s="749">
        <v>0</v>
      </c>
      <c r="DO16" s="750">
        <v>0</v>
      </c>
      <c r="DP16" s="751">
        <v>0</v>
      </c>
      <c r="DQ16" s="707"/>
      <c r="DR16" s="995"/>
      <c r="DS16" s="707"/>
      <c r="DT16" s="997"/>
    </row>
    <row r="17" spans="2:124" outlineLevel="1">
      <c r="B17" s="738">
        <v>10</v>
      </c>
      <c r="C17" s="756" t="s">
        <v>123</v>
      </c>
      <c r="D17" s="740">
        <v>2015</v>
      </c>
      <c r="F17" s="758">
        <v>0</v>
      </c>
      <c r="G17" s="759">
        <v>0</v>
      </c>
      <c r="H17" s="760">
        <v>0</v>
      </c>
      <c r="I17" s="759">
        <v>0</v>
      </c>
      <c r="J17" s="760">
        <v>0</v>
      </c>
      <c r="K17" s="759">
        <v>0</v>
      </c>
      <c r="L17" s="760">
        <v>0</v>
      </c>
      <c r="M17" s="759">
        <v>0</v>
      </c>
      <c r="N17" s="760">
        <v>0</v>
      </c>
      <c r="O17" s="759">
        <v>0</v>
      </c>
      <c r="P17" s="760">
        <v>0</v>
      </c>
      <c r="Q17" s="759">
        <v>0</v>
      </c>
      <c r="R17" s="760">
        <v>0</v>
      </c>
      <c r="S17" s="759">
        <v>0</v>
      </c>
      <c r="T17" s="760">
        <v>0</v>
      </c>
      <c r="U17" s="759">
        <v>0</v>
      </c>
      <c r="V17" s="760">
        <v>0</v>
      </c>
      <c r="W17" s="759">
        <v>0</v>
      </c>
      <c r="X17" s="760">
        <v>0</v>
      </c>
      <c r="Y17" s="759">
        <v>0</v>
      </c>
      <c r="Z17" s="760">
        <v>0</v>
      </c>
      <c r="AA17" s="759">
        <v>0</v>
      </c>
      <c r="AB17" s="760">
        <v>0</v>
      </c>
      <c r="AC17" s="759">
        <v>0</v>
      </c>
      <c r="AD17" s="760">
        <v>0</v>
      </c>
      <c r="AE17" s="761">
        <v>0</v>
      </c>
      <c r="AF17" s="707"/>
      <c r="AG17" s="1003"/>
      <c r="AH17" s="707"/>
      <c r="AI17" s="758">
        <v>0</v>
      </c>
      <c r="AJ17" s="759">
        <v>0</v>
      </c>
      <c r="AK17" s="760">
        <v>0</v>
      </c>
      <c r="AL17" s="759">
        <v>0</v>
      </c>
      <c r="AM17" s="760">
        <v>0</v>
      </c>
      <c r="AN17" s="759">
        <v>0</v>
      </c>
      <c r="AO17" s="760">
        <v>0</v>
      </c>
      <c r="AP17" s="759">
        <v>0</v>
      </c>
      <c r="AQ17" s="760">
        <v>0</v>
      </c>
      <c r="AR17" s="759">
        <v>0</v>
      </c>
      <c r="AS17" s="760">
        <v>0</v>
      </c>
      <c r="AT17" s="759">
        <v>0</v>
      </c>
      <c r="AU17" s="760">
        <v>0</v>
      </c>
      <c r="AV17" s="759">
        <v>0</v>
      </c>
      <c r="AW17" s="760">
        <v>0</v>
      </c>
      <c r="AX17" s="759">
        <v>0</v>
      </c>
      <c r="AY17" s="760">
        <v>0</v>
      </c>
      <c r="AZ17" s="759">
        <v>0</v>
      </c>
      <c r="BA17" s="760">
        <v>0</v>
      </c>
      <c r="BB17" s="759">
        <v>0</v>
      </c>
      <c r="BC17" s="760">
        <v>0</v>
      </c>
      <c r="BD17" s="759">
        <v>0</v>
      </c>
      <c r="BE17" s="760">
        <v>0</v>
      </c>
      <c r="BF17" s="759">
        <v>0</v>
      </c>
      <c r="BG17" s="760">
        <v>0</v>
      </c>
      <c r="BH17" s="761">
        <v>0</v>
      </c>
      <c r="BI17" s="707"/>
      <c r="BJ17" s="1005"/>
      <c r="BK17" s="707"/>
      <c r="BL17" s="991"/>
      <c r="BM17" s="707"/>
      <c r="BN17" s="758">
        <v>0</v>
      </c>
      <c r="BO17" s="759">
        <v>0</v>
      </c>
      <c r="BP17" s="760">
        <v>0</v>
      </c>
      <c r="BQ17" s="759">
        <v>0</v>
      </c>
      <c r="BR17" s="760">
        <v>0</v>
      </c>
      <c r="BS17" s="759">
        <v>0</v>
      </c>
      <c r="BT17" s="760">
        <v>0</v>
      </c>
      <c r="BU17" s="759">
        <v>0</v>
      </c>
      <c r="BV17" s="760">
        <v>0</v>
      </c>
      <c r="BW17" s="759">
        <v>0</v>
      </c>
      <c r="BX17" s="760">
        <v>0</v>
      </c>
      <c r="BY17" s="759">
        <v>0</v>
      </c>
      <c r="BZ17" s="760">
        <v>0</v>
      </c>
      <c r="CA17" s="759">
        <v>0</v>
      </c>
      <c r="CB17" s="760">
        <v>0</v>
      </c>
      <c r="CC17" s="759">
        <v>0</v>
      </c>
      <c r="CD17" s="760">
        <v>0</v>
      </c>
      <c r="CE17" s="759">
        <v>0</v>
      </c>
      <c r="CF17" s="760">
        <v>0</v>
      </c>
      <c r="CG17" s="759">
        <v>0</v>
      </c>
      <c r="CH17" s="760">
        <v>0</v>
      </c>
      <c r="CI17" s="759">
        <v>0</v>
      </c>
      <c r="CJ17" s="760">
        <v>0</v>
      </c>
      <c r="CK17" s="759">
        <v>0</v>
      </c>
      <c r="CL17" s="760">
        <v>0</v>
      </c>
      <c r="CM17" s="761">
        <v>0</v>
      </c>
      <c r="CN17" s="707"/>
      <c r="CO17" s="993"/>
      <c r="CP17" s="707"/>
      <c r="CQ17" s="758">
        <v>0</v>
      </c>
      <c r="CR17" s="759">
        <v>0</v>
      </c>
      <c r="CS17" s="760">
        <v>0</v>
      </c>
      <c r="CT17" s="759">
        <v>0</v>
      </c>
      <c r="CU17" s="760">
        <v>0</v>
      </c>
      <c r="CV17" s="759">
        <v>0</v>
      </c>
      <c r="CW17" s="760">
        <v>0</v>
      </c>
      <c r="CX17" s="759">
        <v>0</v>
      </c>
      <c r="CY17" s="760">
        <v>0</v>
      </c>
      <c r="CZ17" s="759">
        <v>0</v>
      </c>
      <c r="DA17" s="760">
        <v>0</v>
      </c>
      <c r="DB17" s="759">
        <v>0</v>
      </c>
      <c r="DC17" s="760">
        <v>0</v>
      </c>
      <c r="DD17" s="759">
        <v>0</v>
      </c>
      <c r="DE17" s="760">
        <v>0</v>
      </c>
      <c r="DF17" s="759">
        <v>0</v>
      </c>
      <c r="DG17" s="760">
        <v>0</v>
      </c>
      <c r="DH17" s="759">
        <v>0</v>
      </c>
      <c r="DI17" s="760">
        <v>0</v>
      </c>
      <c r="DJ17" s="759">
        <v>0</v>
      </c>
      <c r="DK17" s="760">
        <v>0</v>
      </c>
      <c r="DL17" s="759">
        <v>0</v>
      </c>
      <c r="DM17" s="760">
        <v>0</v>
      </c>
      <c r="DN17" s="759">
        <v>0</v>
      </c>
      <c r="DO17" s="760">
        <v>0</v>
      </c>
      <c r="DP17" s="761">
        <v>0</v>
      </c>
      <c r="DQ17" s="707"/>
      <c r="DR17" s="995"/>
      <c r="DS17" s="707"/>
      <c r="DT17" s="997"/>
    </row>
    <row r="18" spans="2:124" outlineLevel="1">
      <c r="B18" s="745">
        <v>11</v>
      </c>
      <c r="C18" s="757" t="s">
        <v>125</v>
      </c>
      <c r="D18" s="747">
        <v>2015</v>
      </c>
      <c r="F18" s="748">
        <v>0</v>
      </c>
      <c r="G18" s="749">
        <v>0</v>
      </c>
      <c r="H18" s="750">
        <v>0</v>
      </c>
      <c r="I18" s="749">
        <v>0</v>
      </c>
      <c r="J18" s="750">
        <v>0</v>
      </c>
      <c r="K18" s="749">
        <v>0</v>
      </c>
      <c r="L18" s="750">
        <v>0</v>
      </c>
      <c r="M18" s="749">
        <v>0</v>
      </c>
      <c r="N18" s="750">
        <v>0</v>
      </c>
      <c r="O18" s="749">
        <v>0</v>
      </c>
      <c r="P18" s="750">
        <v>0</v>
      </c>
      <c r="Q18" s="749">
        <v>0</v>
      </c>
      <c r="R18" s="750">
        <v>0</v>
      </c>
      <c r="S18" s="749">
        <v>0</v>
      </c>
      <c r="T18" s="750">
        <v>0</v>
      </c>
      <c r="U18" s="749">
        <v>0</v>
      </c>
      <c r="V18" s="750">
        <v>0</v>
      </c>
      <c r="W18" s="749">
        <v>0</v>
      </c>
      <c r="X18" s="750">
        <v>0</v>
      </c>
      <c r="Y18" s="749">
        <v>0</v>
      </c>
      <c r="Z18" s="750">
        <v>0</v>
      </c>
      <c r="AA18" s="749">
        <v>0</v>
      </c>
      <c r="AB18" s="750">
        <v>0</v>
      </c>
      <c r="AC18" s="749">
        <v>0</v>
      </c>
      <c r="AD18" s="750">
        <v>0</v>
      </c>
      <c r="AE18" s="751">
        <v>0</v>
      </c>
      <c r="AF18" s="707"/>
      <c r="AG18" s="1003"/>
      <c r="AH18" s="707"/>
      <c r="AI18" s="748">
        <v>0</v>
      </c>
      <c r="AJ18" s="749">
        <v>0</v>
      </c>
      <c r="AK18" s="750">
        <v>0</v>
      </c>
      <c r="AL18" s="749">
        <v>0</v>
      </c>
      <c r="AM18" s="750">
        <v>0</v>
      </c>
      <c r="AN18" s="749">
        <v>0</v>
      </c>
      <c r="AO18" s="750">
        <v>0</v>
      </c>
      <c r="AP18" s="749">
        <v>0</v>
      </c>
      <c r="AQ18" s="750">
        <v>0</v>
      </c>
      <c r="AR18" s="749">
        <v>0</v>
      </c>
      <c r="AS18" s="750">
        <v>0</v>
      </c>
      <c r="AT18" s="749">
        <v>0</v>
      </c>
      <c r="AU18" s="750">
        <v>0</v>
      </c>
      <c r="AV18" s="749">
        <v>0</v>
      </c>
      <c r="AW18" s="750">
        <v>0</v>
      </c>
      <c r="AX18" s="749">
        <v>0</v>
      </c>
      <c r="AY18" s="750">
        <v>0</v>
      </c>
      <c r="AZ18" s="749">
        <v>0</v>
      </c>
      <c r="BA18" s="750">
        <v>0</v>
      </c>
      <c r="BB18" s="749">
        <v>0</v>
      </c>
      <c r="BC18" s="750">
        <v>0</v>
      </c>
      <c r="BD18" s="749">
        <v>0</v>
      </c>
      <c r="BE18" s="750">
        <v>0</v>
      </c>
      <c r="BF18" s="749">
        <v>0</v>
      </c>
      <c r="BG18" s="750">
        <v>0</v>
      </c>
      <c r="BH18" s="751">
        <v>0</v>
      </c>
      <c r="BI18" s="707"/>
      <c r="BJ18" s="1005"/>
      <c r="BK18" s="707"/>
      <c r="BL18" s="991"/>
      <c r="BM18" s="707"/>
      <c r="BN18" s="748">
        <v>0</v>
      </c>
      <c r="BO18" s="749">
        <v>0</v>
      </c>
      <c r="BP18" s="750">
        <v>0</v>
      </c>
      <c r="BQ18" s="749">
        <v>0</v>
      </c>
      <c r="BR18" s="750">
        <v>0</v>
      </c>
      <c r="BS18" s="749">
        <v>0</v>
      </c>
      <c r="BT18" s="750">
        <v>0</v>
      </c>
      <c r="BU18" s="749">
        <v>0</v>
      </c>
      <c r="BV18" s="750">
        <v>0</v>
      </c>
      <c r="BW18" s="749">
        <v>0</v>
      </c>
      <c r="BX18" s="750">
        <v>0</v>
      </c>
      <c r="BY18" s="749">
        <v>0</v>
      </c>
      <c r="BZ18" s="750">
        <v>0</v>
      </c>
      <c r="CA18" s="749">
        <v>0</v>
      </c>
      <c r="CB18" s="750">
        <v>0</v>
      </c>
      <c r="CC18" s="749">
        <v>0</v>
      </c>
      <c r="CD18" s="750">
        <v>0</v>
      </c>
      <c r="CE18" s="749">
        <v>0</v>
      </c>
      <c r="CF18" s="750">
        <v>0</v>
      </c>
      <c r="CG18" s="749">
        <v>0</v>
      </c>
      <c r="CH18" s="750">
        <v>0</v>
      </c>
      <c r="CI18" s="749">
        <v>0</v>
      </c>
      <c r="CJ18" s="750">
        <v>0</v>
      </c>
      <c r="CK18" s="749">
        <v>0</v>
      </c>
      <c r="CL18" s="750">
        <v>0</v>
      </c>
      <c r="CM18" s="751">
        <v>0</v>
      </c>
      <c r="CN18" s="707"/>
      <c r="CO18" s="993"/>
      <c r="CP18" s="707"/>
      <c r="CQ18" s="748">
        <v>0</v>
      </c>
      <c r="CR18" s="749">
        <v>0</v>
      </c>
      <c r="CS18" s="750">
        <v>0</v>
      </c>
      <c r="CT18" s="749">
        <v>0</v>
      </c>
      <c r="CU18" s="750">
        <v>0</v>
      </c>
      <c r="CV18" s="749">
        <v>0</v>
      </c>
      <c r="CW18" s="750">
        <v>0</v>
      </c>
      <c r="CX18" s="749">
        <v>0</v>
      </c>
      <c r="CY18" s="750">
        <v>0</v>
      </c>
      <c r="CZ18" s="749">
        <v>0</v>
      </c>
      <c r="DA18" s="750">
        <v>0</v>
      </c>
      <c r="DB18" s="749">
        <v>0</v>
      </c>
      <c r="DC18" s="750">
        <v>0</v>
      </c>
      <c r="DD18" s="749">
        <v>0</v>
      </c>
      <c r="DE18" s="750">
        <v>0</v>
      </c>
      <c r="DF18" s="749">
        <v>0</v>
      </c>
      <c r="DG18" s="750">
        <v>0</v>
      </c>
      <c r="DH18" s="749">
        <v>0</v>
      </c>
      <c r="DI18" s="750">
        <v>0</v>
      </c>
      <c r="DJ18" s="749">
        <v>0</v>
      </c>
      <c r="DK18" s="750">
        <v>0</v>
      </c>
      <c r="DL18" s="749">
        <v>0</v>
      </c>
      <c r="DM18" s="750">
        <v>0</v>
      </c>
      <c r="DN18" s="749">
        <v>0</v>
      </c>
      <c r="DO18" s="750">
        <v>0</v>
      </c>
      <c r="DP18" s="751">
        <v>0</v>
      </c>
      <c r="DQ18" s="707"/>
      <c r="DR18" s="995"/>
      <c r="DS18" s="707"/>
      <c r="DT18" s="997"/>
    </row>
    <row r="19" spans="2:124" outlineLevel="1">
      <c r="B19" s="762">
        <v>12</v>
      </c>
      <c r="C19" s="763" t="s">
        <v>124</v>
      </c>
      <c r="D19" s="764">
        <v>2015</v>
      </c>
      <c r="F19" s="765">
        <v>0</v>
      </c>
      <c r="G19" s="766">
        <v>0</v>
      </c>
      <c r="H19" s="767">
        <v>0</v>
      </c>
      <c r="I19" s="766">
        <v>0</v>
      </c>
      <c r="J19" s="767">
        <v>0</v>
      </c>
      <c r="K19" s="766">
        <v>0</v>
      </c>
      <c r="L19" s="767">
        <v>0</v>
      </c>
      <c r="M19" s="766">
        <v>0</v>
      </c>
      <c r="N19" s="767">
        <v>0</v>
      </c>
      <c r="O19" s="766">
        <v>0</v>
      </c>
      <c r="P19" s="767">
        <v>0</v>
      </c>
      <c r="Q19" s="766">
        <v>0</v>
      </c>
      <c r="R19" s="767">
        <v>0</v>
      </c>
      <c r="S19" s="766">
        <v>0</v>
      </c>
      <c r="T19" s="767">
        <v>0</v>
      </c>
      <c r="U19" s="766">
        <v>0</v>
      </c>
      <c r="V19" s="767">
        <v>0</v>
      </c>
      <c r="W19" s="766">
        <v>0</v>
      </c>
      <c r="X19" s="767">
        <v>0</v>
      </c>
      <c r="Y19" s="766">
        <v>0</v>
      </c>
      <c r="Z19" s="767">
        <v>0</v>
      </c>
      <c r="AA19" s="766">
        <v>0</v>
      </c>
      <c r="AB19" s="767">
        <v>0</v>
      </c>
      <c r="AC19" s="766">
        <v>0</v>
      </c>
      <c r="AD19" s="767">
        <v>0</v>
      </c>
      <c r="AE19" s="768">
        <v>0</v>
      </c>
      <c r="AF19" s="707"/>
      <c r="AG19" s="1003"/>
      <c r="AH19" s="707"/>
      <c r="AI19" s="765">
        <v>0</v>
      </c>
      <c r="AJ19" s="766">
        <v>0</v>
      </c>
      <c r="AK19" s="767">
        <v>0</v>
      </c>
      <c r="AL19" s="766">
        <v>0</v>
      </c>
      <c r="AM19" s="767">
        <v>0</v>
      </c>
      <c r="AN19" s="766">
        <v>0</v>
      </c>
      <c r="AO19" s="767">
        <v>0</v>
      </c>
      <c r="AP19" s="766">
        <v>0</v>
      </c>
      <c r="AQ19" s="767">
        <v>0</v>
      </c>
      <c r="AR19" s="766">
        <v>0</v>
      </c>
      <c r="AS19" s="767">
        <v>0</v>
      </c>
      <c r="AT19" s="766">
        <v>0</v>
      </c>
      <c r="AU19" s="767">
        <v>0</v>
      </c>
      <c r="AV19" s="766">
        <v>0</v>
      </c>
      <c r="AW19" s="767">
        <v>0</v>
      </c>
      <c r="AX19" s="766">
        <v>0</v>
      </c>
      <c r="AY19" s="767">
        <v>0</v>
      </c>
      <c r="AZ19" s="766">
        <v>0</v>
      </c>
      <c r="BA19" s="767">
        <v>0</v>
      </c>
      <c r="BB19" s="766">
        <v>0</v>
      </c>
      <c r="BC19" s="767">
        <v>0</v>
      </c>
      <c r="BD19" s="766">
        <v>0</v>
      </c>
      <c r="BE19" s="767">
        <v>0</v>
      </c>
      <c r="BF19" s="766">
        <v>0</v>
      </c>
      <c r="BG19" s="767">
        <v>0</v>
      </c>
      <c r="BH19" s="768">
        <v>0</v>
      </c>
      <c r="BI19" s="707"/>
      <c r="BJ19" s="1005"/>
      <c r="BK19" s="707"/>
      <c r="BL19" s="991"/>
      <c r="BM19" s="707"/>
      <c r="BN19" s="765">
        <v>0</v>
      </c>
      <c r="BO19" s="766">
        <v>0</v>
      </c>
      <c r="BP19" s="767">
        <v>0</v>
      </c>
      <c r="BQ19" s="766">
        <v>0</v>
      </c>
      <c r="BR19" s="767">
        <v>0</v>
      </c>
      <c r="BS19" s="766">
        <v>0</v>
      </c>
      <c r="BT19" s="767">
        <v>0</v>
      </c>
      <c r="BU19" s="766">
        <v>0</v>
      </c>
      <c r="BV19" s="767">
        <v>0</v>
      </c>
      <c r="BW19" s="766">
        <v>0</v>
      </c>
      <c r="BX19" s="767">
        <v>0</v>
      </c>
      <c r="BY19" s="766">
        <v>0</v>
      </c>
      <c r="BZ19" s="767">
        <v>0</v>
      </c>
      <c r="CA19" s="766">
        <v>0</v>
      </c>
      <c r="CB19" s="767">
        <v>0</v>
      </c>
      <c r="CC19" s="766">
        <v>0</v>
      </c>
      <c r="CD19" s="767">
        <v>0</v>
      </c>
      <c r="CE19" s="766">
        <v>0</v>
      </c>
      <c r="CF19" s="767">
        <v>0</v>
      </c>
      <c r="CG19" s="766">
        <v>0</v>
      </c>
      <c r="CH19" s="767">
        <v>0</v>
      </c>
      <c r="CI19" s="766">
        <v>0</v>
      </c>
      <c r="CJ19" s="767">
        <v>0</v>
      </c>
      <c r="CK19" s="766">
        <v>0</v>
      </c>
      <c r="CL19" s="767">
        <v>0</v>
      </c>
      <c r="CM19" s="768">
        <v>0</v>
      </c>
      <c r="CN19" s="707"/>
      <c r="CO19" s="993"/>
      <c r="CP19" s="707"/>
      <c r="CQ19" s="765">
        <v>0</v>
      </c>
      <c r="CR19" s="766">
        <v>0</v>
      </c>
      <c r="CS19" s="767">
        <v>0</v>
      </c>
      <c r="CT19" s="766">
        <v>0</v>
      </c>
      <c r="CU19" s="767">
        <v>0</v>
      </c>
      <c r="CV19" s="766">
        <v>0</v>
      </c>
      <c r="CW19" s="767">
        <v>0</v>
      </c>
      <c r="CX19" s="766">
        <v>0</v>
      </c>
      <c r="CY19" s="767">
        <v>0</v>
      </c>
      <c r="CZ19" s="766">
        <v>0</v>
      </c>
      <c r="DA19" s="767">
        <v>0</v>
      </c>
      <c r="DB19" s="766">
        <v>0</v>
      </c>
      <c r="DC19" s="767">
        <v>0</v>
      </c>
      <c r="DD19" s="766">
        <v>0</v>
      </c>
      <c r="DE19" s="767">
        <v>0</v>
      </c>
      <c r="DF19" s="766">
        <v>0</v>
      </c>
      <c r="DG19" s="767">
        <v>0</v>
      </c>
      <c r="DH19" s="766">
        <v>0</v>
      </c>
      <c r="DI19" s="767">
        <v>0</v>
      </c>
      <c r="DJ19" s="766">
        <v>0</v>
      </c>
      <c r="DK19" s="767">
        <v>0</v>
      </c>
      <c r="DL19" s="766">
        <v>0</v>
      </c>
      <c r="DM19" s="767">
        <v>0</v>
      </c>
      <c r="DN19" s="766">
        <v>0</v>
      </c>
      <c r="DO19" s="767">
        <v>0</v>
      </c>
      <c r="DP19" s="768">
        <v>0</v>
      </c>
      <c r="DQ19" s="707"/>
      <c r="DR19" s="995"/>
      <c r="DS19" s="707"/>
      <c r="DT19" s="997"/>
    </row>
    <row r="20" spans="2:124" outlineLevel="1">
      <c r="B20" s="731">
        <v>13</v>
      </c>
      <c r="C20" s="769" t="s">
        <v>763</v>
      </c>
      <c r="D20" s="733">
        <v>2015</v>
      </c>
      <c r="F20" s="770">
        <v>0</v>
      </c>
      <c r="G20" s="771">
        <v>0</v>
      </c>
      <c r="H20" s="772">
        <v>0</v>
      </c>
      <c r="I20" s="771">
        <v>0</v>
      </c>
      <c r="J20" s="772">
        <v>0</v>
      </c>
      <c r="K20" s="771">
        <v>0</v>
      </c>
      <c r="L20" s="772">
        <v>0</v>
      </c>
      <c r="M20" s="771">
        <v>0</v>
      </c>
      <c r="N20" s="772">
        <v>0</v>
      </c>
      <c r="O20" s="771">
        <v>0</v>
      </c>
      <c r="P20" s="772">
        <v>0</v>
      </c>
      <c r="Q20" s="771">
        <v>0</v>
      </c>
      <c r="R20" s="772">
        <v>0</v>
      </c>
      <c r="S20" s="771">
        <v>0</v>
      </c>
      <c r="T20" s="772">
        <v>0</v>
      </c>
      <c r="U20" s="771">
        <v>0</v>
      </c>
      <c r="V20" s="772">
        <v>0</v>
      </c>
      <c r="W20" s="771">
        <v>0</v>
      </c>
      <c r="X20" s="772">
        <v>0</v>
      </c>
      <c r="Y20" s="771">
        <v>0</v>
      </c>
      <c r="Z20" s="772">
        <v>0</v>
      </c>
      <c r="AA20" s="771">
        <v>0</v>
      </c>
      <c r="AB20" s="772">
        <v>0</v>
      </c>
      <c r="AC20" s="771">
        <v>0</v>
      </c>
      <c r="AD20" s="772">
        <v>0</v>
      </c>
      <c r="AE20" s="773">
        <v>0</v>
      </c>
      <c r="AF20" s="707"/>
      <c r="AG20" s="1003"/>
      <c r="AH20" s="707"/>
      <c r="AI20" s="770">
        <v>0</v>
      </c>
      <c r="AJ20" s="771">
        <v>0</v>
      </c>
      <c r="AK20" s="772">
        <v>0</v>
      </c>
      <c r="AL20" s="771">
        <v>0</v>
      </c>
      <c r="AM20" s="772">
        <v>0</v>
      </c>
      <c r="AN20" s="771">
        <v>0</v>
      </c>
      <c r="AO20" s="772">
        <v>0</v>
      </c>
      <c r="AP20" s="771">
        <v>0</v>
      </c>
      <c r="AQ20" s="772">
        <v>0</v>
      </c>
      <c r="AR20" s="771">
        <v>0</v>
      </c>
      <c r="AS20" s="772">
        <v>0</v>
      </c>
      <c r="AT20" s="771">
        <v>0</v>
      </c>
      <c r="AU20" s="772">
        <v>0</v>
      </c>
      <c r="AV20" s="771">
        <v>0</v>
      </c>
      <c r="AW20" s="772">
        <v>0</v>
      </c>
      <c r="AX20" s="771">
        <v>0</v>
      </c>
      <c r="AY20" s="772">
        <v>0</v>
      </c>
      <c r="AZ20" s="771">
        <v>0</v>
      </c>
      <c r="BA20" s="772">
        <v>0</v>
      </c>
      <c r="BB20" s="771">
        <v>0</v>
      </c>
      <c r="BC20" s="772">
        <v>0</v>
      </c>
      <c r="BD20" s="771">
        <v>0</v>
      </c>
      <c r="BE20" s="772">
        <v>0</v>
      </c>
      <c r="BF20" s="771">
        <v>0</v>
      </c>
      <c r="BG20" s="772">
        <v>0</v>
      </c>
      <c r="BH20" s="773">
        <v>0</v>
      </c>
      <c r="BI20" s="707"/>
      <c r="BJ20" s="1005"/>
      <c r="BK20" s="707"/>
      <c r="BL20" s="991"/>
      <c r="BM20" s="707"/>
      <c r="BN20" s="770">
        <v>0</v>
      </c>
      <c r="BO20" s="771">
        <v>0</v>
      </c>
      <c r="BP20" s="772">
        <v>0</v>
      </c>
      <c r="BQ20" s="771">
        <v>0</v>
      </c>
      <c r="BR20" s="772">
        <v>0</v>
      </c>
      <c r="BS20" s="771">
        <v>0</v>
      </c>
      <c r="BT20" s="772">
        <v>0</v>
      </c>
      <c r="BU20" s="771">
        <v>0</v>
      </c>
      <c r="BV20" s="772">
        <v>0</v>
      </c>
      <c r="BW20" s="771">
        <v>0</v>
      </c>
      <c r="BX20" s="772">
        <v>0</v>
      </c>
      <c r="BY20" s="771">
        <v>0</v>
      </c>
      <c r="BZ20" s="772">
        <v>0</v>
      </c>
      <c r="CA20" s="771">
        <v>0</v>
      </c>
      <c r="CB20" s="772">
        <v>0</v>
      </c>
      <c r="CC20" s="771">
        <v>0</v>
      </c>
      <c r="CD20" s="772">
        <v>0</v>
      </c>
      <c r="CE20" s="771">
        <v>0</v>
      </c>
      <c r="CF20" s="772">
        <v>0</v>
      </c>
      <c r="CG20" s="771">
        <v>0</v>
      </c>
      <c r="CH20" s="772">
        <v>0</v>
      </c>
      <c r="CI20" s="771">
        <v>0</v>
      </c>
      <c r="CJ20" s="772">
        <v>0</v>
      </c>
      <c r="CK20" s="771">
        <v>0</v>
      </c>
      <c r="CL20" s="772">
        <v>0</v>
      </c>
      <c r="CM20" s="773">
        <v>0</v>
      </c>
      <c r="CN20" s="707"/>
      <c r="CO20" s="993"/>
      <c r="CP20" s="707"/>
      <c r="CQ20" s="770">
        <v>0</v>
      </c>
      <c r="CR20" s="771">
        <v>0</v>
      </c>
      <c r="CS20" s="772">
        <v>0</v>
      </c>
      <c r="CT20" s="771">
        <v>0</v>
      </c>
      <c r="CU20" s="772">
        <v>0</v>
      </c>
      <c r="CV20" s="771">
        <v>0</v>
      </c>
      <c r="CW20" s="772">
        <v>0</v>
      </c>
      <c r="CX20" s="771">
        <v>0</v>
      </c>
      <c r="CY20" s="772">
        <v>0</v>
      </c>
      <c r="CZ20" s="771">
        <v>0</v>
      </c>
      <c r="DA20" s="772">
        <v>0</v>
      </c>
      <c r="DB20" s="771">
        <v>0</v>
      </c>
      <c r="DC20" s="772">
        <v>0</v>
      </c>
      <c r="DD20" s="771">
        <v>0</v>
      </c>
      <c r="DE20" s="772">
        <v>0</v>
      </c>
      <c r="DF20" s="771">
        <v>0</v>
      </c>
      <c r="DG20" s="772">
        <v>0</v>
      </c>
      <c r="DH20" s="771">
        <v>0</v>
      </c>
      <c r="DI20" s="772">
        <v>0</v>
      </c>
      <c r="DJ20" s="771">
        <v>0</v>
      </c>
      <c r="DK20" s="772">
        <v>0</v>
      </c>
      <c r="DL20" s="771">
        <v>0</v>
      </c>
      <c r="DM20" s="772">
        <v>0</v>
      </c>
      <c r="DN20" s="771">
        <v>0</v>
      </c>
      <c r="DO20" s="772">
        <v>0</v>
      </c>
      <c r="DP20" s="773">
        <v>0</v>
      </c>
      <c r="DQ20" s="707"/>
      <c r="DR20" s="995"/>
      <c r="DS20" s="707"/>
      <c r="DT20" s="997"/>
    </row>
    <row r="21" spans="2:124" outlineLevel="1">
      <c r="B21" s="774">
        <v>14</v>
      </c>
      <c r="C21" s="775" t="s">
        <v>764</v>
      </c>
      <c r="D21" s="776">
        <v>2015</v>
      </c>
      <c r="F21" s="777">
        <v>0</v>
      </c>
      <c r="G21" s="778">
        <v>0</v>
      </c>
      <c r="H21" s="779">
        <v>0</v>
      </c>
      <c r="I21" s="778">
        <v>0</v>
      </c>
      <c r="J21" s="779">
        <v>0</v>
      </c>
      <c r="K21" s="778">
        <v>0</v>
      </c>
      <c r="L21" s="779">
        <v>0</v>
      </c>
      <c r="M21" s="778">
        <v>0</v>
      </c>
      <c r="N21" s="779">
        <v>0</v>
      </c>
      <c r="O21" s="778">
        <v>0</v>
      </c>
      <c r="P21" s="779">
        <v>0</v>
      </c>
      <c r="Q21" s="778">
        <v>0</v>
      </c>
      <c r="R21" s="779">
        <v>0</v>
      </c>
      <c r="S21" s="778">
        <v>0</v>
      </c>
      <c r="T21" s="779">
        <v>0</v>
      </c>
      <c r="U21" s="778">
        <v>0</v>
      </c>
      <c r="V21" s="779">
        <v>0</v>
      </c>
      <c r="W21" s="778">
        <v>0</v>
      </c>
      <c r="X21" s="779">
        <v>0</v>
      </c>
      <c r="Y21" s="778">
        <v>0</v>
      </c>
      <c r="Z21" s="779">
        <v>0</v>
      </c>
      <c r="AA21" s="778">
        <v>0</v>
      </c>
      <c r="AB21" s="779">
        <v>0</v>
      </c>
      <c r="AC21" s="778">
        <v>0</v>
      </c>
      <c r="AD21" s="779">
        <v>0</v>
      </c>
      <c r="AE21" s="780">
        <v>0</v>
      </c>
      <c r="AF21" s="707"/>
      <c r="AG21" s="1003"/>
      <c r="AH21" s="707"/>
      <c r="AI21" s="777">
        <v>0</v>
      </c>
      <c r="AJ21" s="778">
        <v>0</v>
      </c>
      <c r="AK21" s="779">
        <v>0</v>
      </c>
      <c r="AL21" s="778">
        <v>0</v>
      </c>
      <c r="AM21" s="779">
        <v>0</v>
      </c>
      <c r="AN21" s="778">
        <v>0</v>
      </c>
      <c r="AO21" s="779">
        <v>0</v>
      </c>
      <c r="AP21" s="778">
        <v>0</v>
      </c>
      <c r="AQ21" s="779">
        <v>0</v>
      </c>
      <c r="AR21" s="778">
        <v>0</v>
      </c>
      <c r="AS21" s="779">
        <v>0</v>
      </c>
      <c r="AT21" s="778">
        <v>0</v>
      </c>
      <c r="AU21" s="779">
        <v>0</v>
      </c>
      <c r="AV21" s="778">
        <v>0</v>
      </c>
      <c r="AW21" s="779">
        <v>0</v>
      </c>
      <c r="AX21" s="778">
        <v>0</v>
      </c>
      <c r="AY21" s="779">
        <v>0</v>
      </c>
      <c r="AZ21" s="778">
        <v>0</v>
      </c>
      <c r="BA21" s="779">
        <v>0</v>
      </c>
      <c r="BB21" s="778">
        <v>0</v>
      </c>
      <c r="BC21" s="779">
        <v>0</v>
      </c>
      <c r="BD21" s="778">
        <v>0</v>
      </c>
      <c r="BE21" s="779">
        <v>0</v>
      </c>
      <c r="BF21" s="778">
        <v>0</v>
      </c>
      <c r="BG21" s="779">
        <v>0</v>
      </c>
      <c r="BH21" s="780">
        <v>0</v>
      </c>
      <c r="BI21" s="707"/>
      <c r="BJ21" s="1005"/>
      <c r="BK21" s="707"/>
      <c r="BL21" s="991"/>
      <c r="BM21" s="707"/>
      <c r="BN21" s="777">
        <v>0</v>
      </c>
      <c r="BO21" s="778">
        <v>0</v>
      </c>
      <c r="BP21" s="779">
        <v>0</v>
      </c>
      <c r="BQ21" s="778">
        <v>0</v>
      </c>
      <c r="BR21" s="779">
        <v>0</v>
      </c>
      <c r="BS21" s="778">
        <v>0</v>
      </c>
      <c r="BT21" s="779">
        <v>0</v>
      </c>
      <c r="BU21" s="778">
        <v>0</v>
      </c>
      <c r="BV21" s="779">
        <v>0</v>
      </c>
      <c r="BW21" s="778">
        <v>0</v>
      </c>
      <c r="BX21" s="779">
        <v>0</v>
      </c>
      <c r="BY21" s="778">
        <v>0</v>
      </c>
      <c r="BZ21" s="779">
        <v>0</v>
      </c>
      <c r="CA21" s="778">
        <v>0</v>
      </c>
      <c r="CB21" s="779">
        <v>0</v>
      </c>
      <c r="CC21" s="778">
        <v>0</v>
      </c>
      <c r="CD21" s="779">
        <v>0</v>
      </c>
      <c r="CE21" s="778">
        <v>0</v>
      </c>
      <c r="CF21" s="779">
        <v>0</v>
      </c>
      <c r="CG21" s="778">
        <v>0</v>
      </c>
      <c r="CH21" s="779">
        <v>0</v>
      </c>
      <c r="CI21" s="778">
        <v>0</v>
      </c>
      <c r="CJ21" s="779">
        <v>0</v>
      </c>
      <c r="CK21" s="778">
        <v>0</v>
      </c>
      <c r="CL21" s="779">
        <v>0</v>
      </c>
      <c r="CM21" s="780">
        <v>0</v>
      </c>
      <c r="CN21" s="707"/>
      <c r="CO21" s="993"/>
      <c r="CP21" s="707"/>
      <c r="CQ21" s="777">
        <v>0</v>
      </c>
      <c r="CR21" s="778">
        <v>0</v>
      </c>
      <c r="CS21" s="779">
        <v>0</v>
      </c>
      <c r="CT21" s="778">
        <v>0</v>
      </c>
      <c r="CU21" s="779">
        <v>0</v>
      </c>
      <c r="CV21" s="778">
        <v>0</v>
      </c>
      <c r="CW21" s="779">
        <v>0</v>
      </c>
      <c r="CX21" s="778">
        <v>0</v>
      </c>
      <c r="CY21" s="779">
        <v>0</v>
      </c>
      <c r="CZ21" s="778">
        <v>0</v>
      </c>
      <c r="DA21" s="779">
        <v>0</v>
      </c>
      <c r="DB21" s="778">
        <v>0</v>
      </c>
      <c r="DC21" s="779">
        <v>0</v>
      </c>
      <c r="DD21" s="778">
        <v>0</v>
      </c>
      <c r="DE21" s="779">
        <v>0</v>
      </c>
      <c r="DF21" s="778">
        <v>0</v>
      </c>
      <c r="DG21" s="779">
        <v>0</v>
      </c>
      <c r="DH21" s="778">
        <v>0</v>
      </c>
      <c r="DI21" s="779">
        <v>0</v>
      </c>
      <c r="DJ21" s="778">
        <v>0</v>
      </c>
      <c r="DK21" s="779">
        <v>0</v>
      </c>
      <c r="DL21" s="778">
        <v>0</v>
      </c>
      <c r="DM21" s="779">
        <v>0</v>
      </c>
      <c r="DN21" s="778">
        <v>0</v>
      </c>
      <c r="DO21" s="779">
        <v>0</v>
      </c>
      <c r="DP21" s="780">
        <v>0</v>
      </c>
      <c r="DQ21" s="707"/>
      <c r="DR21" s="995"/>
      <c r="DS21" s="707"/>
      <c r="DT21" s="997"/>
    </row>
    <row r="22" spans="2:124" outlineLevel="1">
      <c r="B22" s="781">
        <v>15</v>
      </c>
      <c r="C22" s="782" t="s">
        <v>765</v>
      </c>
      <c r="D22" s="783">
        <v>2015</v>
      </c>
      <c r="F22" s="784">
        <v>0</v>
      </c>
      <c r="G22" s="785">
        <v>0</v>
      </c>
      <c r="H22" s="786">
        <v>0</v>
      </c>
      <c r="I22" s="785">
        <v>0</v>
      </c>
      <c r="J22" s="786">
        <v>0</v>
      </c>
      <c r="K22" s="785">
        <v>0</v>
      </c>
      <c r="L22" s="786">
        <v>0</v>
      </c>
      <c r="M22" s="785">
        <v>0</v>
      </c>
      <c r="N22" s="786">
        <v>0</v>
      </c>
      <c r="O22" s="785">
        <v>0</v>
      </c>
      <c r="P22" s="786">
        <v>0</v>
      </c>
      <c r="Q22" s="785">
        <v>0</v>
      </c>
      <c r="R22" s="786">
        <v>0</v>
      </c>
      <c r="S22" s="785">
        <v>0</v>
      </c>
      <c r="T22" s="786">
        <v>0</v>
      </c>
      <c r="U22" s="785">
        <v>0</v>
      </c>
      <c r="V22" s="786">
        <v>0</v>
      </c>
      <c r="W22" s="785">
        <v>0</v>
      </c>
      <c r="X22" s="786">
        <v>0</v>
      </c>
      <c r="Y22" s="785">
        <v>0</v>
      </c>
      <c r="Z22" s="786">
        <v>0</v>
      </c>
      <c r="AA22" s="785">
        <v>0</v>
      </c>
      <c r="AB22" s="786">
        <v>0</v>
      </c>
      <c r="AC22" s="785">
        <v>0</v>
      </c>
      <c r="AD22" s="786">
        <v>0</v>
      </c>
      <c r="AE22" s="787">
        <v>0</v>
      </c>
      <c r="AF22" s="707"/>
      <c r="AG22" s="1003"/>
      <c r="AH22" s="707"/>
      <c r="AI22" s="784">
        <v>0</v>
      </c>
      <c r="AJ22" s="785">
        <v>0</v>
      </c>
      <c r="AK22" s="786">
        <v>0</v>
      </c>
      <c r="AL22" s="785">
        <v>0</v>
      </c>
      <c r="AM22" s="786">
        <v>0</v>
      </c>
      <c r="AN22" s="785">
        <v>0</v>
      </c>
      <c r="AO22" s="786">
        <v>0</v>
      </c>
      <c r="AP22" s="785">
        <v>0</v>
      </c>
      <c r="AQ22" s="786">
        <v>0</v>
      </c>
      <c r="AR22" s="785">
        <v>0</v>
      </c>
      <c r="AS22" s="786">
        <v>0</v>
      </c>
      <c r="AT22" s="785">
        <v>0</v>
      </c>
      <c r="AU22" s="786">
        <v>0</v>
      </c>
      <c r="AV22" s="785">
        <v>0</v>
      </c>
      <c r="AW22" s="786">
        <v>0</v>
      </c>
      <c r="AX22" s="785">
        <v>0</v>
      </c>
      <c r="AY22" s="786">
        <v>0</v>
      </c>
      <c r="AZ22" s="785">
        <v>0</v>
      </c>
      <c r="BA22" s="786">
        <v>0</v>
      </c>
      <c r="BB22" s="785">
        <v>0</v>
      </c>
      <c r="BC22" s="786">
        <v>0</v>
      </c>
      <c r="BD22" s="785">
        <v>0</v>
      </c>
      <c r="BE22" s="786">
        <v>0</v>
      </c>
      <c r="BF22" s="785">
        <v>0</v>
      </c>
      <c r="BG22" s="786">
        <v>0</v>
      </c>
      <c r="BH22" s="787">
        <v>0</v>
      </c>
      <c r="BI22" s="707"/>
      <c r="BJ22" s="1005"/>
      <c r="BK22" s="707"/>
      <c r="BL22" s="991"/>
      <c r="BM22" s="707"/>
      <c r="BN22" s="784">
        <v>0</v>
      </c>
      <c r="BO22" s="785">
        <v>0</v>
      </c>
      <c r="BP22" s="786">
        <v>0</v>
      </c>
      <c r="BQ22" s="785">
        <v>0</v>
      </c>
      <c r="BR22" s="786">
        <v>0</v>
      </c>
      <c r="BS22" s="785">
        <v>0</v>
      </c>
      <c r="BT22" s="786">
        <v>0</v>
      </c>
      <c r="BU22" s="785">
        <v>0</v>
      </c>
      <c r="BV22" s="786">
        <v>0</v>
      </c>
      <c r="BW22" s="785">
        <v>0</v>
      </c>
      <c r="BX22" s="786">
        <v>0</v>
      </c>
      <c r="BY22" s="785">
        <v>0</v>
      </c>
      <c r="BZ22" s="786">
        <v>0</v>
      </c>
      <c r="CA22" s="785">
        <v>0</v>
      </c>
      <c r="CB22" s="786">
        <v>0</v>
      </c>
      <c r="CC22" s="785">
        <v>0</v>
      </c>
      <c r="CD22" s="786">
        <v>0</v>
      </c>
      <c r="CE22" s="785">
        <v>0</v>
      </c>
      <c r="CF22" s="786">
        <v>0</v>
      </c>
      <c r="CG22" s="785">
        <v>0</v>
      </c>
      <c r="CH22" s="786">
        <v>0</v>
      </c>
      <c r="CI22" s="785">
        <v>0</v>
      </c>
      <c r="CJ22" s="786">
        <v>0</v>
      </c>
      <c r="CK22" s="785">
        <v>0</v>
      </c>
      <c r="CL22" s="786">
        <v>0</v>
      </c>
      <c r="CM22" s="787">
        <v>0</v>
      </c>
      <c r="CN22" s="707"/>
      <c r="CO22" s="993"/>
      <c r="CP22" s="707"/>
      <c r="CQ22" s="784">
        <v>0</v>
      </c>
      <c r="CR22" s="785">
        <v>0</v>
      </c>
      <c r="CS22" s="786">
        <v>0</v>
      </c>
      <c r="CT22" s="785">
        <v>0</v>
      </c>
      <c r="CU22" s="786">
        <v>0</v>
      </c>
      <c r="CV22" s="785">
        <v>0</v>
      </c>
      <c r="CW22" s="786">
        <v>0</v>
      </c>
      <c r="CX22" s="785">
        <v>0</v>
      </c>
      <c r="CY22" s="786">
        <v>0</v>
      </c>
      <c r="CZ22" s="785">
        <v>0</v>
      </c>
      <c r="DA22" s="786">
        <v>0</v>
      </c>
      <c r="DB22" s="785">
        <v>0</v>
      </c>
      <c r="DC22" s="786">
        <v>0</v>
      </c>
      <c r="DD22" s="785">
        <v>0</v>
      </c>
      <c r="DE22" s="786">
        <v>0</v>
      </c>
      <c r="DF22" s="785">
        <v>0</v>
      </c>
      <c r="DG22" s="786">
        <v>0</v>
      </c>
      <c r="DH22" s="785">
        <v>0</v>
      </c>
      <c r="DI22" s="786">
        <v>0</v>
      </c>
      <c r="DJ22" s="785">
        <v>0</v>
      </c>
      <c r="DK22" s="786">
        <v>0</v>
      </c>
      <c r="DL22" s="785">
        <v>0</v>
      </c>
      <c r="DM22" s="786">
        <v>0</v>
      </c>
      <c r="DN22" s="785">
        <v>0</v>
      </c>
      <c r="DO22" s="786">
        <v>0</v>
      </c>
      <c r="DP22" s="787">
        <v>0</v>
      </c>
      <c r="DQ22" s="707"/>
      <c r="DR22" s="995"/>
      <c r="DS22" s="707"/>
      <c r="DT22" s="997"/>
    </row>
    <row r="23" spans="2:124" outlineLevel="1">
      <c r="B23" s="738">
        <v>16</v>
      </c>
      <c r="C23" s="756" t="s">
        <v>766</v>
      </c>
      <c r="D23" s="740">
        <v>2015</v>
      </c>
      <c r="F23" s="758">
        <v>0</v>
      </c>
      <c r="G23" s="759">
        <v>0</v>
      </c>
      <c r="H23" s="760">
        <v>0</v>
      </c>
      <c r="I23" s="759">
        <v>0</v>
      </c>
      <c r="J23" s="760">
        <v>0</v>
      </c>
      <c r="K23" s="759">
        <v>0</v>
      </c>
      <c r="L23" s="760">
        <v>0</v>
      </c>
      <c r="M23" s="759">
        <v>0</v>
      </c>
      <c r="N23" s="760">
        <v>0</v>
      </c>
      <c r="O23" s="759">
        <v>0</v>
      </c>
      <c r="P23" s="760">
        <v>0</v>
      </c>
      <c r="Q23" s="759">
        <v>0</v>
      </c>
      <c r="R23" s="760">
        <v>0</v>
      </c>
      <c r="S23" s="759">
        <v>0</v>
      </c>
      <c r="T23" s="760">
        <v>0</v>
      </c>
      <c r="U23" s="759">
        <v>0</v>
      </c>
      <c r="V23" s="760">
        <v>0</v>
      </c>
      <c r="W23" s="759">
        <v>0</v>
      </c>
      <c r="X23" s="760">
        <v>0</v>
      </c>
      <c r="Y23" s="759">
        <v>0</v>
      </c>
      <c r="Z23" s="760">
        <v>0</v>
      </c>
      <c r="AA23" s="759">
        <v>0</v>
      </c>
      <c r="AB23" s="760">
        <v>0</v>
      </c>
      <c r="AC23" s="759">
        <v>0</v>
      </c>
      <c r="AD23" s="760">
        <v>0</v>
      </c>
      <c r="AE23" s="761">
        <v>0</v>
      </c>
      <c r="AF23" s="707"/>
      <c r="AG23" s="1003"/>
      <c r="AH23" s="707"/>
      <c r="AI23" s="758">
        <v>0</v>
      </c>
      <c r="AJ23" s="759">
        <v>0</v>
      </c>
      <c r="AK23" s="760">
        <v>0</v>
      </c>
      <c r="AL23" s="759">
        <v>0</v>
      </c>
      <c r="AM23" s="760">
        <v>0</v>
      </c>
      <c r="AN23" s="759">
        <v>0</v>
      </c>
      <c r="AO23" s="760">
        <v>0</v>
      </c>
      <c r="AP23" s="759">
        <v>0</v>
      </c>
      <c r="AQ23" s="760">
        <v>0</v>
      </c>
      <c r="AR23" s="759">
        <v>0</v>
      </c>
      <c r="AS23" s="760">
        <v>0</v>
      </c>
      <c r="AT23" s="759">
        <v>0</v>
      </c>
      <c r="AU23" s="760">
        <v>0</v>
      </c>
      <c r="AV23" s="759">
        <v>0</v>
      </c>
      <c r="AW23" s="760">
        <v>0</v>
      </c>
      <c r="AX23" s="759">
        <v>0</v>
      </c>
      <c r="AY23" s="760">
        <v>0</v>
      </c>
      <c r="AZ23" s="759">
        <v>0</v>
      </c>
      <c r="BA23" s="760">
        <v>0</v>
      </c>
      <c r="BB23" s="759">
        <v>0</v>
      </c>
      <c r="BC23" s="760">
        <v>0</v>
      </c>
      <c r="BD23" s="759">
        <v>0</v>
      </c>
      <c r="BE23" s="760">
        <v>0</v>
      </c>
      <c r="BF23" s="759">
        <v>0</v>
      </c>
      <c r="BG23" s="760">
        <v>0</v>
      </c>
      <c r="BH23" s="761">
        <v>0</v>
      </c>
      <c r="BI23" s="707"/>
      <c r="BJ23" s="1005"/>
      <c r="BK23" s="707"/>
      <c r="BL23" s="991"/>
      <c r="BM23" s="707"/>
      <c r="BN23" s="758">
        <v>0</v>
      </c>
      <c r="BO23" s="759">
        <v>0</v>
      </c>
      <c r="BP23" s="760">
        <v>0</v>
      </c>
      <c r="BQ23" s="759">
        <v>0</v>
      </c>
      <c r="BR23" s="760">
        <v>0</v>
      </c>
      <c r="BS23" s="759">
        <v>0</v>
      </c>
      <c r="BT23" s="760">
        <v>0</v>
      </c>
      <c r="BU23" s="759">
        <v>0</v>
      </c>
      <c r="BV23" s="760">
        <v>0</v>
      </c>
      <c r="BW23" s="759">
        <v>0</v>
      </c>
      <c r="BX23" s="760">
        <v>0</v>
      </c>
      <c r="BY23" s="759">
        <v>0</v>
      </c>
      <c r="BZ23" s="760">
        <v>0</v>
      </c>
      <c r="CA23" s="759">
        <v>0</v>
      </c>
      <c r="CB23" s="760">
        <v>0</v>
      </c>
      <c r="CC23" s="759">
        <v>0</v>
      </c>
      <c r="CD23" s="760">
        <v>0</v>
      </c>
      <c r="CE23" s="759">
        <v>0</v>
      </c>
      <c r="CF23" s="760">
        <v>0</v>
      </c>
      <c r="CG23" s="759">
        <v>0</v>
      </c>
      <c r="CH23" s="760">
        <v>0</v>
      </c>
      <c r="CI23" s="759">
        <v>0</v>
      </c>
      <c r="CJ23" s="760">
        <v>0</v>
      </c>
      <c r="CK23" s="759">
        <v>0</v>
      </c>
      <c r="CL23" s="760">
        <v>0</v>
      </c>
      <c r="CM23" s="761">
        <v>0</v>
      </c>
      <c r="CN23" s="707"/>
      <c r="CO23" s="993"/>
      <c r="CP23" s="707"/>
      <c r="CQ23" s="758">
        <v>0</v>
      </c>
      <c r="CR23" s="759">
        <v>0</v>
      </c>
      <c r="CS23" s="760">
        <v>0</v>
      </c>
      <c r="CT23" s="759">
        <v>0</v>
      </c>
      <c r="CU23" s="760">
        <v>0</v>
      </c>
      <c r="CV23" s="759">
        <v>0</v>
      </c>
      <c r="CW23" s="760">
        <v>0</v>
      </c>
      <c r="CX23" s="759">
        <v>0</v>
      </c>
      <c r="CY23" s="760">
        <v>0</v>
      </c>
      <c r="CZ23" s="759">
        <v>0</v>
      </c>
      <c r="DA23" s="760">
        <v>0</v>
      </c>
      <c r="DB23" s="759">
        <v>0</v>
      </c>
      <c r="DC23" s="760">
        <v>0</v>
      </c>
      <c r="DD23" s="759">
        <v>0</v>
      </c>
      <c r="DE23" s="760">
        <v>0</v>
      </c>
      <c r="DF23" s="759">
        <v>0</v>
      </c>
      <c r="DG23" s="760">
        <v>0</v>
      </c>
      <c r="DH23" s="759">
        <v>0</v>
      </c>
      <c r="DI23" s="760">
        <v>0</v>
      </c>
      <c r="DJ23" s="759">
        <v>0</v>
      </c>
      <c r="DK23" s="760">
        <v>0</v>
      </c>
      <c r="DL23" s="759">
        <v>0</v>
      </c>
      <c r="DM23" s="760">
        <v>0</v>
      </c>
      <c r="DN23" s="759">
        <v>0</v>
      </c>
      <c r="DO23" s="760">
        <v>0</v>
      </c>
      <c r="DP23" s="761">
        <v>0</v>
      </c>
      <c r="DQ23" s="707"/>
      <c r="DR23" s="995"/>
      <c r="DS23" s="707"/>
      <c r="DT23" s="997"/>
    </row>
    <row r="24" spans="2:124" outlineLevel="1">
      <c r="B24" s="745">
        <v>17</v>
      </c>
      <c r="C24" s="757" t="s">
        <v>767</v>
      </c>
      <c r="D24" s="747">
        <v>2015</v>
      </c>
      <c r="F24" s="748">
        <v>0</v>
      </c>
      <c r="G24" s="749">
        <v>0</v>
      </c>
      <c r="H24" s="750">
        <v>0</v>
      </c>
      <c r="I24" s="749">
        <v>0</v>
      </c>
      <c r="J24" s="750">
        <v>0</v>
      </c>
      <c r="K24" s="749">
        <v>0</v>
      </c>
      <c r="L24" s="750">
        <v>0</v>
      </c>
      <c r="M24" s="749">
        <v>0</v>
      </c>
      <c r="N24" s="750">
        <v>0</v>
      </c>
      <c r="O24" s="749">
        <v>0</v>
      </c>
      <c r="P24" s="750">
        <v>0</v>
      </c>
      <c r="Q24" s="749">
        <v>0</v>
      </c>
      <c r="R24" s="750">
        <v>0</v>
      </c>
      <c r="S24" s="749">
        <v>0</v>
      </c>
      <c r="T24" s="750">
        <v>0</v>
      </c>
      <c r="U24" s="749">
        <v>0</v>
      </c>
      <c r="V24" s="750">
        <v>0</v>
      </c>
      <c r="W24" s="749">
        <v>0</v>
      </c>
      <c r="X24" s="750">
        <v>0</v>
      </c>
      <c r="Y24" s="749">
        <v>0</v>
      </c>
      <c r="Z24" s="750">
        <v>0</v>
      </c>
      <c r="AA24" s="749">
        <v>0</v>
      </c>
      <c r="AB24" s="750">
        <v>0</v>
      </c>
      <c r="AC24" s="749">
        <v>0</v>
      </c>
      <c r="AD24" s="750">
        <v>0</v>
      </c>
      <c r="AE24" s="751">
        <v>0</v>
      </c>
      <c r="AF24" s="707"/>
      <c r="AG24" s="1003"/>
      <c r="AH24" s="707"/>
      <c r="AI24" s="748">
        <v>0</v>
      </c>
      <c r="AJ24" s="749">
        <v>0</v>
      </c>
      <c r="AK24" s="750">
        <v>0</v>
      </c>
      <c r="AL24" s="749">
        <v>0</v>
      </c>
      <c r="AM24" s="750">
        <v>0</v>
      </c>
      <c r="AN24" s="749">
        <v>0</v>
      </c>
      <c r="AO24" s="750">
        <v>0</v>
      </c>
      <c r="AP24" s="749">
        <v>0</v>
      </c>
      <c r="AQ24" s="750">
        <v>0</v>
      </c>
      <c r="AR24" s="749">
        <v>0</v>
      </c>
      <c r="AS24" s="750">
        <v>0</v>
      </c>
      <c r="AT24" s="749">
        <v>0</v>
      </c>
      <c r="AU24" s="750">
        <v>0</v>
      </c>
      <c r="AV24" s="749">
        <v>0</v>
      </c>
      <c r="AW24" s="750">
        <v>0</v>
      </c>
      <c r="AX24" s="749">
        <v>0</v>
      </c>
      <c r="AY24" s="750">
        <v>0</v>
      </c>
      <c r="AZ24" s="749">
        <v>0</v>
      </c>
      <c r="BA24" s="750">
        <v>0</v>
      </c>
      <c r="BB24" s="749">
        <v>0</v>
      </c>
      <c r="BC24" s="750">
        <v>0</v>
      </c>
      <c r="BD24" s="749">
        <v>0</v>
      </c>
      <c r="BE24" s="750">
        <v>0</v>
      </c>
      <c r="BF24" s="749">
        <v>0</v>
      </c>
      <c r="BG24" s="750">
        <v>0</v>
      </c>
      <c r="BH24" s="751">
        <v>0</v>
      </c>
      <c r="BI24" s="707"/>
      <c r="BJ24" s="1005"/>
      <c r="BK24" s="707"/>
      <c r="BL24" s="991"/>
      <c r="BM24" s="707"/>
      <c r="BN24" s="748">
        <v>0</v>
      </c>
      <c r="BO24" s="749">
        <v>0</v>
      </c>
      <c r="BP24" s="750">
        <v>0</v>
      </c>
      <c r="BQ24" s="749">
        <v>0</v>
      </c>
      <c r="BR24" s="750">
        <v>0</v>
      </c>
      <c r="BS24" s="749">
        <v>0</v>
      </c>
      <c r="BT24" s="750">
        <v>0</v>
      </c>
      <c r="BU24" s="749">
        <v>0</v>
      </c>
      <c r="BV24" s="750">
        <v>0</v>
      </c>
      <c r="BW24" s="749">
        <v>0</v>
      </c>
      <c r="BX24" s="750">
        <v>0</v>
      </c>
      <c r="BY24" s="749">
        <v>0</v>
      </c>
      <c r="BZ24" s="750">
        <v>0</v>
      </c>
      <c r="CA24" s="749">
        <v>0</v>
      </c>
      <c r="CB24" s="750">
        <v>0</v>
      </c>
      <c r="CC24" s="749">
        <v>0</v>
      </c>
      <c r="CD24" s="750">
        <v>0</v>
      </c>
      <c r="CE24" s="749">
        <v>0</v>
      </c>
      <c r="CF24" s="750">
        <v>0</v>
      </c>
      <c r="CG24" s="749">
        <v>0</v>
      </c>
      <c r="CH24" s="750">
        <v>0</v>
      </c>
      <c r="CI24" s="749">
        <v>0</v>
      </c>
      <c r="CJ24" s="750">
        <v>0</v>
      </c>
      <c r="CK24" s="749">
        <v>0</v>
      </c>
      <c r="CL24" s="750">
        <v>0</v>
      </c>
      <c r="CM24" s="751">
        <v>0</v>
      </c>
      <c r="CN24" s="707"/>
      <c r="CO24" s="993"/>
      <c r="CP24" s="707"/>
      <c r="CQ24" s="748">
        <v>0</v>
      </c>
      <c r="CR24" s="749">
        <v>0</v>
      </c>
      <c r="CS24" s="750">
        <v>0</v>
      </c>
      <c r="CT24" s="749">
        <v>0</v>
      </c>
      <c r="CU24" s="750">
        <v>0</v>
      </c>
      <c r="CV24" s="749">
        <v>0</v>
      </c>
      <c r="CW24" s="750">
        <v>0</v>
      </c>
      <c r="CX24" s="749">
        <v>0</v>
      </c>
      <c r="CY24" s="750">
        <v>0</v>
      </c>
      <c r="CZ24" s="749">
        <v>0</v>
      </c>
      <c r="DA24" s="750">
        <v>0</v>
      </c>
      <c r="DB24" s="749">
        <v>0</v>
      </c>
      <c r="DC24" s="750">
        <v>0</v>
      </c>
      <c r="DD24" s="749">
        <v>0</v>
      </c>
      <c r="DE24" s="750">
        <v>0</v>
      </c>
      <c r="DF24" s="749">
        <v>0</v>
      </c>
      <c r="DG24" s="750">
        <v>0</v>
      </c>
      <c r="DH24" s="749">
        <v>0</v>
      </c>
      <c r="DI24" s="750">
        <v>0</v>
      </c>
      <c r="DJ24" s="749">
        <v>0</v>
      </c>
      <c r="DK24" s="750">
        <v>0</v>
      </c>
      <c r="DL24" s="749">
        <v>0</v>
      </c>
      <c r="DM24" s="750">
        <v>0</v>
      </c>
      <c r="DN24" s="749">
        <v>0</v>
      </c>
      <c r="DO24" s="750">
        <v>0</v>
      </c>
      <c r="DP24" s="751">
        <v>0</v>
      </c>
      <c r="DQ24" s="707"/>
      <c r="DR24" s="995"/>
      <c r="DS24" s="707"/>
      <c r="DT24" s="997"/>
    </row>
    <row r="25" spans="2:124" outlineLevel="1">
      <c r="B25" s="738">
        <v>18</v>
      </c>
      <c r="C25" s="756" t="s">
        <v>768</v>
      </c>
      <c r="D25" s="740">
        <v>2015</v>
      </c>
      <c r="F25" s="758">
        <v>0</v>
      </c>
      <c r="G25" s="759">
        <v>0</v>
      </c>
      <c r="H25" s="760">
        <v>0</v>
      </c>
      <c r="I25" s="759">
        <v>0</v>
      </c>
      <c r="J25" s="760">
        <v>0</v>
      </c>
      <c r="K25" s="759">
        <v>0</v>
      </c>
      <c r="L25" s="760">
        <v>0</v>
      </c>
      <c r="M25" s="759">
        <v>0</v>
      </c>
      <c r="N25" s="760">
        <v>0</v>
      </c>
      <c r="O25" s="759">
        <v>0</v>
      </c>
      <c r="P25" s="760">
        <v>0</v>
      </c>
      <c r="Q25" s="759">
        <v>0</v>
      </c>
      <c r="R25" s="760">
        <v>0</v>
      </c>
      <c r="S25" s="759">
        <v>0</v>
      </c>
      <c r="T25" s="760">
        <v>0</v>
      </c>
      <c r="U25" s="759">
        <v>0</v>
      </c>
      <c r="V25" s="760">
        <v>0</v>
      </c>
      <c r="W25" s="759">
        <v>0</v>
      </c>
      <c r="X25" s="760">
        <v>0</v>
      </c>
      <c r="Y25" s="759">
        <v>0</v>
      </c>
      <c r="Z25" s="760">
        <v>0</v>
      </c>
      <c r="AA25" s="759">
        <v>0</v>
      </c>
      <c r="AB25" s="760">
        <v>0</v>
      </c>
      <c r="AC25" s="759">
        <v>0</v>
      </c>
      <c r="AD25" s="760">
        <v>0</v>
      </c>
      <c r="AE25" s="761">
        <v>0</v>
      </c>
      <c r="AF25" s="707"/>
      <c r="AG25" s="1003"/>
      <c r="AH25" s="707"/>
      <c r="AI25" s="758">
        <v>0</v>
      </c>
      <c r="AJ25" s="759">
        <v>0</v>
      </c>
      <c r="AK25" s="760">
        <v>0</v>
      </c>
      <c r="AL25" s="759">
        <v>0</v>
      </c>
      <c r="AM25" s="760">
        <v>0</v>
      </c>
      <c r="AN25" s="759">
        <v>0</v>
      </c>
      <c r="AO25" s="760">
        <v>0</v>
      </c>
      <c r="AP25" s="759">
        <v>0</v>
      </c>
      <c r="AQ25" s="760">
        <v>0</v>
      </c>
      <c r="AR25" s="759">
        <v>0</v>
      </c>
      <c r="AS25" s="760">
        <v>0</v>
      </c>
      <c r="AT25" s="759">
        <v>0</v>
      </c>
      <c r="AU25" s="760">
        <v>0</v>
      </c>
      <c r="AV25" s="759">
        <v>0</v>
      </c>
      <c r="AW25" s="760">
        <v>0</v>
      </c>
      <c r="AX25" s="759">
        <v>0</v>
      </c>
      <c r="AY25" s="760">
        <v>0</v>
      </c>
      <c r="AZ25" s="759">
        <v>0</v>
      </c>
      <c r="BA25" s="760">
        <v>0</v>
      </c>
      <c r="BB25" s="759">
        <v>0</v>
      </c>
      <c r="BC25" s="760">
        <v>0</v>
      </c>
      <c r="BD25" s="759">
        <v>0</v>
      </c>
      <c r="BE25" s="760">
        <v>0</v>
      </c>
      <c r="BF25" s="759">
        <v>0</v>
      </c>
      <c r="BG25" s="760">
        <v>0</v>
      </c>
      <c r="BH25" s="761">
        <v>0</v>
      </c>
      <c r="BI25" s="707"/>
      <c r="BJ25" s="1005"/>
      <c r="BK25" s="707"/>
      <c r="BL25" s="991"/>
      <c r="BM25" s="707"/>
      <c r="BN25" s="758">
        <v>0</v>
      </c>
      <c r="BO25" s="759">
        <v>0</v>
      </c>
      <c r="BP25" s="760">
        <v>0</v>
      </c>
      <c r="BQ25" s="759">
        <v>0</v>
      </c>
      <c r="BR25" s="760">
        <v>0</v>
      </c>
      <c r="BS25" s="759">
        <v>0</v>
      </c>
      <c r="BT25" s="760">
        <v>0</v>
      </c>
      <c r="BU25" s="759">
        <v>0</v>
      </c>
      <c r="BV25" s="760">
        <v>0</v>
      </c>
      <c r="BW25" s="759">
        <v>0</v>
      </c>
      <c r="BX25" s="760">
        <v>0</v>
      </c>
      <c r="BY25" s="759">
        <v>0</v>
      </c>
      <c r="BZ25" s="760">
        <v>0</v>
      </c>
      <c r="CA25" s="759">
        <v>0</v>
      </c>
      <c r="CB25" s="760">
        <v>0</v>
      </c>
      <c r="CC25" s="759">
        <v>0</v>
      </c>
      <c r="CD25" s="760">
        <v>0</v>
      </c>
      <c r="CE25" s="759">
        <v>0</v>
      </c>
      <c r="CF25" s="760">
        <v>0</v>
      </c>
      <c r="CG25" s="759">
        <v>0</v>
      </c>
      <c r="CH25" s="760">
        <v>0</v>
      </c>
      <c r="CI25" s="759">
        <v>0</v>
      </c>
      <c r="CJ25" s="760">
        <v>0</v>
      </c>
      <c r="CK25" s="759">
        <v>0</v>
      </c>
      <c r="CL25" s="760">
        <v>0</v>
      </c>
      <c r="CM25" s="761">
        <v>0</v>
      </c>
      <c r="CN25" s="707"/>
      <c r="CO25" s="993"/>
      <c r="CP25" s="707"/>
      <c r="CQ25" s="758">
        <v>0</v>
      </c>
      <c r="CR25" s="759">
        <v>0</v>
      </c>
      <c r="CS25" s="760">
        <v>0</v>
      </c>
      <c r="CT25" s="759">
        <v>0</v>
      </c>
      <c r="CU25" s="760">
        <v>0</v>
      </c>
      <c r="CV25" s="759">
        <v>0</v>
      </c>
      <c r="CW25" s="760">
        <v>0</v>
      </c>
      <c r="CX25" s="759">
        <v>0</v>
      </c>
      <c r="CY25" s="760">
        <v>0</v>
      </c>
      <c r="CZ25" s="759">
        <v>0</v>
      </c>
      <c r="DA25" s="760">
        <v>0</v>
      </c>
      <c r="DB25" s="759">
        <v>0</v>
      </c>
      <c r="DC25" s="760">
        <v>0</v>
      </c>
      <c r="DD25" s="759">
        <v>0</v>
      </c>
      <c r="DE25" s="760">
        <v>0</v>
      </c>
      <c r="DF25" s="759">
        <v>0</v>
      </c>
      <c r="DG25" s="760">
        <v>0</v>
      </c>
      <c r="DH25" s="759">
        <v>0</v>
      </c>
      <c r="DI25" s="760">
        <v>0</v>
      </c>
      <c r="DJ25" s="759">
        <v>0</v>
      </c>
      <c r="DK25" s="760">
        <v>0</v>
      </c>
      <c r="DL25" s="759">
        <v>0</v>
      </c>
      <c r="DM25" s="760">
        <v>0</v>
      </c>
      <c r="DN25" s="759">
        <v>0</v>
      </c>
      <c r="DO25" s="760">
        <v>0</v>
      </c>
      <c r="DP25" s="761">
        <v>0</v>
      </c>
      <c r="DQ25" s="707"/>
      <c r="DR25" s="995"/>
      <c r="DS25" s="707"/>
      <c r="DT25" s="997"/>
    </row>
    <row r="26" spans="2:124" outlineLevel="1">
      <c r="B26" s="745">
        <v>19</v>
      </c>
      <c r="C26" s="757" t="s">
        <v>769</v>
      </c>
      <c r="D26" s="747">
        <v>2015</v>
      </c>
      <c r="F26" s="748">
        <v>0</v>
      </c>
      <c r="G26" s="749">
        <v>0</v>
      </c>
      <c r="H26" s="750">
        <v>0</v>
      </c>
      <c r="I26" s="749">
        <v>0</v>
      </c>
      <c r="J26" s="750">
        <v>0</v>
      </c>
      <c r="K26" s="749">
        <v>0</v>
      </c>
      <c r="L26" s="750">
        <v>0</v>
      </c>
      <c r="M26" s="749">
        <v>0</v>
      </c>
      <c r="N26" s="750">
        <v>0</v>
      </c>
      <c r="O26" s="749">
        <v>0</v>
      </c>
      <c r="P26" s="750">
        <v>0</v>
      </c>
      <c r="Q26" s="749">
        <v>0</v>
      </c>
      <c r="R26" s="750">
        <v>0</v>
      </c>
      <c r="S26" s="749">
        <v>0</v>
      </c>
      <c r="T26" s="750">
        <v>0</v>
      </c>
      <c r="U26" s="749">
        <v>0</v>
      </c>
      <c r="V26" s="750">
        <v>0</v>
      </c>
      <c r="W26" s="749">
        <v>0</v>
      </c>
      <c r="X26" s="750">
        <v>0</v>
      </c>
      <c r="Y26" s="749">
        <v>0</v>
      </c>
      <c r="Z26" s="750">
        <v>0</v>
      </c>
      <c r="AA26" s="749">
        <v>0</v>
      </c>
      <c r="AB26" s="750">
        <v>0</v>
      </c>
      <c r="AC26" s="749">
        <v>0</v>
      </c>
      <c r="AD26" s="750">
        <v>0</v>
      </c>
      <c r="AE26" s="751">
        <v>0</v>
      </c>
      <c r="AF26" s="707"/>
      <c r="AG26" s="1003"/>
      <c r="AH26" s="707"/>
      <c r="AI26" s="748">
        <v>0</v>
      </c>
      <c r="AJ26" s="749">
        <v>0</v>
      </c>
      <c r="AK26" s="750">
        <v>0</v>
      </c>
      <c r="AL26" s="749">
        <v>0</v>
      </c>
      <c r="AM26" s="750">
        <v>0</v>
      </c>
      <c r="AN26" s="749">
        <v>0</v>
      </c>
      <c r="AO26" s="750">
        <v>0</v>
      </c>
      <c r="AP26" s="749">
        <v>0</v>
      </c>
      <c r="AQ26" s="750">
        <v>0</v>
      </c>
      <c r="AR26" s="749">
        <v>0</v>
      </c>
      <c r="AS26" s="750">
        <v>0</v>
      </c>
      <c r="AT26" s="749">
        <v>0</v>
      </c>
      <c r="AU26" s="750">
        <v>0</v>
      </c>
      <c r="AV26" s="749">
        <v>0</v>
      </c>
      <c r="AW26" s="750">
        <v>0</v>
      </c>
      <c r="AX26" s="749">
        <v>0</v>
      </c>
      <c r="AY26" s="750">
        <v>0</v>
      </c>
      <c r="AZ26" s="749">
        <v>0</v>
      </c>
      <c r="BA26" s="750">
        <v>0</v>
      </c>
      <c r="BB26" s="749">
        <v>0</v>
      </c>
      <c r="BC26" s="750">
        <v>0</v>
      </c>
      <c r="BD26" s="749">
        <v>0</v>
      </c>
      <c r="BE26" s="750">
        <v>0</v>
      </c>
      <c r="BF26" s="749">
        <v>0</v>
      </c>
      <c r="BG26" s="750">
        <v>0</v>
      </c>
      <c r="BH26" s="751">
        <v>0</v>
      </c>
      <c r="BI26" s="707"/>
      <c r="BJ26" s="1005"/>
      <c r="BK26" s="707"/>
      <c r="BL26" s="991"/>
      <c r="BM26" s="707"/>
      <c r="BN26" s="748">
        <v>0</v>
      </c>
      <c r="BO26" s="749">
        <v>0</v>
      </c>
      <c r="BP26" s="750">
        <v>0</v>
      </c>
      <c r="BQ26" s="749">
        <v>0</v>
      </c>
      <c r="BR26" s="750">
        <v>0</v>
      </c>
      <c r="BS26" s="749">
        <v>0</v>
      </c>
      <c r="BT26" s="750">
        <v>0</v>
      </c>
      <c r="BU26" s="749">
        <v>0</v>
      </c>
      <c r="BV26" s="750">
        <v>0</v>
      </c>
      <c r="BW26" s="749">
        <v>0</v>
      </c>
      <c r="BX26" s="750">
        <v>0</v>
      </c>
      <c r="BY26" s="749">
        <v>0</v>
      </c>
      <c r="BZ26" s="750">
        <v>0</v>
      </c>
      <c r="CA26" s="749">
        <v>0</v>
      </c>
      <c r="CB26" s="750">
        <v>0</v>
      </c>
      <c r="CC26" s="749">
        <v>0</v>
      </c>
      <c r="CD26" s="750">
        <v>0</v>
      </c>
      <c r="CE26" s="749">
        <v>0</v>
      </c>
      <c r="CF26" s="750">
        <v>0</v>
      </c>
      <c r="CG26" s="749">
        <v>0</v>
      </c>
      <c r="CH26" s="750">
        <v>0</v>
      </c>
      <c r="CI26" s="749">
        <v>0</v>
      </c>
      <c r="CJ26" s="750">
        <v>0</v>
      </c>
      <c r="CK26" s="749">
        <v>0</v>
      </c>
      <c r="CL26" s="750">
        <v>0</v>
      </c>
      <c r="CM26" s="751">
        <v>0</v>
      </c>
      <c r="CN26" s="707"/>
      <c r="CO26" s="993"/>
      <c r="CP26" s="707"/>
      <c r="CQ26" s="748">
        <v>0</v>
      </c>
      <c r="CR26" s="749">
        <v>0</v>
      </c>
      <c r="CS26" s="750">
        <v>0</v>
      </c>
      <c r="CT26" s="749">
        <v>0</v>
      </c>
      <c r="CU26" s="750">
        <v>0</v>
      </c>
      <c r="CV26" s="749">
        <v>0</v>
      </c>
      <c r="CW26" s="750">
        <v>0</v>
      </c>
      <c r="CX26" s="749">
        <v>0</v>
      </c>
      <c r="CY26" s="750">
        <v>0</v>
      </c>
      <c r="CZ26" s="749">
        <v>0</v>
      </c>
      <c r="DA26" s="750">
        <v>0</v>
      </c>
      <c r="DB26" s="749">
        <v>0</v>
      </c>
      <c r="DC26" s="750">
        <v>0</v>
      </c>
      <c r="DD26" s="749">
        <v>0</v>
      </c>
      <c r="DE26" s="750">
        <v>0</v>
      </c>
      <c r="DF26" s="749">
        <v>0</v>
      </c>
      <c r="DG26" s="750">
        <v>0</v>
      </c>
      <c r="DH26" s="749">
        <v>0</v>
      </c>
      <c r="DI26" s="750">
        <v>0</v>
      </c>
      <c r="DJ26" s="749">
        <v>0</v>
      </c>
      <c r="DK26" s="750">
        <v>0</v>
      </c>
      <c r="DL26" s="749">
        <v>0</v>
      </c>
      <c r="DM26" s="750">
        <v>0</v>
      </c>
      <c r="DN26" s="749">
        <v>0</v>
      </c>
      <c r="DO26" s="750">
        <v>0</v>
      </c>
      <c r="DP26" s="751">
        <v>0</v>
      </c>
      <c r="DQ26" s="707"/>
      <c r="DR26" s="995"/>
      <c r="DS26" s="707"/>
      <c r="DT26" s="997"/>
    </row>
    <row r="27" spans="2:124" outlineLevel="1">
      <c r="B27" s="738">
        <v>20</v>
      </c>
      <c r="C27" s="756" t="s">
        <v>770</v>
      </c>
      <c r="D27" s="740">
        <v>2015</v>
      </c>
      <c r="F27" s="758">
        <v>0</v>
      </c>
      <c r="G27" s="759">
        <v>0</v>
      </c>
      <c r="H27" s="760">
        <v>0</v>
      </c>
      <c r="I27" s="759">
        <v>0</v>
      </c>
      <c r="J27" s="760">
        <v>0</v>
      </c>
      <c r="K27" s="759">
        <v>0</v>
      </c>
      <c r="L27" s="760">
        <v>0</v>
      </c>
      <c r="M27" s="759">
        <v>0</v>
      </c>
      <c r="N27" s="760">
        <v>0</v>
      </c>
      <c r="O27" s="759">
        <v>0</v>
      </c>
      <c r="P27" s="760">
        <v>0</v>
      </c>
      <c r="Q27" s="759">
        <v>0</v>
      </c>
      <c r="R27" s="760">
        <v>0</v>
      </c>
      <c r="S27" s="759">
        <v>0</v>
      </c>
      <c r="T27" s="760">
        <v>0</v>
      </c>
      <c r="U27" s="759">
        <v>0</v>
      </c>
      <c r="V27" s="760">
        <v>0</v>
      </c>
      <c r="W27" s="759">
        <v>0</v>
      </c>
      <c r="X27" s="760">
        <v>0</v>
      </c>
      <c r="Y27" s="759">
        <v>0</v>
      </c>
      <c r="Z27" s="760">
        <v>0</v>
      </c>
      <c r="AA27" s="759">
        <v>0</v>
      </c>
      <c r="AB27" s="760">
        <v>0</v>
      </c>
      <c r="AC27" s="759">
        <v>0</v>
      </c>
      <c r="AD27" s="760">
        <v>0</v>
      </c>
      <c r="AE27" s="761">
        <v>0</v>
      </c>
      <c r="AF27" s="707"/>
      <c r="AG27" s="1003"/>
      <c r="AH27" s="707"/>
      <c r="AI27" s="758">
        <v>0</v>
      </c>
      <c r="AJ27" s="759">
        <v>0</v>
      </c>
      <c r="AK27" s="760">
        <v>0</v>
      </c>
      <c r="AL27" s="759">
        <v>0</v>
      </c>
      <c r="AM27" s="760">
        <v>0</v>
      </c>
      <c r="AN27" s="759">
        <v>0</v>
      </c>
      <c r="AO27" s="760">
        <v>0</v>
      </c>
      <c r="AP27" s="759">
        <v>0</v>
      </c>
      <c r="AQ27" s="760">
        <v>0</v>
      </c>
      <c r="AR27" s="759">
        <v>0</v>
      </c>
      <c r="AS27" s="760">
        <v>0</v>
      </c>
      <c r="AT27" s="759">
        <v>0</v>
      </c>
      <c r="AU27" s="760">
        <v>0</v>
      </c>
      <c r="AV27" s="759">
        <v>0</v>
      </c>
      <c r="AW27" s="760">
        <v>0</v>
      </c>
      <c r="AX27" s="759">
        <v>0</v>
      </c>
      <c r="AY27" s="760">
        <v>0</v>
      </c>
      <c r="AZ27" s="759">
        <v>0</v>
      </c>
      <c r="BA27" s="760">
        <v>0</v>
      </c>
      <c r="BB27" s="759">
        <v>0</v>
      </c>
      <c r="BC27" s="760">
        <v>0</v>
      </c>
      <c r="BD27" s="759">
        <v>0</v>
      </c>
      <c r="BE27" s="760">
        <v>0</v>
      </c>
      <c r="BF27" s="759">
        <v>0</v>
      </c>
      <c r="BG27" s="760">
        <v>0</v>
      </c>
      <c r="BH27" s="761">
        <v>0</v>
      </c>
      <c r="BI27" s="707"/>
      <c r="BJ27" s="1005"/>
      <c r="BK27" s="707"/>
      <c r="BL27" s="991"/>
      <c r="BM27" s="707"/>
      <c r="BN27" s="758">
        <v>0</v>
      </c>
      <c r="BO27" s="759">
        <v>0</v>
      </c>
      <c r="BP27" s="760">
        <v>0</v>
      </c>
      <c r="BQ27" s="759">
        <v>0</v>
      </c>
      <c r="BR27" s="760">
        <v>0</v>
      </c>
      <c r="BS27" s="759">
        <v>0</v>
      </c>
      <c r="BT27" s="760">
        <v>0</v>
      </c>
      <c r="BU27" s="759">
        <v>0</v>
      </c>
      <c r="BV27" s="760">
        <v>0</v>
      </c>
      <c r="BW27" s="759">
        <v>0</v>
      </c>
      <c r="BX27" s="760">
        <v>0</v>
      </c>
      <c r="BY27" s="759">
        <v>0</v>
      </c>
      <c r="BZ27" s="760">
        <v>0</v>
      </c>
      <c r="CA27" s="759">
        <v>0</v>
      </c>
      <c r="CB27" s="760">
        <v>0</v>
      </c>
      <c r="CC27" s="759">
        <v>0</v>
      </c>
      <c r="CD27" s="760">
        <v>0</v>
      </c>
      <c r="CE27" s="759">
        <v>0</v>
      </c>
      <c r="CF27" s="760">
        <v>0</v>
      </c>
      <c r="CG27" s="759">
        <v>0</v>
      </c>
      <c r="CH27" s="760">
        <v>0</v>
      </c>
      <c r="CI27" s="759">
        <v>0</v>
      </c>
      <c r="CJ27" s="760">
        <v>0</v>
      </c>
      <c r="CK27" s="759">
        <v>0</v>
      </c>
      <c r="CL27" s="760">
        <v>0</v>
      </c>
      <c r="CM27" s="761">
        <v>0</v>
      </c>
      <c r="CN27" s="707"/>
      <c r="CO27" s="993"/>
      <c r="CP27" s="707"/>
      <c r="CQ27" s="758">
        <v>0</v>
      </c>
      <c r="CR27" s="759">
        <v>0</v>
      </c>
      <c r="CS27" s="760">
        <v>0</v>
      </c>
      <c r="CT27" s="759">
        <v>0</v>
      </c>
      <c r="CU27" s="760">
        <v>0</v>
      </c>
      <c r="CV27" s="759">
        <v>0</v>
      </c>
      <c r="CW27" s="760">
        <v>0</v>
      </c>
      <c r="CX27" s="759">
        <v>0</v>
      </c>
      <c r="CY27" s="760">
        <v>0</v>
      </c>
      <c r="CZ27" s="759">
        <v>0</v>
      </c>
      <c r="DA27" s="760">
        <v>0</v>
      </c>
      <c r="DB27" s="759">
        <v>0</v>
      </c>
      <c r="DC27" s="760">
        <v>0</v>
      </c>
      <c r="DD27" s="759">
        <v>0</v>
      </c>
      <c r="DE27" s="760">
        <v>0</v>
      </c>
      <c r="DF27" s="759">
        <v>0</v>
      </c>
      <c r="DG27" s="760">
        <v>0</v>
      </c>
      <c r="DH27" s="759">
        <v>0</v>
      </c>
      <c r="DI27" s="760">
        <v>0</v>
      </c>
      <c r="DJ27" s="759">
        <v>0</v>
      </c>
      <c r="DK27" s="760">
        <v>0</v>
      </c>
      <c r="DL27" s="759">
        <v>0</v>
      </c>
      <c r="DM27" s="760">
        <v>0</v>
      </c>
      <c r="DN27" s="759">
        <v>0</v>
      </c>
      <c r="DO27" s="760">
        <v>0</v>
      </c>
      <c r="DP27" s="761">
        <v>0</v>
      </c>
      <c r="DQ27" s="707"/>
      <c r="DR27" s="995"/>
      <c r="DS27" s="707"/>
      <c r="DT27" s="997"/>
    </row>
    <row r="28" spans="2:124" outlineLevel="1">
      <c r="B28" s="745">
        <v>21</v>
      </c>
      <c r="C28" s="757" t="s">
        <v>771</v>
      </c>
      <c r="D28" s="747">
        <v>2015</v>
      </c>
      <c r="F28" s="748">
        <v>0</v>
      </c>
      <c r="G28" s="749">
        <v>0</v>
      </c>
      <c r="H28" s="750">
        <v>0</v>
      </c>
      <c r="I28" s="749">
        <v>0</v>
      </c>
      <c r="J28" s="750">
        <v>0</v>
      </c>
      <c r="K28" s="749">
        <v>0</v>
      </c>
      <c r="L28" s="750">
        <v>0</v>
      </c>
      <c r="M28" s="749">
        <v>0</v>
      </c>
      <c r="N28" s="750">
        <v>0</v>
      </c>
      <c r="O28" s="749">
        <v>0</v>
      </c>
      <c r="P28" s="750">
        <v>0</v>
      </c>
      <c r="Q28" s="749">
        <v>0</v>
      </c>
      <c r="R28" s="750">
        <v>0</v>
      </c>
      <c r="S28" s="749">
        <v>0</v>
      </c>
      <c r="T28" s="750">
        <v>0</v>
      </c>
      <c r="U28" s="749">
        <v>0</v>
      </c>
      <c r="V28" s="750">
        <v>0</v>
      </c>
      <c r="W28" s="749">
        <v>0</v>
      </c>
      <c r="X28" s="750">
        <v>0</v>
      </c>
      <c r="Y28" s="749">
        <v>0</v>
      </c>
      <c r="Z28" s="750">
        <v>0</v>
      </c>
      <c r="AA28" s="749">
        <v>0</v>
      </c>
      <c r="AB28" s="750">
        <v>0</v>
      </c>
      <c r="AC28" s="749">
        <v>0</v>
      </c>
      <c r="AD28" s="750">
        <v>0</v>
      </c>
      <c r="AE28" s="751">
        <v>0</v>
      </c>
      <c r="AF28" s="707"/>
      <c r="AG28" s="1003"/>
      <c r="AH28" s="707"/>
      <c r="AI28" s="748">
        <v>0</v>
      </c>
      <c r="AJ28" s="749">
        <v>0</v>
      </c>
      <c r="AK28" s="750">
        <v>0</v>
      </c>
      <c r="AL28" s="749">
        <v>0</v>
      </c>
      <c r="AM28" s="750">
        <v>0</v>
      </c>
      <c r="AN28" s="749">
        <v>0</v>
      </c>
      <c r="AO28" s="750">
        <v>0</v>
      </c>
      <c r="AP28" s="749">
        <v>0</v>
      </c>
      <c r="AQ28" s="750">
        <v>0</v>
      </c>
      <c r="AR28" s="749">
        <v>0</v>
      </c>
      <c r="AS28" s="750">
        <v>0</v>
      </c>
      <c r="AT28" s="749">
        <v>0</v>
      </c>
      <c r="AU28" s="750">
        <v>0</v>
      </c>
      <c r="AV28" s="749">
        <v>0</v>
      </c>
      <c r="AW28" s="750">
        <v>0</v>
      </c>
      <c r="AX28" s="749">
        <v>0</v>
      </c>
      <c r="AY28" s="750">
        <v>0</v>
      </c>
      <c r="AZ28" s="749">
        <v>0</v>
      </c>
      <c r="BA28" s="750">
        <v>0</v>
      </c>
      <c r="BB28" s="749">
        <v>0</v>
      </c>
      <c r="BC28" s="750">
        <v>0</v>
      </c>
      <c r="BD28" s="749">
        <v>0</v>
      </c>
      <c r="BE28" s="750">
        <v>0</v>
      </c>
      <c r="BF28" s="749">
        <v>0</v>
      </c>
      <c r="BG28" s="750">
        <v>0</v>
      </c>
      <c r="BH28" s="751">
        <v>0</v>
      </c>
      <c r="BI28" s="707"/>
      <c r="BJ28" s="1005"/>
      <c r="BK28" s="707"/>
      <c r="BL28" s="991"/>
      <c r="BM28" s="707"/>
      <c r="BN28" s="748">
        <v>0</v>
      </c>
      <c r="BO28" s="749">
        <v>0</v>
      </c>
      <c r="BP28" s="750">
        <v>0</v>
      </c>
      <c r="BQ28" s="749">
        <v>0</v>
      </c>
      <c r="BR28" s="750">
        <v>0</v>
      </c>
      <c r="BS28" s="749">
        <v>0</v>
      </c>
      <c r="BT28" s="750">
        <v>0</v>
      </c>
      <c r="BU28" s="749">
        <v>0</v>
      </c>
      <c r="BV28" s="750">
        <v>0</v>
      </c>
      <c r="BW28" s="749">
        <v>0</v>
      </c>
      <c r="BX28" s="750">
        <v>0</v>
      </c>
      <c r="BY28" s="749">
        <v>0</v>
      </c>
      <c r="BZ28" s="750">
        <v>0</v>
      </c>
      <c r="CA28" s="749">
        <v>0</v>
      </c>
      <c r="CB28" s="750">
        <v>0</v>
      </c>
      <c r="CC28" s="749">
        <v>0</v>
      </c>
      <c r="CD28" s="750">
        <v>0</v>
      </c>
      <c r="CE28" s="749">
        <v>0</v>
      </c>
      <c r="CF28" s="750">
        <v>0</v>
      </c>
      <c r="CG28" s="749">
        <v>0</v>
      </c>
      <c r="CH28" s="750">
        <v>0</v>
      </c>
      <c r="CI28" s="749">
        <v>0</v>
      </c>
      <c r="CJ28" s="750">
        <v>0</v>
      </c>
      <c r="CK28" s="749">
        <v>0</v>
      </c>
      <c r="CL28" s="750">
        <v>0</v>
      </c>
      <c r="CM28" s="751">
        <v>0</v>
      </c>
      <c r="CN28" s="707"/>
      <c r="CO28" s="993"/>
      <c r="CP28" s="707"/>
      <c r="CQ28" s="748">
        <v>0</v>
      </c>
      <c r="CR28" s="749">
        <v>0</v>
      </c>
      <c r="CS28" s="750">
        <v>0</v>
      </c>
      <c r="CT28" s="749">
        <v>0</v>
      </c>
      <c r="CU28" s="750">
        <v>0</v>
      </c>
      <c r="CV28" s="749">
        <v>0</v>
      </c>
      <c r="CW28" s="750">
        <v>0</v>
      </c>
      <c r="CX28" s="749">
        <v>0</v>
      </c>
      <c r="CY28" s="750">
        <v>0</v>
      </c>
      <c r="CZ28" s="749">
        <v>0</v>
      </c>
      <c r="DA28" s="750">
        <v>0</v>
      </c>
      <c r="DB28" s="749">
        <v>0</v>
      </c>
      <c r="DC28" s="750">
        <v>0</v>
      </c>
      <c r="DD28" s="749">
        <v>0</v>
      </c>
      <c r="DE28" s="750">
        <v>0</v>
      </c>
      <c r="DF28" s="749">
        <v>0</v>
      </c>
      <c r="DG28" s="750">
        <v>0</v>
      </c>
      <c r="DH28" s="749">
        <v>0</v>
      </c>
      <c r="DI28" s="750">
        <v>0</v>
      </c>
      <c r="DJ28" s="749">
        <v>0</v>
      </c>
      <c r="DK28" s="750">
        <v>0</v>
      </c>
      <c r="DL28" s="749">
        <v>0</v>
      </c>
      <c r="DM28" s="750">
        <v>0</v>
      </c>
      <c r="DN28" s="749">
        <v>0</v>
      </c>
      <c r="DO28" s="750">
        <v>0</v>
      </c>
      <c r="DP28" s="751">
        <v>0</v>
      </c>
      <c r="DQ28" s="707"/>
      <c r="DR28" s="995"/>
      <c r="DS28" s="707"/>
      <c r="DT28" s="997"/>
    </row>
    <row r="29" spans="2:124" outlineLevel="1">
      <c r="B29" s="738">
        <v>22</v>
      </c>
      <c r="C29" s="756" t="s">
        <v>772</v>
      </c>
      <c r="D29" s="740">
        <v>2015</v>
      </c>
      <c r="F29" s="758">
        <v>0</v>
      </c>
      <c r="G29" s="759">
        <v>0</v>
      </c>
      <c r="H29" s="760">
        <v>0</v>
      </c>
      <c r="I29" s="759">
        <v>0</v>
      </c>
      <c r="J29" s="760">
        <v>0</v>
      </c>
      <c r="K29" s="759">
        <v>0</v>
      </c>
      <c r="L29" s="760">
        <v>0</v>
      </c>
      <c r="M29" s="759">
        <v>0</v>
      </c>
      <c r="N29" s="760">
        <v>0</v>
      </c>
      <c r="O29" s="759">
        <v>0</v>
      </c>
      <c r="P29" s="760">
        <v>0</v>
      </c>
      <c r="Q29" s="759">
        <v>0</v>
      </c>
      <c r="R29" s="760">
        <v>0</v>
      </c>
      <c r="S29" s="759">
        <v>0</v>
      </c>
      <c r="T29" s="760">
        <v>0</v>
      </c>
      <c r="U29" s="759">
        <v>0</v>
      </c>
      <c r="V29" s="760">
        <v>0</v>
      </c>
      <c r="W29" s="759">
        <v>0</v>
      </c>
      <c r="X29" s="760">
        <v>0</v>
      </c>
      <c r="Y29" s="759">
        <v>0</v>
      </c>
      <c r="Z29" s="760">
        <v>0</v>
      </c>
      <c r="AA29" s="759">
        <v>0</v>
      </c>
      <c r="AB29" s="760">
        <v>0</v>
      </c>
      <c r="AC29" s="759">
        <v>0</v>
      </c>
      <c r="AD29" s="760">
        <v>0</v>
      </c>
      <c r="AE29" s="761">
        <v>0</v>
      </c>
      <c r="AF29" s="707"/>
      <c r="AG29" s="1003"/>
      <c r="AH29" s="707"/>
      <c r="AI29" s="758">
        <v>0</v>
      </c>
      <c r="AJ29" s="759">
        <v>0</v>
      </c>
      <c r="AK29" s="760">
        <v>0</v>
      </c>
      <c r="AL29" s="759">
        <v>0</v>
      </c>
      <c r="AM29" s="760">
        <v>0</v>
      </c>
      <c r="AN29" s="759">
        <v>0</v>
      </c>
      <c r="AO29" s="760">
        <v>0</v>
      </c>
      <c r="AP29" s="759">
        <v>0</v>
      </c>
      <c r="AQ29" s="760">
        <v>0</v>
      </c>
      <c r="AR29" s="759">
        <v>0</v>
      </c>
      <c r="AS29" s="760">
        <v>0</v>
      </c>
      <c r="AT29" s="759">
        <v>0</v>
      </c>
      <c r="AU29" s="760">
        <v>0</v>
      </c>
      <c r="AV29" s="759">
        <v>0</v>
      </c>
      <c r="AW29" s="760">
        <v>0</v>
      </c>
      <c r="AX29" s="759">
        <v>0</v>
      </c>
      <c r="AY29" s="760">
        <v>0</v>
      </c>
      <c r="AZ29" s="759">
        <v>0</v>
      </c>
      <c r="BA29" s="760">
        <v>0</v>
      </c>
      <c r="BB29" s="759">
        <v>0</v>
      </c>
      <c r="BC29" s="760">
        <v>0</v>
      </c>
      <c r="BD29" s="759">
        <v>0</v>
      </c>
      <c r="BE29" s="760">
        <v>0</v>
      </c>
      <c r="BF29" s="759">
        <v>0</v>
      </c>
      <c r="BG29" s="760">
        <v>0</v>
      </c>
      <c r="BH29" s="761">
        <v>0</v>
      </c>
      <c r="BI29" s="707"/>
      <c r="BJ29" s="1005"/>
      <c r="BK29" s="707"/>
      <c r="BL29" s="991"/>
      <c r="BM29" s="707"/>
      <c r="BN29" s="758">
        <v>0</v>
      </c>
      <c r="BO29" s="759">
        <v>0</v>
      </c>
      <c r="BP29" s="760">
        <v>0</v>
      </c>
      <c r="BQ29" s="759">
        <v>0</v>
      </c>
      <c r="BR29" s="760">
        <v>0</v>
      </c>
      <c r="BS29" s="759">
        <v>0</v>
      </c>
      <c r="BT29" s="760">
        <v>0</v>
      </c>
      <c r="BU29" s="759">
        <v>0</v>
      </c>
      <c r="BV29" s="760">
        <v>0</v>
      </c>
      <c r="BW29" s="759">
        <v>0</v>
      </c>
      <c r="BX29" s="760">
        <v>0</v>
      </c>
      <c r="BY29" s="759">
        <v>0</v>
      </c>
      <c r="BZ29" s="760">
        <v>0</v>
      </c>
      <c r="CA29" s="759">
        <v>0</v>
      </c>
      <c r="CB29" s="760">
        <v>0</v>
      </c>
      <c r="CC29" s="759">
        <v>0</v>
      </c>
      <c r="CD29" s="760">
        <v>0</v>
      </c>
      <c r="CE29" s="759">
        <v>0</v>
      </c>
      <c r="CF29" s="760">
        <v>0</v>
      </c>
      <c r="CG29" s="759">
        <v>0</v>
      </c>
      <c r="CH29" s="760">
        <v>0</v>
      </c>
      <c r="CI29" s="759">
        <v>0</v>
      </c>
      <c r="CJ29" s="760">
        <v>0</v>
      </c>
      <c r="CK29" s="759">
        <v>0</v>
      </c>
      <c r="CL29" s="760">
        <v>0</v>
      </c>
      <c r="CM29" s="761">
        <v>0</v>
      </c>
      <c r="CN29" s="707"/>
      <c r="CO29" s="993"/>
      <c r="CP29" s="707"/>
      <c r="CQ29" s="758">
        <v>0</v>
      </c>
      <c r="CR29" s="759">
        <v>0</v>
      </c>
      <c r="CS29" s="760">
        <v>0</v>
      </c>
      <c r="CT29" s="759">
        <v>0</v>
      </c>
      <c r="CU29" s="760">
        <v>0</v>
      </c>
      <c r="CV29" s="759">
        <v>0</v>
      </c>
      <c r="CW29" s="760">
        <v>0</v>
      </c>
      <c r="CX29" s="759">
        <v>0</v>
      </c>
      <c r="CY29" s="760">
        <v>0</v>
      </c>
      <c r="CZ29" s="759">
        <v>0</v>
      </c>
      <c r="DA29" s="760">
        <v>0</v>
      </c>
      <c r="DB29" s="759">
        <v>0</v>
      </c>
      <c r="DC29" s="760">
        <v>0</v>
      </c>
      <c r="DD29" s="759">
        <v>0</v>
      </c>
      <c r="DE29" s="760">
        <v>0</v>
      </c>
      <c r="DF29" s="759">
        <v>0</v>
      </c>
      <c r="DG29" s="760">
        <v>0</v>
      </c>
      <c r="DH29" s="759">
        <v>0</v>
      </c>
      <c r="DI29" s="760">
        <v>0</v>
      </c>
      <c r="DJ29" s="759">
        <v>0</v>
      </c>
      <c r="DK29" s="760">
        <v>0</v>
      </c>
      <c r="DL29" s="759">
        <v>0</v>
      </c>
      <c r="DM29" s="760">
        <v>0</v>
      </c>
      <c r="DN29" s="759">
        <v>0</v>
      </c>
      <c r="DO29" s="760">
        <v>0</v>
      </c>
      <c r="DP29" s="761">
        <v>0</v>
      </c>
      <c r="DQ29" s="707"/>
      <c r="DR29" s="995"/>
      <c r="DS29" s="707"/>
      <c r="DT29" s="997"/>
    </row>
    <row r="30" spans="2:124" outlineLevel="1">
      <c r="B30" s="745">
        <v>23</v>
      </c>
      <c r="C30" s="757" t="s">
        <v>773</v>
      </c>
      <c r="D30" s="747">
        <v>2015</v>
      </c>
      <c r="F30" s="748">
        <v>0</v>
      </c>
      <c r="G30" s="749">
        <v>0</v>
      </c>
      <c r="H30" s="750">
        <v>0</v>
      </c>
      <c r="I30" s="749">
        <v>0</v>
      </c>
      <c r="J30" s="750">
        <v>0</v>
      </c>
      <c r="K30" s="749">
        <v>0</v>
      </c>
      <c r="L30" s="750">
        <v>0</v>
      </c>
      <c r="M30" s="749">
        <v>0</v>
      </c>
      <c r="N30" s="750">
        <v>0</v>
      </c>
      <c r="O30" s="749">
        <v>0</v>
      </c>
      <c r="P30" s="750">
        <v>0</v>
      </c>
      <c r="Q30" s="749">
        <v>0</v>
      </c>
      <c r="R30" s="750">
        <v>0</v>
      </c>
      <c r="S30" s="749">
        <v>0</v>
      </c>
      <c r="T30" s="750">
        <v>0</v>
      </c>
      <c r="U30" s="749">
        <v>0</v>
      </c>
      <c r="V30" s="750">
        <v>0</v>
      </c>
      <c r="W30" s="749">
        <v>0</v>
      </c>
      <c r="X30" s="750">
        <v>0</v>
      </c>
      <c r="Y30" s="749">
        <v>0</v>
      </c>
      <c r="Z30" s="750">
        <v>0</v>
      </c>
      <c r="AA30" s="749">
        <v>0</v>
      </c>
      <c r="AB30" s="750">
        <v>0</v>
      </c>
      <c r="AC30" s="749">
        <v>0</v>
      </c>
      <c r="AD30" s="750">
        <v>0</v>
      </c>
      <c r="AE30" s="751">
        <v>0</v>
      </c>
      <c r="AF30" s="707"/>
      <c r="AG30" s="1003"/>
      <c r="AH30" s="707"/>
      <c r="AI30" s="748">
        <v>0</v>
      </c>
      <c r="AJ30" s="749">
        <v>0</v>
      </c>
      <c r="AK30" s="750">
        <v>0</v>
      </c>
      <c r="AL30" s="749">
        <v>0</v>
      </c>
      <c r="AM30" s="750">
        <v>0</v>
      </c>
      <c r="AN30" s="749">
        <v>0</v>
      </c>
      <c r="AO30" s="750">
        <v>0</v>
      </c>
      <c r="AP30" s="749">
        <v>0</v>
      </c>
      <c r="AQ30" s="750">
        <v>0</v>
      </c>
      <c r="AR30" s="749">
        <v>0</v>
      </c>
      <c r="AS30" s="750">
        <v>0</v>
      </c>
      <c r="AT30" s="749">
        <v>0</v>
      </c>
      <c r="AU30" s="750">
        <v>0</v>
      </c>
      <c r="AV30" s="749">
        <v>0</v>
      </c>
      <c r="AW30" s="750">
        <v>0</v>
      </c>
      <c r="AX30" s="749">
        <v>0</v>
      </c>
      <c r="AY30" s="750">
        <v>0</v>
      </c>
      <c r="AZ30" s="749">
        <v>0</v>
      </c>
      <c r="BA30" s="750">
        <v>0</v>
      </c>
      <c r="BB30" s="749">
        <v>0</v>
      </c>
      <c r="BC30" s="750">
        <v>0</v>
      </c>
      <c r="BD30" s="749">
        <v>0</v>
      </c>
      <c r="BE30" s="750">
        <v>0</v>
      </c>
      <c r="BF30" s="749">
        <v>0</v>
      </c>
      <c r="BG30" s="750">
        <v>0</v>
      </c>
      <c r="BH30" s="751">
        <v>0</v>
      </c>
      <c r="BI30" s="707"/>
      <c r="BJ30" s="1005"/>
      <c r="BK30" s="707"/>
      <c r="BL30" s="991"/>
      <c r="BM30" s="707"/>
      <c r="BN30" s="748">
        <v>0</v>
      </c>
      <c r="BO30" s="749">
        <v>0</v>
      </c>
      <c r="BP30" s="750">
        <v>0</v>
      </c>
      <c r="BQ30" s="749">
        <v>0</v>
      </c>
      <c r="BR30" s="750">
        <v>0</v>
      </c>
      <c r="BS30" s="749">
        <v>0</v>
      </c>
      <c r="BT30" s="750">
        <v>0</v>
      </c>
      <c r="BU30" s="749">
        <v>0</v>
      </c>
      <c r="BV30" s="750">
        <v>0</v>
      </c>
      <c r="BW30" s="749">
        <v>0</v>
      </c>
      <c r="BX30" s="750">
        <v>0</v>
      </c>
      <c r="BY30" s="749">
        <v>0</v>
      </c>
      <c r="BZ30" s="750">
        <v>0</v>
      </c>
      <c r="CA30" s="749">
        <v>0</v>
      </c>
      <c r="CB30" s="750">
        <v>0</v>
      </c>
      <c r="CC30" s="749">
        <v>0</v>
      </c>
      <c r="CD30" s="750">
        <v>0</v>
      </c>
      <c r="CE30" s="749">
        <v>0</v>
      </c>
      <c r="CF30" s="750">
        <v>0</v>
      </c>
      <c r="CG30" s="749">
        <v>0</v>
      </c>
      <c r="CH30" s="750">
        <v>0</v>
      </c>
      <c r="CI30" s="749">
        <v>0</v>
      </c>
      <c r="CJ30" s="750">
        <v>0</v>
      </c>
      <c r="CK30" s="749">
        <v>0</v>
      </c>
      <c r="CL30" s="750">
        <v>0</v>
      </c>
      <c r="CM30" s="751">
        <v>0</v>
      </c>
      <c r="CN30" s="707"/>
      <c r="CO30" s="993"/>
      <c r="CP30" s="707"/>
      <c r="CQ30" s="748">
        <v>0</v>
      </c>
      <c r="CR30" s="749">
        <v>0</v>
      </c>
      <c r="CS30" s="750">
        <v>0</v>
      </c>
      <c r="CT30" s="749">
        <v>0</v>
      </c>
      <c r="CU30" s="750">
        <v>0</v>
      </c>
      <c r="CV30" s="749">
        <v>0</v>
      </c>
      <c r="CW30" s="750">
        <v>0</v>
      </c>
      <c r="CX30" s="749">
        <v>0</v>
      </c>
      <c r="CY30" s="750">
        <v>0</v>
      </c>
      <c r="CZ30" s="749">
        <v>0</v>
      </c>
      <c r="DA30" s="750">
        <v>0</v>
      </c>
      <c r="DB30" s="749">
        <v>0</v>
      </c>
      <c r="DC30" s="750">
        <v>0</v>
      </c>
      <c r="DD30" s="749">
        <v>0</v>
      </c>
      <c r="DE30" s="750">
        <v>0</v>
      </c>
      <c r="DF30" s="749">
        <v>0</v>
      </c>
      <c r="DG30" s="750">
        <v>0</v>
      </c>
      <c r="DH30" s="749">
        <v>0</v>
      </c>
      <c r="DI30" s="750">
        <v>0</v>
      </c>
      <c r="DJ30" s="749">
        <v>0</v>
      </c>
      <c r="DK30" s="750">
        <v>0</v>
      </c>
      <c r="DL30" s="749">
        <v>0</v>
      </c>
      <c r="DM30" s="750">
        <v>0</v>
      </c>
      <c r="DN30" s="749">
        <v>0</v>
      </c>
      <c r="DO30" s="750">
        <v>0</v>
      </c>
      <c r="DP30" s="751">
        <v>0</v>
      </c>
      <c r="DQ30" s="707"/>
      <c r="DR30" s="995"/>
      <c r="DS30" s="707"/>
      <c r="DT30" s="997"/>
    </row>
    <row r="31" spans="2:124" outlineLevel="1">
      <c r="B31" s="738">
        <v>24</v>
      </c>
      <c r="C31" s="756" t="s">
        <v>128</v>
      </c>
      <c r="D31" s="740">
        <v>2015</v>
      </c>
      <c r="F31" s="758">
        <v>0</v>
      </c>
      <c r="G31" s="759">
        <v>0</v>
      </c>
      <c r="H31" s="760">
        <v>0</v>
      </c>
      <c r="I31" s="759">
        <v>0</v>
      </c>
      <c r="J31" s="760">
        <v>0</v>
      </c>
      <c r="K31" s="759">
        <v>0</v>
      </c>
      <c r="L31" s="760">
        <v>0</v>
      </c>
      <c r="M31" s="759">
        <v>0</v>
      </c>
      <c r="N31" s="760">
        <v>0</v>
      </c>
      <c r="O31" s="759">
        <v>0</v>
      </c>
      <c r="P31" s="760">
        <v>0</v>
      </c>
      <c r="Q31" s="759">
        <v>0</v>
      </c>
      <c r="R31" s="760">
        <v>0</v>
      </c>
      <c r="S31" s="759">
        <v>0</v>
      </c>
      <c r="T31" s="760">
        <v>0</v>
      </c>
      <c r="U31" s="759">
        <v>0</v>
      </c>
      <c r="V31" s="760">
        <v>0</v>
      </c>
      <c r="W31" s="759">
        <v>0</v>
      </c>
      <c r="X31" s="760">
        <v>0</v>
      </c>
      <c r="Y31" s="759">
        <v>0</v>
      </c>
      <c r="Z31" s="760">
        <v>0</v>
      </c>
      <c r="AA31" s="759">
        <v>0</v>
      </c>
      <c r="AB31" s="760">
        <v>0</v>
      </c>
      <c r="AC31" s="759">
        <v>0</v>
      </c>
      <c r="AD31" s="760">
        <v>0</v>
      </c>
      <c r="AE31" s="761">
        <v>0</v>
      </c>
      <c r="AF31" s="707"/>
      <c r="AG31" s="1003"/>
      <c r="AH31" s="707"/>
      <c r="AI31" s="758">
        <v>0</v>
      </c>
      <c r="AJ31" s="759">
        <v>0</v>
      </c>
      <c r="AK31" s="760">
        <v>0</v>
      </c>
      <c r="AL31" s="759">
        <v>0</v>
      </c>
      <c r="AM31" s="760">
        <v>0</v>
      </c>
      <c r="AN31" s="759">
        <v>0</v>
      </c>
      <c r="AO31" s="760">
        <v>0</v>
      </c>
      <c r="AP31" s="759">
        <v>0</v>
      </c>
      <c r="AQ31" s="760">
        <v>0</v>
      </c>
      <c r="AR31" s="759">
        <v>0</v>
      </c>
      <c r="AS31" s="760">
        <v>0</v>
      </c>
      <c r="AT31" s="759">
        <v>0</v>
      </c>
      <c r="AU31" s="760">
        <v>0</v>
      </c>
      <c r="AV31" s="759">
        <v>0</v>
      </c>
      <c r="AW31" s="760">
        <v>0</v>
      </c>
      <c r="AX31" s="759">
        <v>0</v>
      </c>
      <c r="AY31" s="760">
        <v>0</v>
      </c>
      <c r="AZ31" s="759">
        <v>0</v>
      </c>
      <c r="BA31" s="760">
        <v>0</v>
      </c>
      <c r="BB31" s="759">
        <v>0</v>
      </c>
      <c r="BC31" s="760">
        <v>0</v>
      </c>
      <c r="BD31" s="759">
        <v>0</v>
      </c>
      <c r="BE31" s="760">
        <v>0</v>
      </c>
      <c r="BF31" s="759">
        <v>0</v>
      </c>
      <c r="BG31" s="760">
        <v>0</v>
      </c>
      <c r="BH31" s="761">
        <v>0</v>
      </c>
      <c r="BI31" s="707"/>
      <c r="BJ31" s="1005"/>
      <c r="BK31" s="707"/>
      <c r="BL31" s="991"/>
      <c r="BM31" s="707"/>
      <c r="BN31" s="758">
        <v>0</v>
      </c>
      <c r="BO31" s="759">
        <v>0</v>
      </c>
      <c r="BP31" s="760">
        <v>0</v>
      </c>
      <c r="BQ31" s="759">
        <v>0</v>
      </c>
      <c r="BR31" s="760">
        <v>0</v>
      </c>
      <c r="BS31" s="759">
        <v>0</v>
      </c>
      <c r="BT31" s="760">
        <v>0</v>
      </c>
      <c r="BU31" s="759">
        <v>0</v>
      </c>
      <c r="BV31" s="760">
        <v>0</v>
      </c>
      <c r="BW31" s="759">
        <v>0</v>
      </c>
      <c r="BX31" s="760">
        <v>0</v>
      </c>
      <c r="BY31" s="759">
        <v>0</v>
      </c>
      <c r="BZ31" s="760">
        <v>0</v>
      </c>
      <c r="CA31" s="759">
        <v>0</v>
      </c>
      <c r="CB31" s="760">
        <v>0</v>
      </c>
      <c r="CC31" s="759">
        <v>0</v>
      </c>
      <c r="CD31" s="760">
        <v>0</v>
      </c>
      <c r="CE31" s="759">
        <v>0</v>
      </c>
      <c r="CF31" s="760">
        <v>0</v>
      </c>
      <c r="CG31" s="759">
        <v>0</v>
      </c>
      <c r="CH31" s="760">
        <v>0</v>
      </c>
      <c r="CI31" s="759">
        <v>0</v>
      </c>
      <c r="CJ31" s="760">
        <v>0</v>
      </c>
      <c r="CK31" s="759">
        <v>0</v>
      </c>
      <c r="CL31" s="760">
        <v>0</v>
      </c>
      <c r="CM31" s="761">
        <v>0</v>
      </c>
      <c r="CN31" s="707"/>
      <c r="CO31" s="993"/>
      <c r="CP31" s="707"/>
      <c r="CQ31" s="758">
        <v>0</v>
      </c>
      <c r="CR31" s="759">
        <v>0</v>
      </c>
      <c r="CS31" s="760">
        <v>0</v>
      </c>
      <c r="CT31" s="759">
        <v>0</v>
      </c>
      <c r="CU31" s="760">
        <v>0</v>
      </c>
      <c r="CV31" s="759">
        <v>0</v>
      </c>
      <c r="CW31" s="760">
        <v>0</v>
      </c>
      <c r="CX31" s="759">
        <v>0</v>
      </c>
      <c r="CY31" s="760">
        <v>0</v>
      </c>
      <c r="CZ31" s="759">
        <v>0</v>
      </c>
      <c r="DA31" s="760">
        <v>0</v>
      </c>
      <c r="DB31" s="759">
        <v>0</v>
      </c>
      <c r="DC31" s="760">
        <v>0</v>
      </c>
      <c r="DD31" s="759">
        <v>0</v>
      </c>
      <c r="DE31" s="760">
        <v>0</v>
      </c>
      <c r="DF31" s="759">
        <v>0</v>
      </c>
      <c r="DG31" s="760">
        <v>0</v>
      </c>
      <c r="DH31" s="759">
        <v>0</v>
      </c>
      <c r="DI31" s="760">
        <v>0</v>
      </c>
      <c r="DJ31" s="759">
        <v>0</v>
      </c>
      <c r="DK31" s="760">
        <v>0</v>
      </c>
      <c r="DL31" s="759">
        <v>0</v>
      </c>
      <c r="DM31" s="760">
        <v>0</v>
      </c>
      <c r="DN31" s="759">
        <v>0</v>
      </c>
      <c r="DO31" s="760">
        <v>0</v>
      </c>
      <c r="DP31" s="761">
        <v>0</v>
      </c>
      <c r="DQ31" s="707"/>
      <c r="DR31" s="995"/>
      <c r="DS31" s="707"/>
      <c r="DT31" s="997"/>
    </row>
    <row r="32" spans="2:124" outlineLevel="1">
      <c r="B32" s="788">
        <v>25</v>
      </c>
      <c r="C32" s="789" t="s">
        <v>774</v>
      </c>
      <c r="D32" s="790">
        <v>2015</v>
      </c>
      <c r="F32" s="791">
        <v>0</v>
      </c>
      <c r="G32" s="792">
        <v>0</v>
      </c>
      <c r="H32" s="793">
        <v>0</v>
      </c>
      <c r="I32" s="792">
        <v>0</v>
      </c>
      <c r="J32" s="793">
        <v>0</v>
      </c>
      <c r="K32" s="792">
        <v>0</v>
      </c>
      <c r="L32" s="793">
        <v>0</v>
      </c>
      <c r="M32" s="792">
        <v>0</v>
      </c>
      <c r="N32" s="793">
        <v>0</v>
      </c>
      <c r="O32" s="792">
        <v>0</v>
      </c>
      <c r="P32" s="793">
        <v>0</v>
      </c>
      <c r="Q32" s="792">
        <v>0</v>
      </c>
      <c r="R32" s="793">
        <v>0</v>
      </c>
      <c r="S32" s="792">
        <v>0</v>
      </c>
      <c r="T32" s="793">
        <v>0</v>
      </c>
      <c r="U32" s="792">
        <v>0</v>
      </c>
      <c r="V32" s="793">
        <v>0</v>
      </c>
      <c r="W32" s="792">
        <v>0</v>
      </c>
      <c r="X32" s="793">
        <v>0</v>
      </c>
      <c r="Y32" s="792">
        <v>0</v>
      </c>
      <c r="Z32" s="793">
        <v>0</v>
      </c>
      <c r="AA32" s="792">
        <v>0</v>
      </c>
      <c r="AB32" s="793">
        <v>0</v>
      </c>
      <c r="AC32" s="792">
        <v>0</v>
      </c>
      <c r="AD32" s="793">
        <v>0</v>
      </c>
      <c r="AE32" s="794">
        <v>0</v>
      </c>
      <c r="AF32" s="707"/>
      <c r="AG32" s="1003"/>
      <c r="AH32" s="707"/>
      <c r="AI32" s="791">
        <v>0</v>
      </c>
      <c r="AJ32" s="792">
        <v>0</v>
      </c>
      <c r="AK32" s="793">
        <v>0</v>
      </c>
      <c r="AL32" s="792">
        <v>0</v>
      </c>
      <c r="AM32" s="793">
        <v>0</v>
      </c>
      <c r="AN32" s="792">
        <v>0</v>
      </c>
      <c r="AO32" s="793">
        <v>0</v>
      </c>
      <c r="AP32" s="792">
        <v>0</v>
      </c>
      <c r="AQ32" s="793">
        <v>0</v>
      </c>
      <c r="AR32" s="792">
        <v>0</v>
      </c>
      <c r="AS32" s="793">
        <v>0</v>
      </c>
      <c r="AT32" s="792">
        <v>0</v>
      </c>
      <c r="AU32" s="793">
        <v>0</v>
      </c>
      <c r="AV32" s="792">
        <v>0</v>
      </c>
      <c r="AW32" s="793">
        <v>0</v>
      </c>
      <c r="AX32" s="792">
        <v>0</v>
      </c>
      <c r="AY32" s="793">
        <v>0</v>
      </c>
      <c r="AZ32" s="792">
        <v>0</v>
      </c>
      <c r="BA32" s="793">
        <v>0</v>
      </c>
      <c r="BB32" s="792">
        <v>0</v>
      </c>
      <c r="BC32" s="793">
        <v>0</v>
      </c>
      <c r="BD32" s="792">
        <v>0</v>
      </c>
      <c r="BE32" s="793">
        <v>0</v>
      </c>
      <c r="BF32" s="792">
        <v>0</v>
      </c>
      <c r="BG32" s="793">
        <v>0</v>
      </c>
      <c r="BH32" s="794">
        <v>0</v>
      </c>
      <c r="BI32" s="707"/>
      <c r="BJ32" s="1005"/>
      <c r="BK32" s="707"/>
      <c r="BL32" s="991"/>
      <c r="BM32" s="707"/>
      <c r="BN32" s="791">
        <v>0</v>
      </c>
      <c r="BO32" s="792">
        <v>0</v>
      </c>
      <c r="BP32" s="793">
        <v>0</v>
      </c>
      <c r="BQ32" s="792">
        <v>0</v>
      </c>
      <c r="BR32" s="793">
        <v>0</v>
      </c>
      <c r="BS32" s="792">
        <v>0</v>
      </c>
      <c r="BT32" s="793">
        <v>0</v>
      </c>
      <c r="BU32" s="792">
        <v>0</v>
      </c>
      <c r="BV32" s="793">
        <v>0</v>
      </c>
      <c r="BW32" s="792">
        <v>0</v>
      </c>
      <c r="BX32" s="793">
        <v>0</v>
      </c>
      <c r="BY32" s="792">
        <v>0</v>
      </c>
      <c r="BZ32" s="793">
        <v>0</v>
      </c>
      <c r="CA32" s="792">
        <v>0</v>
      </c>
      <c r="CB32" s="793">
        <v>0</v>
      </c>
      <c r="CC32" s="792">
        <v>0</v>
      </c>
      <c r="CD32" s="793">
        <v>0</v>
      </c>
      <c r="CE32" s="792">
        <v>0</v>
      </c>
      <c r="CF32" s="793">
        <v>0</v>
      </c>
      <c r="CG32" s="792">
        <v>0</v>
      </c>
      <c r="CH32" s="793">
        <v>0</v>
      </c>
      <c r="CI32" s="792">
        <v>0</v>
      </c>
      <c r="CJ32" s="793">
        <v>0</v>
      </c>
      <c r="CK32" s="792">
        <v>0</v>
      </c>
      <c r="CL32" s="793">
        <v>0</v>
      </c>
      <c r="CM32" s="794">
        <v>0</v>
      </c>
      <c r="CN32" s="707"/>
      <c r="CO32" s="993"/>
      <c r="CP32" s="707"/>
      <c r="CQ32" s="791">
        <v>0</v>
      </c>
      <c r="CR32" s="792">
        <v>0</v>
      </c>
      <c r="CS32" s="793">
        <v>0</v>
      </c>
      <c r="CT32" s="792">
        <v>0</v>
      </c>
      <c r="CU32" s="793">
        <v>0</v>
      </c>
      <c r="CV32" s="792">
        <v>0</v>
      </c>
      <c r="CW32" s="793">
        <v>0</v>
      </c>
      <c r="CX32" s="792">
        <v>0</v>
      </c>
      <c r="CY32" s="793">
        <v>0</v>
      </c>
      <c r="CZ32" s="792">
        <v>0</v>
      </c>
      <c r="DA32" s="793">
        <v>0</v>
      </c>
      <c r="DB32" s="792">
        <v>0</v>
      </c>
      <c r="DC32" s="793">
        <v>0</v>
      </c>
      <c r="DD32" s="792">
        <v>0</v>
      </c>
      <c r="DE32" s="793">
        <v>0</v>
      </c>
      <c r="DF32" s="792">
        <v>0</v>
      </c>
      <c r="DG32" s="793">
        <v>0</v>
      </c>
      <c r="DH32" s="792">
        <v>0</v>
      </c>
      <c r="DI32" s="793">
        <v>0</v>
      </c>
      <c r="DJ32" s="792">
        <v>0</v>
      </c>
      <c r="DK32" s="793">
        <v>0</v>
      </c>
      <c r="DL32" s="792">
        <v>0</v>
      </c>
      <c r="DM32" s="793">
        <v>0</v>
      </c>
      <c r="DN32" s="792">
        <v>0</v>
      </c>
      <c r="DO32" s="793">
        <v>0</v>
      </c>
      <c r="DP32" s="794">
        <v>0</v>
      </c>
      <c r="DQ32" s="707"/>
      <c r="DR32" s="995"/>
      <c r="DS32" s="707"/>
      <c r="DT32" s="997"/>
    </row>
    <row r="33" spans="2:124" outlineLevel="1">
      <c r="B33" s="795">
        <v>26</v>
      </c>
      <c r="C33" s="796" t="s">
        <v>775</v>
      </c>
      <c r="D33" s="797">
        <v>2015</v>
      </c>
      <c r="F33" s="798">
        <v>0</v>
      </c>
      <c r="G33" s="799">
        <v>0</v>
      </c>
      <c r="H33" s="800">
        <v>0</v>
      </c>
      <c r="I33" s="799">
        <v>0</v>
      </c>
      <c r="J33" s="800">
        <v>0</v>
      </c>
      <c r="K33" s="799">
        <v>0</v>
      </c>
      <c r="L33" s="800">
        <v>0</v>
      </c>
      <c r="M33" s="799">
        <v>0</v>
      </c>
      <c r="N33" s="800">
        <v>0</v>
      </c>
      <c r="O33" s="799">
        <v>0</v>
      </c>
      <c r="P33" s="800">
        <v>0</v>
      </c>
      <c r="Q33" s="799">
        <v>0</v>
      </c>
      <c r="R33" s="800">
        <v>0</v>
      </c>
      <c r="S33" s="799">
        <v>0</v>
      </c>
      <c r="T33" s="800">
        <v>0</v>
      </c>
      <c r="U33" s="799">
        <v>0</v>
      </c>
      <c r="V33" s="800">
        <v>0</v>
      </c>
      <c r="W33" s="799">
        <v>0</v>
      </c>
      <c r="X33" s="800">
        <v>0</v>
      </c>
      <c r="Y33" s="799">
        <v>0</v>
      </c>
      <c r="Z33" s="800">
        <v>0</v>
      </c>
      <c r="AA33" s="799">
        <v>0</v>
      </c>
      <c r="AB33" s="800">
        <v>0</v>
      </c>
      <c r="AC33" s="799">
        <v>0</v>
      </c>
      <c r="AD33" s="800">
        <v>0</v>
      </c>
      <c r="AE33" s="801">
        <v>0</v>
      </c>
      <c r="AF33" s="707"/>
      <c r="AG33" s="1003"/>
      <c r="AH33" s="707"/>
      <c r="AI33" s="798">
        <v>0</v>
      </c>
      <c r="AJ33" s="799">
        <v>0</v>
      </c>
      <c r="AK33" s="800">
        <v>0</v>
      </c>
      <c r="AL33" s="799">
        <v>0</v>
      </c>
      <c r="AM33" s="800">
        <v>0</v>
      </c>
      <c r="AN33" s="799">
        <v>0</v>
      </c>
      <c r="AO33" s="800">
        <v>0</v>
      </c>
      <c r="AP33" s="799">
        <v>0</v>
      </c>
      <c r="AQ33" s="800">
        <v>0</v>
      </c>
      <c r="AR33" s="799">
        <v>0</v>
      </c>
      <c r="AS33" s="800">
        <v>0</v>
      </c>
      <c r="AT33" s="799">
        <v>0</v>
      </c>
      <c r="AU33" s="800">
        <v>0</v>
      </c>
      <c r="AV33" s="799">
        <v>0</v>
      </c>
      <c r="AW33" s="800">
        <v>0</v>
      </c>
      <c r="AX33" s="799">
        <v>0</v>
      </c>
      <c r="AY33" s="800">
        <v>0</v>
      </c>
      <c r="AZ33" s="799">
        <v>0</v>
      </c>
      <c r="BA33" s="800">
        <v>0</v>
      </c>
      <c r="BB33" s="799">
        <v>0</v>
      </c>
      <c r="BC33" s="800">
        <v>0</v>
      </c>
      <c r="BD33" s="799">
        <v>0</v>
      </c>
      <c r="BE33" s="800">
        <v>0</v>
      </c>
      <c r="BF33" s="799">
        <v>0</v>
      </c>
      <c r="BG33" s="800">
        <v>0</v>
      </c>
      <c r="BH33" s="801">
        <v>0</v>
      </c>
      <c r="BI33" s="707"/>
      <c r="BJ33" s="1005"/>
      <c r="BK33" s="707"/>
      <c r="BL33" s="991"/>
      <c r="BM33" s="707"/>
      <c r="BN33" s="798">
        <v>0</v>
      </c>
      <c r="BO33" s="799">
        <v>0</v>
      </c>
      <c r="BP33" s="800">
        <v>0</v>
      </c>
      <c r="BQ33" s="799">
        <v>0</v>
      </c>
      <c r="BR33" s="800">
        <v>0</v>
      </c>
      <c r="BS33" s="799">
        <v>0</v>
      </c>
      <c r="BT33" s="800">
        <v>0</v>
      </c>
      <c r="BU33" s="799">
        <v>0</v>
      </c>
      <c r="BV33" s="800">
        <v>0</v>
      </c>
      <c r="BW33" s="799">
        <v>0</v>
      </c>
      <c r="BX33" s="800">
        <v>0</v>
      </c>
      <c r="BY33" s="799">
        <v>0</v>
      </c>
      <c r="BZ33" s="800">
        <v>0</v>
      </c>
      <c r="CA33" s="799">
        <v>0</v>
      </c>
      <c r="CB33" s="800">
        <v>0</v>
      </c>
      <c r="CC33" s="799">
        <v>0</v>
      </c>
      <c r="CD33" s="800">
        <v>0</v>
      </c>
      <c r="CE33" s="799">
        <v>0</v>
      </c>
      <c r="CF33" s="800">
        <v>0</v>
      </c>
      <c r="CG33" s="799">
        <v>0</v>
      </c>
      <c r="CH33" s="800">
        <v>0</v>
      </c>
      <c r="CI33" s="799">
        <v>0</v>
      </c>
      <c r="CJ33" s="800">
        <v>0</v>
      </c>
      <c r="CK33" s="799">
        <v>0</v>
      </c>
      <c r="CL33" s="800">
        <v>0</v>
      </c>
      <c r="CM33" s="801">
        <v>0</v>
      </c>
      <c r="CN33" s="707"/>
      <c r="CO33" s="993"/>
      <c r="CP33" s="707"/>
      <c r="CQ33" s="798">
        <v>0</v>
      </c>
      <c r="CR33" s="799">
        <v>0</v>
      </c>
      <c r="CS33" s="800">
        <v>0</v>
      </c>
      <c r="CT33" s="799">
        <v>0</v>
      </c>
      <c r="CU33" s="800">
        <v>0</v>
      </c>
      <c r="CV33" s="799">
        <v>0</v>
      </c>
      <c r="CW33" s="800">
        <v>0</v>
      </c>
      <c r="CX33" s="799">
        <v>0</v>
      </c>
      <c r="CY33" s="800">
        <v>0</v>
      </c>
      <c r="CZ33" s="799">
        <v>0</v>
      </c>
      <c r="DA33" s="800">
        <v>0</v>
      </c>
      <c r="DB33" s="799">
        <v>0</v>
      </c>
      <c r="DC33" s="800">
        <v>0</v>
      </c>
      <c r="DD33" s="799">
        <v>0</v>
      </c>
      <c r="DE33" s="800">
        <v>0</v>
      </c>
      <c r="DF33" s="799">
        <v>0</v>
      </c>
      <c r="DG33" s="800">
        <v>0</v>
      </c>
      <c r="DH33" s="799">
        <v>0</v>
      </c>
      <c r="DI33" s="800">
        <v>0</v>
      </c>
      <c r="DJ33" s="799">
        <v>0</v>
      </c>
      <c r="DK33" s="800">
        <v>0</v>
      </c>
      <c r="DL33" s="799">
        <v>0</v>
      </c>
      <c r="DM33" s="800">
        <v>0</v>
      </c>
      <c r="DN33" s="799">
        <v>0</v>
      </c>
      <c r="DO33" s="800">
        <v>0</v>
      </c>
      <c r="DP33" s="801">
        <v>0</v>
      </c>
      <c r="DQ33" s="707"/>
      <c r="DR33" s="995"/>
      <c r="DS33" s="707"/>
      <c r="DT33" s="997"/>
    </row>
    <row r="34" spans="2:124" outlineLevel="1">
      <c r="B34" s="745">
        <v>27</v>
      </c>
      <c r="C34" s="757" t="s">
        <v>776</v>
      </c>
      <c r="D34" s="747">
        <v>2015</v>
      </c>
      <c r="F34" s="748">
        <v>0</v>
      </c>
      <c r="G34" s="749">
        <v>0</v>
      </c>
      <c r="H34" s="750">
        <v>0</v>
      </c>
      <c r="I34" s="749">
        <v>0</v>
      </c>
      <c r="J34" s="750">
        <v>0</v>
      </c>
      <c r="K34" s="749">
        <v>0</v>
      </c>
      <c r="L34" s="750">
        <v>0</v>
      </c>
      <c r="M34" s="749">
        <v>0</v>
      </c>
      <c r="N34" s="750">
        <v>0</v>
      </c>
      <c r="O34" s="749">
        <v>0</v>
      </c>
      <c r="P34" s="750">
        <v>0</v>
      </c>
      <c r="Q34" s="749">
        <v>0</v>
      </c>
      <c r="R34" s="750">
        <v>0</v>
      </c>
      <c r="S34" s="749">
        <v>0</v>
      </c>
      <c r="T34" s="750">
        <v>0</v>
      </c>
      <c r="U34" s="749">
        <v>0</v>
      </c>
      <c r="V34" s="750">
        <v>0</v>
      </c>
      <c r="W34" s="749">
        <v>0</v>
      </c>
      <c r="X34" s="750">
        <v>0</v>
      </c>
      <c r="Y34" s="749">
        <v>0</v>
      </c>
      <c r="Z34" s="750">
        <v>0</v>
      </c>
      <c r="AA34" s="749">
        <v>0</v>
      </c>
      <c r="AB34" s="750">
        <v>0</v>
      </c>
      <c r="AC34" s="749">
        <v>0</v>
      </c>
      <c r="AD34" s="750">
        <v>0</v>
      </c>
      <c r="AE34" s="751">
        <v>0</v>
      </c>
      <c r="AF34" s="707"/>
      <c r="AG34" s="1003"/>
      <c r="AH34" s="707"/>
      <c r="AI34" s="748">
        <v>0</v>
      </c>
      <c r="AJ34" s="749">
        <v>0</v>
      </c>
      <c r="AK34" s="750">
        <v>0</v>
      </c>
      <c r="AL34" s="749">
        <v>0</v>
      </c>
      <c r="AM34" s="750">
        <v>0</v>
      </c>
      <c r="AN34" s="749">
        <v>0</v>
      </c>
      <c r="AO34" s="750">
        <v>0</v>
      </c>
      <c r="AP34" s="749">
        <v>0</v>
      </c>
      <c r="AQ34" s="750">
        <v>0</v>
      </c>
      <c r="AR34" s="749">
        <v>0</v>
      </c>
      <c r="AS34" s="750">
        <v>0</v>
      </c>
      <c r="AT34" s="749">
        <v>0</v>
      </c>
      <c r="AU34" s="750">
        <v>0</v>
      </c>
      <c r="AV34" s="749">
        <v>0</v>
      </c>
      <c r="AW34" s="750">
        <v>0</v>
      </c>
      <c r="AX34" s="749">
        <v>0</v>
      </c>
      <c r="AY34" s="750">
        <v>0</v>
      </c>
      <c r="AZ34" s="749">
        <v>0</v>
      </c>
      <c r="BA34" s="750">
        <v>0</v>
      </c>
      <c r="BB34" s="749">
        <v>0</v>
      </c>
      <c r="BC34" s="750">
        <v>0</v>
      </c>
      <c r="BD34" s="749">
        <v>0</v>
      </c>
      <c r="BE34" s="750">
        <v>0</v>
      </c>
      <c r="BF34" s="749">
        <v>0</v>
      </c>
      <c r="BG34" s="750">
        <v>0</v>
      </c>
      <c r="BH34" s="751">
        <v>0</v>
      </c>
      <c r="BI34" s="707"/>
      <c r="BJ34" s="1005"/>
      <c r="BK34" s="707"/>
      <c r="BL34" s="991"/>
      <c r="BM34" s="707"/>
      <c r="BN34" s="748">
        <v>0</v>
      </c>
      <c r="BO34" s="749">
        <v>0</v>
      </c>
      <c r="BP34" s="750">
        <v>0</v>
      </c>
      <c r="BQ34" s="749">
        <v>0</v>
      </c>
      <c r="BR34" s="750">
        <v>0</v>
      </c>
      <c r="BS34" s="749">
        <v>0</v>
      </c>
      <c r="BT34" s="750">
        <v>0</v>
      </c>
      <c r="BU34" s="749">
        <v>0</v>
      </c>
      <c r="BV34" s="750">
        <v>0</v>
      </c>
      <c r="BW34" s="749">
        <v>0</v>
      </c>
      <c r="BX34" s="750">
        <v>0</v>
      </c>
      <c r="BY34" s="749">
        <v>0</v>
      </c>
      <c r="BZ34" s="750">
        <v>0</v>
      </c>
      <c r="CA34" s="749">
        <v>0</v>
      </c>
      <c r="CB34" s="750">
        <v>0</v>
      </c>
      <c r="CC34" s="749">
        <v>0</v>
      </c>
      <c r="CD34" s="750">
        <v>0</v>
      </c>
      <c r="CE34" s="749">
        <v>0</v>
      </c>
      <c r="CF34" s="750">
        <v>0</v>
      </c>
      <c r="CG34" s="749">
        <v>0</v>
      </c>
      <c r="CH34" s="750">
        <v>0</v>
      </c>
      <c r="CI34" s="749">
        <v>0</v>
      </c>
      <c r="CJ34" s="750">
        <v>0</v>
      </c>
      <c r="CK34" s="749">
        <v>0</v>
      </c>
      <c r="CL34" s="750">
        <v>0</v>
      </c>
      <c r="CM34" s="751">
        <v>0</v>
      </c>
      <c r="CN34" s="707"/>
      <c r="CO34" s="993"/>
      <c r="CP34" s="707"/>
      <c r="CQ34" s="748">
        <v>0</v>
      </c>
      <c r="CR34" s="749">
        <v>0</v>
      </c>
      <c r="CS34" s="750">
        <v>0</v>
      </c>
      <c r="CT34" s="749">
        <v>0</v>
      </c>
      <c r="CU34" s="750">
        <v>0</v>
      </c>
      <c r="CV34" s="749">
        <v>0</v>
      </c>
      <c r="CW34" s="750">
        <v>0</v>
      </c>
      <c r="CX34" s="749">
        <v>0</v>
      </c>
      <c r="CY34" s="750">
        <v>0</v>
      </c>
      <c r="CZ34" s="749">
        <v>0</v>
      </c>
      <c r="DA34" s="750">
        <v>0</v>
      </c>
      <c r="DB34" s="749">
        <v>0</v>
      </c>
      <c r="DC34" s="750">
        <v>0</v>
      </c>
      <c r="DD34" s="749">
        <v>0</v>
      </c>
      <c r="DE34" s="750">
        <v>0</v>
      </c>
      <c r="DF34" s="749">
        <v>0</v>
      </c>
      <c r="DG34" s="750">
        <v>0</v>
      </c>
      <c r="DH34" s="749">
        <v>0</v>
      </c>
      <c r="DI34" s="750">
        <v>0</v>
      </c>
      <c r="DJ34" s="749">
        <v>0</v>
      </c>
      <c r="DK34" s="750">
        <v>0</v>
      </c>
      <c r="DL34" s="749">
        <v>0</v>
      </c>
      <c r="DM34" s="750">
        <v>0</v>
      </c>
      <c r="DN34" s="749">
        <v>0</v>
      </c>
      <c r="DO34" s="750">
        <v>0</v>
      </c>
      <c r="DP34" s="751">
        <v>0</v>
      </c>
      <c r="DQ34" s="707"/>
      <c r="DR34" s="995"/>
      <c r="DS34" s="707"/>
      <c r="DT34" s="997"/>
    </row>
    <row r="35" spans="2:124" outlineLevel="1">
      <c r="B35" s="738">
        <v>28</v>
      </c>
      <c r="C35" s="756" t="s">
        <v>777</v>
      </c>
      <c r="D35" s="740">
        <v>2015</v>
      </c>
      <c r="F35" s="758">
        <v>0</v>
      </c>
      <c r="G35" s="759">
        <v>0</v>
      </c>
      <c r="H35" s="760">
        <v>0</v>
      </c>
      <c r="I35" s="759">
        <v>0</v>
      </c>
      <c r="J35" s="760">
        <v>0</v>
      </c>
      <c r="K35" s="759">
        <v>0</v>
      </c>
      <c r="L35" s="760">
        <v>0</v>
      </c>
      <c r="M35" s="759">
        <v>0</v>
      </c>
      <c r="N35" s="760">
        <v>0</v>
      </c>
      <c r="O35" s="759">
        <v>0</v>
      </c>
      <c r="P35" s="760">
        <v>0</v>
      </c>
      <c r="Q35" s="759">
        <v>0</v>
      </c>
      <c r="R35" s="760">
        <v>0</v>
      </c>
      <c r="S35" s="759">
        <v>0</v>
      </c>
      <c r="T35" s="760">
        <v>0</v>
      </c>
      <c r="U35" s="759">
        <v>0</v>
      </c>
      <c r="V35" s="760">
        <v>0</v>
      </c>
      <c r="W35" s="759">
        <v>0</v>
      </c>
      <c r="X35" s="760">
        <v>0</v>
      </c>
      <c r="Y35" s="759">
        <v>0</v>
      </c>
      <c r="Z35" s="760">
        <v>0</v>
      </c>
      <c r="AA35" s="759">
        <v>0</v>
      </c>
      <c r="AB35" s="760">
        <v>0</v>
      </c>
      <c r="AC35" s="759">
        <v>0</v>
      </c>
      <c r="AD35" s="760">
        <v>0</v>
      </c>
      <c r="AE35" s="761">
        <v>0</v>
      </c>
      <c r="AF35" s="707"/>
      <c r="AG35" s="1003"/>
      <c r="AH35" s="707"/>
      <c r="AI35" s="758">
        <v>0</v>
      </c>
      <c r="AJ35" s="759">
        <v>0</v>
      </c>
      <c r="AK35" s="760">
        <v>0</v>
      </c>
      <c r="AL35" s="759">
        <v>0</v>
      </c>
      <c r="AM35" s="760">
        <v>0</v>
      </c>
      <c r="AN35" s="759">
        <v>0</v>
      </c>
      <c r="AO35" s="760">
        <v>0</v>
      </c>
      <c r="AP35" s="759">
        <v>0</v>
      </c>
      <c r="AQ35" s="760">
        <v>0</v>
      </c>
      <c r="AR35" s="759">
        <v>0</v>
      </c>
      <c r="AS35" s="760">
        <v>0</v>
      </c>
      <c r="AT35" s="759">
        <v>0</v>
      </c>
      <c r="AU35" s="760">
        <v>0</v>
      </c>
      <c r="AV35" s="759">
        <v>0</v>
      </c>
      <c r="AW35" s="760">
        <v>0</v>
      </c>
      <c r="AX35" s="759">
        <v>0</v>
      </c>
      <c r="AY35" s="760">
        <v>0</v>
      </c>
      <c r="AZ35" s="759">
        <v>0</v>
      </c>
      <c r="BA35" s="760">
        <v>0</v>
      </c>
      <c r="BB35" s="759">
        <v>0</v>
      </c>
      <c r="BC35" s="760">
        <v>0</v>
      </c>
      <c r="BD35" s="759">
        <v>0</v>
      </c>
      <c r="BE35" s="760">
        <v>0</v>
      </c>
      <c r="BF35" s="759">
        <v>0</v>
      </c>
      <c r="BG35" s="760">
        <v>0</v>
      </c>
      <c r="BH35" s="761">
        <v>0</v>
      </c>
      <c r="BI35" s="707"/>
      <c r="BJ35" s="1005"/>
      <c r="BK35" s="707"/>
      <c r="BL35" s="991"/>
      <c r="BM35" s="707"/>
      <c r="BN35" s="758">
        <v>0</v>
      </c>
      <c r="BO35" s="759">
        <v>0</v>
      </c>
      <c r="BP35" s="760">
        <v>0</v>
      </c>
      <c r="BQ35" s="759">
        <v>0</v>
      </c>
      <c r="BR35" s="760">
        <v>0</v>
      </c>
      <c r="BS35" s="759">
        <v>0</v>
      </c>
      <c r="BT35" s="760">
        <v>0</v>
      </c>
      <c r="BU35" s="759">
        <v>0</v>
      </c>
      <c r="BV35" s="760">
        <v>0</v>
      </c>
      <c r="BW35" s="759">
        <v>0</v>
      </c>
      <c r="BX35" s="760">
        <v>0</v>
      </c>
      <c r="BY35" s="759">
        <v>0</v>
      </c>
      <c r="BZ35" s="760">
        <v>0</v>
      </c>
      <c r="CA35" s="759">
        <v>0</v>
      </c>
      <c r="CB35" s="760">
        <v>0</v>
      </c>
      <c r="CC35" s="759">
        <v>0</v>
      </c>
      <c r="CD35" s="760">
        <v>0</v>
      </c>
      <c r="CE35" s="759">
        <v>0</v>
      </c>
      <c r="CF35" s="760">
        <v>0</v>
      </c>
      <c r="CG35" s="759">
        <v>0</v>
      </c>
      <c r="CH35" s="760">
        <v>0</v>
      </c>
      <c r="CI35" s="759">
        <v>0</v>
      </c>
      <c r="CJ35" s="760">
        <v>0</v>
      </c>
      <c r="CK35" s="759">
        <v>0</v>
      </c>
      <c r="CL35" s="760">
        <v>0</v>
      </c>
      <c r="CM35" s="761">
        <v>0</v>
      </c>
      <c r="CN35" s="707"/>
      <c r="CO35" s="993"/>
      <c r="CP35" s="707"/>
      <c r="CQ35" s="758">
        <v>0</v>
      </c>
      <c r="CR35" s="759">
        <v>0</v>
      </c>
      <c r="CS35" s="760">
        <v>0</v>
      </c>
      <c r="CT35" s="759">
        <v>0</v>
      </c>
      <c r="CU35" s="760">
        <v>0</v>
      </c>
      <c r="CV35" s="759">
        <v>0</v>
      </c>
      <c r="CW35" s="760">
        <v>0</v>
      </c>
      <c r="CX35" s="759">
        <v>0</v>
      </c>
      <c r="CY35" s="760">
        <v>0</v>
      </c>
      <c r="CZ35" s="759">
        <v>0</v>
      </c>
      <c r="DA35" s="760">
        <v>0</v>
      </c>
      <c r="DB35" s="759">
        <v>0</v>
      </c>
      <c r="DC35" s="760">
        <v>0</v>
      </c>
      <c r="DD35" s="759">
        <v>0</v>
      </c>
      <c r="DE35" s="760">
        <v>0</v>
      </c>
      <c r="DF35" s="759">
        <v>0</v>
      </c>
      <c r="DG35" s="760">
        <v>0</v>
      </c>
      <c r="DH35" s="759">
        <v>0</v>
      </c>
      <c r="DI35" s="760">
        <v>0</v>
      </c>
      <c r="DJ35" s="759">
        <v>0</v>
      </c>
      <c r="DK35" s="760">
        <v>0</v>
      </c>
      <c r="DL35" s="759">
        <v>0</v>
      </c>
      <c r="DM35" s="760">
        <v>0</v>
      </c>
      <c r="DN35" s="759">
        <v>0</v>
      </c>
      <c r="DO35" s="760">
        <v>0</v>
      </c>
      <c r="DP35" s="761">
        <v>0</v>
      </c>
      <c r="DQ35" s="707"/>
      <c r="DR35" s="995"/>
      <c r="DS35" s="707"/>
      <c r="DT35" s="997"/>
    </row>
    <row r="36" spans="2:124" outlineLevel="1">
      <c r="B36" s="745">
        <v>29</v>
      </c>
      <c r="C36" s="757" t="s">
        <v>778</v>
      </c>
      <c r="D36" s="747">
        <v>2015</v>
      </c>
      <c r="F36" s="748">
        <v>0</v>
      </c>
      <c r="G36" s="749">
        <v>0</v>
      </c>
      <c r="H36" s="750">
        <v>0</v>
      </c>
      <c r="I36" s="749">
        <v>0</v>
      </c>
      <c r="J36" s="750">
        <v>0</v>
      </c>
      <c r="K36" s="749">
        <v>0</v>
      </c>
      <c r="L36" s="750">
        <v>0</v>
      </c>
      <c r="M36" s="749">
        <v>0</v>
      </c>
      <c r="N36" s="750">
        <v>0</v>
      </c>
      <c r="O36" s="749">
        <v>0</v>
      </c>
      <c r="P36" s="750">
        <v>0</v>
      </c>
      <c r="Q36" s="749">
        <v>0</v>
      </c>
      <c r="R36" s="750">
        <v>0</v>
      </c>
      <c r="S36" s="749">
        <v>0</v>
      </c>
      <c r="T36" s="750">
        <v>0</v>
      </c>
      <c r="U36" s="749">
        <v>0</v>
      </c>
      <c r="V36" s="750">
        <v>0</v>
      </c>
      <c r="W36" s="749">
        <v>0</v>
      </c>
      <c r="X36" s="750">
        <v>0</v>
      </c>
      <c r="Y36" s="749">
        <v>0</v>
      </c>
      <c r="Z36" s="750">
        <v>0</v>
      </c>
      <c r="AA36" s="749">
        <v>0</v>
      </c>
      <c r="AB36" s="750">
        <v>0</v>
      </c>
      <c r="AC36" s="749">
        <v>0</v>
      </c>
      <c r="AD36" s="750">
        <v>0</v>
      </c>
      <c r="AE36" s="751">
        <v>0</v>
      </c>
      <c r="AF36" s="707"/>
      <c r="AG36" s="1003"/>
      <c r="AH36" s="707"/>
      <c r="AI36" s="748">
        <v>0</v>
      </c>
      <c r="AJ36" s="749">
        <v>0</v>
      </c>
      <c r="AK36" s="750">
        <v>0</v>
      </c>
      <c r="AL36" s="749">
        <v>0</v>
      </c>
      <c r="AM36" s="750">
        <v>0</v>
      </c>
      <c r="AN36" s="749">
        <v>0</v>
      </c>
      <c r="AO36" s="750">
        <v>0</v>
      </c>
      <c r="AP36" s="749">
        <v>0</v>
      </c>
      <c r="AQ36" s="750">
        <v>0</v>
      </c>
      <c r="AR36" s="749">
        <v>0</v>
      </c>
      <c r="AS36" s="750">
        <v>0</v>
      </c>
      <c r="AT36" s="749">
        <v>0</v>
      </c>
      <c r="AU36" s="750">
        <v>0</v>
      </c>
      <c r="AV36" s="749">
        <v>0</v>
      </c>
      <c r="AW36" s="750">
        <v>0</v>
      </c>
      <c r="AX36" s="749">
        <v>0</v>
      </c>
      <c r="AY36" s="750">
        <v>0</v>
      </c>
      <c r="AZ36" s="749">
        <v>0</v>
      </c>
      <c r="BA36" s="750">
        <v>0</v>
      </c>
      <c r="BB36" s="749">
        <v>0</v>
      </c>
      <c r="BC36" s="750">
        <v>0</v>
      </c>
      <c r="BD36" s="749">
        <v>0</v>
      </c>
      <c r="BE36" s="750">
        <v>0</v>
      </c>
      <c r="BF36" s="749">
        <v>0</v>
      </c>
      <c r="BG36" s="750">
        <v>0</v>
      </c>
      <c r="BH36" s="751">
        <v>0</v>
      </c>
      <c r="BI36" s="707"/>
      <c r="BJ36" s="1005"/>
      <c r="BK36" s="707"/>
      <c r="BL36" s="991"/>
      <c r="BM36" s="707"/>
      <c r="BN36" s="748">
        <v>0</v>
      </c>
      <c r="BO36" s="749">
        <v>0</v>
      </c>
      <c r="BP36" s="750">
        <v>0</v>
      </c>
      <c r="BQ36" s="749">
        <v>0</v>
      </c>
      <c r="BR36" s="750">
        <v>0</v>
      </c>
      <c r="BS36" s="749">
        <v>0</v>
      </c>
      <c r="BT36" s="750">
        <v>0</v>
      </c>
      <c r="BU36" s="749">
        <v>0</v>
      </c>
      <c r="BV36" s="750">
        <v>0</v>
      </c>
      <c r="BW36" s="749">
        <v>0</v>
      </c>
      <c r="BX36" s="750">
        <v>0</v>
      </c>
      <c r="BY36" s="749">
        <v>0</v>
      </c>
      <c r="BZ36" s="750">
        <v>0</v>
      </c>
      <c r="CA36" s="749">
        <v>0</v>
      </c>
      <c r="CB36" s="750">
        <v>0</v>
      </c>
      <c r="CC36" s="749">
        <v>0</v>
      </c>
      <c r="CD36" s="750">
        <v>0</v>
      </c>
      <c r="CE36" s="749">
        <v>0</v>
      </c>
      <c r="CF36" s="750">
        <v>0</v>
      </c>
      <c r="CG36" s="749">
        <v>0</v>
      </c>
      <c r="CH36" s="750">
        <v>0</v>
      </c>
      <c r="CI36" s="749">
        <v>0</v>
      </c>
      <c r="CJ36" s="750">
        <v>0</v>
      </c>
      <c r="CK36" s="749">
        <v>0</v>
      </c>
      <c r="CL36" s="750">
        <v>0</v>
      </c>
      <c r="CM36" s="751">
        <v>0</v>
      </c>
      <c r="CN36" s="707"/>
      <c r="CO36" s="993"/>
      <c r="CP36" s="707"/>
      <c r="CQ36" s="748">
        <v>0</v>
      </c>
      <c r="CR36" s="749">
        <v>0</v>
      </c>
      <c r="CS36" s="750">
        <v>0</v>
      </c>
      <c r="CT36" s="749">
        <v>0</v>
      </c>
      <c r="CU36" s="750">
        <v>0</v>
      </c>
      <c r="CV36" s="749">
        <v>0</v>
      </c>
      <c r="CW36" s="750">
        <v>0</v>
      </c>
      <c r="CX36" s="749">
        <v>0</v>
      </c>
      <c r="CY36" s="750">
        <v>0</v>
      </c>
      <c r="CZ36" s="749">
        <v>0</v>
      </c>
      <c r="DA36" s="750">
        <v>0</v>
      </c>
      <c r="DB36" s="749">
        <v>0</v>
      </c>
      <c r="DC36" s="750">
        <v>0</v>
      </c>
      <c r="DD36" s="749">
        <v>0</v>
      </c>
      <c r="DE36" s="750">
        <v>0</v>
      </c>
      <c r="DF36" s="749">
        <v>0</v>
      </c>
      <c r="DG36" s="750">
        <v>0</v>
      </c>
      <c r="DH36" s="749">
        <v>0</v>
      </c>
      <c r="DI36" s="750">
        <v>0</v>
      </c>
      <c r="DJ36" s="749">
        <v>0</v>
      </c>
      <c r="DK36" s="750">
        <v>0</v>
      </c>
      <c r="DL36" s="749">
        <v>0</v>
      </c>
      <c r="DM36" s="750">
        <v>0</v>
      </c>
      <c r="DN36" s="749">
        <v>0</v>
      </c>
      <c r="DO36" s="750">
        <v>0</v>
      </c>
      <c r="DP36" s="751">
        <v>0</v>
      </c>
      <c r="DQ36" s="707"/>
      <c r="DR36" s="995"/>
      <c r="DS36" s="707"/>
      <c r="DT36" s="997"/>
    </row>
    <row r="37" spans="2:124" outlineLevel="1">
      <c r="B37" s="738">
        <v>30</v>
      </c>
      <c r="C37" s="756" t="s">
        <v>779</v>
      </c>
      <c r="D37" s="740">
        <v>2015</v>
      </c>
      <c r="F37" s="758">
        <v>0</v>
      </c>
      <c r="G37" s="759">
        <v>0</v>
      </c>
      <c r="H37" s="760">
        <v>0</v>
      </c>
      <c r="I37" s="759">
        <v>0</v>
      </c>
      <c r="J37" s="760">
        <v>0</v>
      </c>
      <c r="K37" s="759">
        <v>0</v>
      </c>
      <c r="L37" s="760">
        <v>0</v>
      </c>
      <c r="M37" s="759">
        <v>0</v>
      </c>
      <c r="N37" s="760">
        <v>0</v>
      </c>
      <c r="O37" s="759">
        <v>0</v>
      </c>
      <c r="P37" s="760">
        <v>0</v>
      </c>
      <c r="Q37" s="759">
        <v>0</v>
      </c>
      <c r="R37" s="760">
        <v>0</v>
      </c>
      <c r="S37" s="759">
        <v>0</v>
      </c>
      <c r="T37" s="760">
        <v>0</v>
      </c>
      <c r="U37" s="759">
        <v>0</v>
      </c>
      <c r="V37" s="760">
        <v>0</v>
      </c>
      <c r="W37" s="759">
        <v>0</v>
      </c>
      <c r="X37" s="760">
        <v>0</v>
      </c>
      <c r="Y37" s="759">
        <v>0</v>
      </c>
      <c r="Z37" s="760">
        <v>0</v>
      </c>
      <c r="AA37" s="759">
        <v>0</v>
      </c>
      <c r="AB37" s="760">
        <v>0</v>
      </c>
      <c r="AC37" s="759">
        <v>0</v>
      </c>
      <c r="AD37" s="760">
        <v>0</v>
      </c>
      <c r="AE37" s="761">
        <v>0</v>
      </c>
      <c r="AF37" s="707"/>
      <c r="AG37" s="1003"/>
      <c r="AH37" s="707"/>
      <c r="AI37" s="758">
        <v>0</v>
      </c>
      <c r="AJ37" s="759">
        <v>0</v>
      </c>
      <c r="AK37" s="760">
        <v>0</v>
      </c>
      <c r="AL37" s="759">
        <v>0</v>
      </c>
      <c r="AM37" s="760">
        <v>0</v>
      </c>
      <c r="AN37" s="759">
        <v>0</v>
      </c>
      <c r="AO37" s="760">
        <v>0</v>
      </c>
      <c r="AP37" s="759">
        <v>0</v>
      </c>
      <c r="AQ37" s="760">
        <v>0</v>
      </c>
      <c r="AR37" s="759">
        <v>0</v>
      </c>
      <c r="AS37" s="760">
        <v>0</v>
      </c>
      <c r="AT37" s="759">
        <v>0</v>
      </c>
      <c r="AU37" s="760">
        <v>0</v>
      </c>
      <c r="AV37" s="759">
        <v>0</v>
      </c>
      <c r="AW37" s="760">
        <v>0</v>
      </c>
      <c r="AX37" s="759">
        <v>0</v>
      </c>
      <c r="AY37" s="760">
        <v>0</v>
      </c>
      <c r="AZ37" s="759">
        <v>0</v>
      </c>
      <c r="BA37" s="760">
        <v>0</v>
      </c>
      <c r="BB37" s="759">
        <v>0</v>
      </c>
      <c r="BC37" s="760">
        <v>0</v>
      </c>
      <c r="BD37" s="759">
        <v>0</v>
      </c>
      <c r="BE37" s="760">
        <v>0</v>
      </c>
      <c r="BF37" s="759">
        <v>0</v>
      </c>
      <c r="BG37" s="760">
        <v>0</v>
      </c>
      <c r="BH37" s="761">
        <v>0</v>
      </c>
      <c r="BI37" s="707"/>
      <c r="BJ37" s="1005"/>
      <c r="BK37" s="707"/>
      <c r="BL37" s="991"/>
      <c r="BM37" s="707"/>
      <c r="BN37" s="758">
        <v>0</v>
      </c>
      <c r="BO37" s="759">
        <v>0</v>
      </c>
      <c r="BP37" s="760">
        <v>0</v>
      </c>
      <c r="BQ37" s="759">
        <v>0</v>
      </c>
      <c r="BR37" s="760">
        <v>0</v>
      </c>
      <c r="BS37" s="759">
        <v>0</v>
      </c>
      <c r="BT37" s="760">
        <v>0</v>
      </c>
      <c r="BU37" s="759">
        <v>0</v>
      </c>
      <c r="BV37" s="760">
        <v>0</v>
      </c>
      <c r="BW37" s="759">
        <v>0</v>
      </c>
      <c r="BX37" s="760">
        <v>0</v>
      </c>
      <c r="BY37" s="759">
        <v>0</v>
      </c>
      <c r="BZ37" s="760">
        <v>0</v>
      </c>
      <c r="CA37" s="759">
        <v>0</v>
      </c>
      <c r="CB37" s="760">
        <v>0</v>
      </c>
      <c r="CC37" s="759">
        <v>0</v>
      </c>
      <c r="CD37" s="760">
        <v>0</v>
      </c>
      <c r="CE37" s="759">
        <v>0</v>
      </c>
      <c r="CF37" s="760">
        <v>0</v>
      </c>
      <c r="CG37" s="759">
        <v>0</v>
      </c>
      <c r="CH37" s="760">
        <v>0</v>
      </c>
      <c r="CI37" s="759">
        <v>0</v>
      </c>
      <c r="CJ37" s="760">
        <v>0</v>
      </c>
      <c r="CK37" s="759">
        <v>0</v>
      </c>
      <c r="CL37" s="760">
        <v>0</v>
      </c>
      <c r="CM37" s="761">
        <v>0</v>
      </c>
      <c r="CN37" s="707"/>
      <c r="CO37" s="993"/>
      <c r="CP37" s="707"/>
      <c r="CQ37" s="758">
        <v>0</v>
      </c>
      <c r="CR37" s="759">
        <v>0</v>
      </c>
      <c r="CS37" s="760">
        <v>0</v>
      </c>
      <c r="CT37" s="759">
        <v>0</v>
      </c>
      <c r="CU37" s="760">
        <v>0</v>
      </c>
      <c r="CV37" s="759">
        <v>0</v>
      </c>
      <c r="CW37" s="760">
        <v>0</v>
      </c>
      <c r="CX37" s="759">
        <v>0</v>
      </c>
      <c r="CY37" s="760">
        <v>0</v>
      </c>
      <c r="CZ37" s="759">
        <v>0</v>
      </c>
      <c r="DA37" s="760">
        <v>0</v>
      </c>
      <c r="DB37" s="759">
        <v>0</v>
      </c>
      <c r="DC37" s="760">
        <v>0</v>
      </c>
      <c r="DD37" s="759">
        <v>0</v>
      </c>
      <c r="DE37" s="760">
        <v>0</v>
      </c>
      <c r="DF37" s="759">
        <v>0</v>
      </c>
      <c r="DG37" s="760">
        <v>0</v>
      </c>
      <c r="DH37" s="759">
        <v>0</v>
      </c>
      <c r="DI37" s="760">
        <v>0</v>
      </c>
      <c r="DJ37" s="759">
        <v>0</v>
      </c>
      <c r="DK37" s="760">
        <v>0</v>
      </c>
      <c r="DL37" s="759">
        <v>0</v>
      </c>
      <c r="DM37" s="760">
        <v>0</v>
      </c>
      <c r="DN37" s="759">
        <v>0</v>
      </c>
      <c r="DO37" s="760">
        <v>0</v>
      </c>
      <c r="DP37" s="761">
        <v>0</v>
      </c>
      <c r="DQ37" s="707"/>
      <c r="DR37" s="995"/>
      <c r="DS37" s="707"/>
      <c r="DT37" s="997"/>
    </row>
    <row r="38" spans="2:124" outlineLevel="1">
      <c r="B38" s="745">
        <v>31</v>
      </c>
      <c r="C38" s="757" t="s">
        <v>780</v>
      </c>
      <c r="D38" s="747">
        <v>2015</v>
      </c>
      <c r="F38" s="748">
        <v>0</v>
      </c>
      <c r="G38" s="749">
        <v>0</v>
      </c>
      <c r="H38" s="750">
        <v>0</v>
      </c>
      <c r="I38" s="749">
        <v>0</v>
      </c>
      <c r="J38" s="750">
        <v>0</v>
      </c>
      <c r="K38" s="749">
        <v>0</v>
      </c>
      <c r="L38" s="750">
        <v>0</v>
      </c>
      <c r="M38" s="749">
        <v>0</v>
      </c>
      <c r="N38" s="750">
        <v>0</v>
      </c>
      <c r="O38" s="749">
        <v>0</v>
      </c>
      <c r="P38" s="750">
        <v>0</v>
      </c>
      <c r="Q38" s="749">
        <v>0</v>
      </c>
      <c r="R38" s="750">
        <v>0</v>
      </c>
      <c r="S38" s="749">
        <v>0</v>
      </c>
      <c r="T38" s="750">
        <v>0</v>
      </c>
      <c r="U38" s="749">
        <v>0</v>
      </c>
      <c r="V38" s="750">
        <v>0</v>
      </c>
      <c r="W38" s="749">
        <v>0</v>
      </c>
      <c r="X38" s="750">
        <v>0</v>
      </c>
      <c r="Y38" s="749">
        <v>0</v>
      </c>
      <c r="Z38" s="750">
        <v>0</v>
      </c>
      <c r="AA38" s="749">
        <v>0</v>
      </c>
      <c r="AB38" s="750">
        <v>0</v>
      </c>
      <c r="AC38" s="749">
        <v>0</v>
      </c>
      <c r="AD38" s="750">
        <v>0</v>
      </c>
      <c r="AE38" s="751">
        <v>0</v>
      </c>
      <c r="AF38" s="707"/>
      <c r="AG38" s="1003"/>
      <c r="AH38" s="707"/>
      <c r="AI38" s="748">
        <v>0</v>
      </c>
      <c r="AJ38" s="749">
        <v>0</v>
      </c>
      <c r="AK38" s="750">
        <v>0</v>
      </c>
      <c r="AL38" s="749">
        <v>0</v>
      </c>
      <c r="AM38" s="750">
        <v>0</v>
      </c>
      <c r="AN38" s="749">
        <v>0</v>
      </c>
      <c r="AO38" s="750">
        <v>0</v>
      </c>
      <c r="AP38" s="749">
        <v>0</v>
      </c>
      <c r="AQ38" s="750">
        <v>0</v>
      </c>
      <c r="AR38" s="749">
        <v>0</v>
      </c>
      <c r="AS38" s="750">
        <v>0</v>
      </c>
      <c r="AT38" s="749">
        <v>0</v>
      </c>
      <c r="AU38" s="750">
        <v>0</v>
      </c>
      <c r="AV38" s="749">
        <v>0</v>
      </c>
      <c r="AW38" s="750">
        <v>0</v>
      </c>
      <c r="AX38" s="749">
        <v>0</v>
      </c>
      <c r="AY38" s="750">
        <v>0</v>
      </c>
      <c r="AZ38" s="749">
        <v>0</v>
      </c>
      <c r="BA38" s="750">
        <v>0</v>
      </c>
      <c r="BB38" s="749">
        <v>0</v>
      </c>
      <c r="BC38" s="750">
        <v>0</v>
      </c>
      <c r="BD38" s="749">
        <v>0</v>
      </c>
      <c r="BE38" s="750">
        <v>0</v>
      </c>
      <c r="BF38" s="749">
        <v>0</v>
      </c>
      <c r="BG38" s="750">
        <v>0</v>
      </c>
      <c r="BH38" s="751">
        <v>0</v>
      </c>
      <c r="BI38" s="707"/>
      <c r="BJ38" s="1005"/>
      <c r="BK38" s="707"/>
      <c r="BL38" s="991"/>
      <c r="BM38" s="707"/>
      <c r="BN38" s="748">
        <v>0</v>
      </c>
      <c r="BO38" s="749">
        <v>0</v>
      </c>
      <c r="BP38" s="750">
        <v>0</v>
      </c>
      <c r="BQ38" s="749">
        <v>0</v>
      </c>
      <c r="BR38" s="750">
        <v>0</v>
      </c>
      <c r="BS38" s="749">
        <v>0</v>
      </c>
      <c r="BT38" s="750">
        <v>0</v>
      </c>
      <c r="BU38" s="749">
        <v>0</v>
      </c>
      <c r="BV38" s="750">
        <v>0</v>
      </c>
      <c r="BW38" s="749">
        <v>0</v>
      </c>
      <c r="BX38" s="750">
        <v>0</v>
      </c>
      <c r="BY38" s="749">
        <v>0</v>
      </c>
      <c r="BZ38" s="750">
        <v>0</v>
      </c>
      <c r="CA38" s="749">
        <v>0</v>
      </c>
      <c r="CB38" s="750">
        <v>0</v>
      </c>
      <c r="CC38" s="749">
        <v>0</v>
      </c>
      <c r="CD38" s="750">
        <v>0</v>
      </c>
      <c r="CE38" s="749">
        <v>0</v>
      </c>
      <c r="CF38" s="750">
        <v>0</v>
      </c>
      <c r="CG38" s="749">
        <v>0</v>
      </c>
      <c r="CH38" s="750">
        <v>0</v>
      </c>
      <c r="CI38" s="749">
        <v>0</v>
      </c>
      <c r="CJ38" s="750">
        <v>0</v>
      </c>
      <c r="CK38" s="749">
        <v>0</v>
      </c>
      <c r="CL38" s="750">
        <v>0</v>
      </c>
      <c r="CM38" s="751">
        <v>0</v>
      </c>
      <c r="CN38" s="707"/>
      <c r="CO38" s="993"/>
      <c r="CP38" s="707"/>
      <c r="CQ38" s="748">
        <v>0</v>
      </c>
      <c r="CR38" s="749">
        <v>0</v>
      </c>
      <c r="CS38" s="750">
        <v>0</v>
      </c>
      <c r="CT38" s="749">
        <v>0</v>
      </c>
      <c r="CU38" s="750">
        <v>0</v>
      </c>
      <c r="CV38" s="749">
        <v>0</v>
      </c>
      <c r="CW38" s="750">
        <v>0</v>
      </c>
      <c r="CX38" s="749">
        <v>0</v>
      </c>
      <c r="CY38" s="750">
        <v>0</v>
      </c>
      <c r="CZ38" s="749">
        <v>0</v>
      </c>
      <c r="DA38" s="750">
        <v>0</v>
      </c>
      <c r="DB38" s="749">
        <v>0</v>
      </c>
      <c r="DC38" s="750">
        <v>0</v>
      </c>
      <c r="DD38" s="749">
        <v>0</v>
      </c>
      <c r="DE38" s="750">
        <v>0</v>
      </c>
      <c r="DF38" s="749">
        <v>0</v>
      </c>
      <c r="DG38" s="750">
        <v>0</v>
      </c>
      <c r="DH38" s="749">
        <v>0</v>
      </c>
      <c r="DI38" s="750">
        <v>0</v>
      </c>
      <c r="DJ38" s="749">
        <v>0</v>
      </c>
      <c r="DK38" s="750">
        <v>0</v>
      </c>
      <c r="DL38" s="749">
        <v>0</v>
      </c>
      <c r="DM38" s="750">
        <v>0</v>
      </c>
      <c r="DN38" s="749">
        <v>0</v>
      </c>
      <c r="DO38" s="750">
        <v>0</v>
      </c>
      <c r="DP38" s="751">
        <v>0</v>
      </c>
      <c r="DQ38" s="707"/>
      <c r="DR38" s="995"/>
      <c r="DS38" s="707"/>
      <c r="DT38" s="997"/>
    </row>
    <row r="39" spans="2:124" outlineLevel="1">
      <c r="B39" s="738">
        <v>32</v>
      </c>
      <c r="C39" s="756" t="s">
        <v>781</v>
      </c>
      <c r="D39" s="740">
        <v>2015</v>
      </c>
      <c r="F39" s="758">
        <v>0</v>
      </c>
      <c r="G39" s="759">
        <v>0</v>
      </c>
      <c r="H39" s="760">
        <v>0</v>
      </c>
      <c r="I39" s="759">
        <v>0</v>
      </c>
      <c r="J39" s="760">
        <v>0</v>
      </c>
      <c r="K39" s="759">
        <v>0</v>
      </c>
      <c r="L39" s="760">
        <v>0</v>
      </c>
      <c r="M39" s="759">
        <v>0</v>
      </c>
      <c r="N39" s="760">
        <v>0</v>
      </c>
      <c r="O39" s="759">
        <v>0</v>
      </c>
      <c r="P39" s="760">
        <v>0</v>
      </c>
      <c r="Q39" s="759">
        <v>0</v>
      </c>
      <c r="R39" s="760">
        <v>0</v>
      </c>
      <c r="S39" s="759">
        <v>0</v>
      </c>
      <c r="T39" s="760">
        <v>0</v>
      </c>
      <c r="U39" s="759">
        <v>0</v>
      </c>
      <c r="V39" s="760">
        <v>0</v>
      </c>
      <c r="W39" s="759">
        <v>0</v>
      </c>
      <c r="X39" s="760">
        <v>0</v>
      </c>
      <c r="Y39" s="759">
        <v>0</v>
      </c>
      <c r="Z39" s="760">
        <v>0</v>
      </c>
      <c r="AA39" s="759">
        <v>0</v>
      </c>
      <c r="AB39" s="760">
        <v>0</v>
      </c>
      <c r="AC39" s="759">
        <v>0</v>
      </c>
      <c r="AD39" s="760">
        <v>0</v>
      </c>
      <c r="AE39" s="761">
        <v>0</v>
      </c>
      <c r="AF39" s="707"/>
      <c r="AG39" s="1003"/>
      <c r="AH39" s="707"/>
      <c r="AI39" s="758">
        <v>0</v>
      </c>
      <c r="AJ39" s="759">
        <v>0</v>
      </c>
      <c r="AK39" s="760">
        <v>0</v>
      </c>
      <c r="AL39" s="759">
        <v>0</v>
      </c>
      <c r="AM39" s="760">
        <v>0</v>
      </c>
      <c r="AN39" s="759">
        <v>0</v>
      </c>
      <c r="AO39" s="760">
        <v>0</v>
      </c>
      <c r="AP39" s="759">
        <v>0</v>
      </c>
      <c r="AQ39" s="760">
        <v>0</v>
      </c>
      <c r="AR39" s="759">
        <v>0</v>
      </c>
      <c r="AS39" s="760">
        <v>0</v>
      </c>
      <c r="AT39" s="759">
        <v>0</v>
      </c>
      <c r="AU39" s="760">
        <v>0</v>
      </c>
      <c r="AV39" s="759">
        <v>0</v>
      </c>
      <c r="AW39" s="760">
        <v>0</v>
      </c>
      <c r="AX39" s="759">
        <v>0</v>
      </c>
      <c r="AY39" s="760">
        <v>0</v>
      </c>
      <c r="AZ39" s="759">
        <v>0</v>
      </c>
      <c r="BA39" s="760">
        <v>0</v>
      </c>
      <c r="BB39" s="759">
        <v>0</v>
      </c>
      <c r="BC39" s="760">
        <v>0</v>
      </c>
      <c r="BD39" s="759">
        <v>0</v>
      </c>
      <c r="BE39" s="760">
        <v>0</v>
      </c>
      <c r="BF39" s="759">
        <v>0</v>
      </c>
      <c r="BG39" s="760">
        <v>0</v>
      </c>
      <c r="BH39" s="761">
        <v>0</v>
      </c>
      <c r="BI39" s="707"/>
      <c r="BJ39" s="1005"/>
      <c r="BK39" s="707"/>
      <c r="BL39" s="991"/>
      <c r="BM39" s="707"/>
      <c r="BN39" s="758">
        <v>0</v>
      </c>
      <c r="BO39" s="759">
        <v>0</v>
      </c>
      <c r="BP39" s="760">
        <v>0</v>
      </c>
      <c r="BQ39" s="759">
        <v>0</v>
      </c>
      <c r="BR39" s="760">
        <v>0</v>
      </c>
      <c r="BS39" s="759">
        <v>0</v>
      </c>
      <c r="BT39" s="760">
        <v>0</v>
      </c>
      <c r="BU39" s="759">
        <v>0</v>
      </c>
      <c r="BV39" s="760">
        <v>0</v>
      </c>
      <c r="BW39" s="759">
        <v>0</v>
      </c>
      <c r="BX39" s="760">
        <v>0</v>
      </c>
      <c r="BY39" s="759">
        <v>0</v>
      </c>
      <c r="BZ39" s="760">
        <v>0</v>
      </c>
      <c r="CA39" s="759">
        <v>0</v>
      </c>
      <c r="CB39" s="760">
        <v>0</v>
      </c>
      <c r="CC39" s="759">
        <v>0</v>
      </c>
      <c r="CD39" s="760">
        <v>0</v>
      </c>
      <c r="CE39" s="759">
        <v>0</v>
      </c>
      <c r="CF39" s="760">
        <v>0</v>
      </c>
      <c r="CG39" s="759">
        <v>0</v>
      </c>
      <c r="CH39" s="760">
        <v>0</v>
      </c>
      <c r="CI39" s="759">
        <v>0</v>
      </c>
      <c r="CJ39" s="760">
        <v>0</v>
      </c>
      <c r="CK39" s="759">
        <v>0</v>
      </c>
      <c r="CL39" s="760">
        <v>0</v>
      </c>
      <c r="CM39" s="761">
        <v>0</v>
      </c>
      <c r="CN39" s="707"/>
      <c r="CO39" s="993"/>
      <c r="CP39" s="707"/>
      <c r="CQ39" s="758">
        <v>0</v>
      </c>
      <c r="CR39" s="759">
        <v>0</v>
      </c>
      <c r="CS39" s="760">
        <v>0</v>
      </c>
      <c r="CT39" s="759">
        <v>0</v>
      </c>
      <c r="CU39" s="760">
        <v>0</v>
      </c>
      <c r="CV39" s="759">
        <v>0</v>
      </c>
      <c r="CW39" s="760">
        <v>0</v>
      </c>
      <c r="CX39" s="759">
        <v>0</v>
      </c>
      <c r="CY39" s="760">
        <v>0</v>
      </c>
      <c r="CZ39" s="759">
        <v>0</v>
      </c>
      <c r="DA39" s="760">
        <v>0</v>
      </c>
      <c r="DB39" s="759">
        <v>0</v>
      </c>
      <c r="DC39" s="760">
        <v>0</v>
      </c>
      <c r="DD39" s="759">
        <v>0</v>
      </c>
      <c r="DE39" s="760">
        <v>0</v>
      </c>
      <c r="DF39" s="759">
        <v>0</v>
      </c>
      <c r="DG39" s="760">
        <v>0</v>
      </c>
      <c r="DH39" s="759">
        <v>0</v>
      </c>
      <c r="DI39" s="760">
        <v>0</v>
      </c>
      <c r="DJ39" s="759">
        <v>0</v>
      </c>
      <c r="DK39" s="760">
        <v>0</v>
      </c>
      <c r="DL39" s="759">
        <v>0</v>
      </c>
      <c r="DM39" s="760">
        <v>0</v>
      </c>
      <c r="DN39" s="759">
        <v>0</v>
      </c>
      <c r="DO39" s="760">
        <v>0</v>
      </c>
      <c r="DP39" s="761">
        <v>0</v>
      </c>
      <c r="DQ39" s="707"/>
      <c r="DR39" s="995"/>
      <c r="DS39" s="707"/>
      <c r="DT39" s="997"/>
    </row>
    <row r="40" spans="2:124" outlineLevel="1">
      <c r="B40" s="745">
        <v>33</v>
      </c>
      <c r="C40" s="757" t="s">
        <v>782</v>
      </c>
      <c r="D40" s="747">
        <v>2015</v>
      </c>
      <c r="F40" s="748">
        <v>0</v>
      </c>
      <c r="G40" s="749">
        <v>0</v>
      </c>
      <c r="H40" s="750">
        <v>0</v>
      </c>
      <c r="I40" s="749">
        <v>0</v>
      </c>
      <c r="J40" s="750">
        <v>0</v>
      </c>
      <c r="K40" s="749">
        <v>0</v>
      </c>
      <c r="L40" s="750">
        <v>0</v>
      </c>
      <c r="M40" s="749">
        <v>0</v>
      </c>
      <c r="N40" s="750">
        <v>0</v>
      </c>
      <c r="O40" s="749">
        <v>0</v>
      </c>
      <c r="P40" s="750">
        <v>0</v>
      </c>
      <c r="Q40" s="749">
        <v>0</v>
      </c>
      <c r="R40" s="750">
        <v>0</v>
      </c>
      <c r="S40" s="749">
        <v>0</v>
      </c>
      <c r="T40" s="750">
        <v>0</v>
      </c>
      <c r="U40" s="749">
        <v>0</v>
      </c>
      <c r="V40" s="750">
        <v>0</v>
      </c>
      <c r="W40" s="749">
        <v>0</v>
      </c>
      <c r="X40" s="750">
        <v>0</v>
      </c>
      <c r="Y40" s="749">
        <v>0</v>
      </c>
      <c r="Z40" s="750">
        <v>0</v>
      </c>
      <c r="AA40" s="749">
        <v>0</v>
      </c>
      <c r="AB40" s="750">
        <v>0</v>
      </c>
      <c r="AC40" s="749">
        <v>0</v>
      </c>
      <c r="AD40" s="750">
        <v>0</v>
      </c>
      <c r="AE40" s="751">
        <v>0</v>
      </c>
      <c r="AF40" s="707"/>
      <c r="AG40" s="1003"/>
      <c r="AH40" s="707"/>
      <c r="AI40" s="748">
        <v>0</v>
      </c>
      <c r="AJ40" s="749">
        <v>0</v>
      </c>
      <c r="AK40" s="750">
        <v>0</v>
      </c>
      <c r="AL40" s="749">
        <v>0</v>
      </c>
      <c r="AM40" s="750">
        <v>0</v>
      </c>
      <c r="AN40" s="749">
        <v>0</v>
      </c>
      <c r="AO40" s="750">
        <v>0</v>
      </c>
      <c r="AP40" s="749">
        <v>0</v>
      </c>
      <c r="AQ40" s="750">
        <v>0</v>
      </c>
      <c r="AR40" s="749">
        <v>0</v>
      </c>
      <c r="AS40" s="750">
        <v>0</v>
      </c>
      <c r="AT40" s="749">
        <v>0</v>
      </c>
      <c r="AU40" s="750">
        <v>0</v>
      </c>
      <c r="AV40" s="749">
        <v>0</v>
      </c>
      <c r="AW40" s="750">
        <v>0</v>
      </c>
      <c r="AX40" s="749">
        <v>0</v>
      </c>
      <c r="AY40" s="750">
        <v>0</v>
      </c>
      <c r="AZ40" s="749">
        <v>0</v>
      </c>
      <c r="BA40" s="750">
        <v>0</v>
      </c>
      <c r="BB40" s="749">
        <v>0</v>
      </c>
      <c r="BC40" s="750">
        <v>0</v>
      </c>
      <c r="BD40" s="749">
        <v>0</v>
      </c>
      <c r="BE40" s="750">
        <v>0</v>
      </c>
      <c r="BF40" s="749">
        <v>0</v>
      </c>
      <c r="BG40" s="750">
        <v>0</v>
      </c>
      <c r="BH40" s="751">
        <v>0</v>
      </c>
      <c r="BI40" s="707"/>
      <c r="BJ40" s="1005"/>
      <c r="BK40" s="707"/>
      <c r="BL40" s="991"/>
      <c r="BM40" s="707"/>
      <c r="BN40" s="748">
        <v>0</v>
      </c>
      <c r="BO40" s="749">
        <v>0</v>
      </c>
      <c r="BP40" s="750">
        <v>0</v>
      </c>
      <c r="BQ40" s="749">
        <v>0</v>
      </c>
      <c r="BR40" s="750">
        <v>0</v>
      </c>
      <c r="BS40" s="749">
        <v>0</v>
      </c>
      <c r="BT40" s="750">
        <v>0</v>
      </c>
      <c r="BU40" s="749">
        <v>0</v>
      </c>
      <c r="BV40" s="750">
        <v>0</v>
      </c>
      <c r="BW40" s="749">
        <v>0</v>
      </c>
      <c r="BX40" s="750">
        <v>0</v>
      </c>
      <c r="BY40" s="749">
        <v>0</v>
      </c>
      <c r="BZ40" s="750">
        <v>0</v>
      </c>
      <c r="CA40" s="749">
        <v>0</v>
      </c>
      <c r="CB40" s="750">
        <v>0</v>
      </c>
      <c r="CC40" s="749">
        <v>0</v>
      </c>
      <c r="CD40" s="750">
        <v>0</v>
      </c>
      <c r="CE40" s="749">
        <v>0</v>
      </c>
      <c r="CF40" s="750">
        <v>0</v>
      </c>
      <c r="CG40" s="749">
        <v>0</v>
      </c>
      <c r="CH40" s="750">
        <v>0</v>
      </c>
      <c r="CI40" s="749">
        <v>0</v>
      </c>
      <c r="CJ40" s="750">
        <v>0</v>
      </c>
      <c r="CK40" s="749">
        <v>0</v>
      </c>
      <c r="CL40" s="750">
        <v>0</v>
      </c>
      <c r="CM40" s="751">
        <v>0</v>
      </c>
      <c r="CN40" s="707"/>
      <c r="CO40" s="993"/>
      <c r="CP40" s="707"/>
      <c r="CQ40" s="748">
        <v>0</v>
      </c>
      <c r="CR40" s="749">
        <v>0</v>
      </c>
      <c r="CS40" s="750">
        <v>0</v>
      </c>
      <c r="CT40" s="749">
        <v>0</v>
      </c>
      <c r="CU40" s="750">
        <v>0</v>
      </c>
      <c r="CV40" s="749">
        <v>0</v>
      </c>
      <c r="CW40" s="750">
        <v>0</v>
      </c>
      <c r="CX40" s="749">
        <v>0</v>
      </c>
      <c r="CY40" s="750">
        <v>0</v>
      </c>
      <c r="CZ40" s="749">
        <v>0</v>
      </c>
      <c r="DA40" s="750">
        <v>0</v>
      </c>
      <c r="DB40" s="749">
        <v>0</v>
      </c>
      <c r="DC40" s="750">
        <v>0</v>
      </c>
      <c r="DD40" s="749">
        <v>0</v>
      </c>
      <c r="DE40" s="750">
        <v>0</v>
      </c>
      <c r="DF40" s="749">
        <v>0</v>
      </c>
      <c r="DG40" s="750">
        <v>0</v>
      </c>
      <c r="DH40" s="749">
        <v>0</v>
      </c>
      <c r="DI40" s="750">
        <v>0</v>
      </c>
      <c r="DJ40" s="749">
        <v>0</v>
      </c>
      <c r="DK40" s="750">
        <v>0</v>
      </c>
      <c r="DL40" s="749">
        <v>0</v>
      </c>
      <c r="DM40" s="750">
        <v>0</v>
      </c>
      <c r="DN40" s="749">
        <v>0</v>
      </c>
      <c r="DO40" s="750">
        <v>0</v>
      </c>
      <c r="DP40" s="751">
        <v>0</v>
      </c>
      <c r="DQ40" s="707"/>
      <c r="DR40" s="995"/>
      <c r="DS40" s="707"/>
      <c r="DT40" s="997"/>
    </row>
    <row r="41" spans="2:124" outlineLevel="1">
      <c r="B41" s="738">
        <v>34</v>
      </c>
      <c r="C41" s="756" t="s">
        <v>783</v>
      </c>
      <c r="D41" s="740">
        <v>2015</v>
      </c>
      <c r="F41" s="758">
        <v>0</v>
      </c>
      <c r="G41" s="759">
        <v>0</v>
      </c>
      <c r="H41" s="760">
        <v>0</v>
      </c>
      <c r="I41" s="759">
        <v>0</v>
      </c>
      <c r="J41" s="760">
        <v>0</v>
      </c>
      <c r="K41" s="759">
        <v>0</v>
      </c>
      <c r="L41" s="760">
        <v>0</v>
      </c>
      <c r="M41" s="759">
        <v>0</v>
      </c>
      <c r="N41" s="760">
        <v>0</v>
      </c>
      <c r="O41" s="759">
        <v>0</v>
      </c>
      <c r="P41" s="760">
        <v>0</v>
      </c>
      <c r="Q41" s="759">
        <v>0</v>
      </c>
      <c r="R41" s="760">
        <v>0</v>
      </c>
      <c r="S41" s="759">
        <v>0</v>
      </c>
      <c r="T41" s="760">
        <v>0</v>
      </c>
      <c r="U41" s="759">
        <v>0</v>
      </c>
      <c r="V41" s="760">
        <v>0</v>
      </c>
      <c r="W41" s="759">
        <v>0</v>
      </c>
      <c r="X41" s="760">
        <v>0</v>
      </c>
      <c r="Y41" s="759">
        <v>0</v>
      </c>
      <c r="Z41" s="760">
        <v>0</v>
      </c>
      <c r="AA41" s="759">
        <v>0</v>
      </c>
      <c r="AB41" s="760">
        <v>0</v>
      </c>
      <c r="AC41" s="759">
        <v>0</v>
      </c>
      <c r="AD41" s="760">
        <v>0</v>
      </c>
      <c r="AE41" s="761">
        <v>0</v>
      </c>
      <c r="AF41" s="707"/>
      <c r="AG41" s="1003"/>
      <c r="AH41" s="707"/>
      <c r="AI41" s="758">
        <v>0</v>
      </c>
      <c r="AJ41" s="759">
        <v>0</v>
      </c>
      <c r="AK41" s="760">
        <v>0</v>
      </c>
      <c r="AL41" s="759">
        <v>0</v>
      </c>
      <c r="AM41" s="760">
        <v>0</v>
      </c>
      <c r="AN41" s="759">
        <v>0</v>
      </c>
      <c r="AO41" s="760">
        <v>0</v>
      </c>
      <c r="AP41" s="759">
        <v>0</v>
      </c>
      <c r="AQ41" s="760">
        <v>0</v>
      </c>
      <c r="AR41" s="759">
        <v>0</v>
      </c>
      <c r="AS41" s="760">
        <v>0</v>
      </c>
      <c r="AT41" s="759">
        <v>0</v>
      </c>
      <c r="AU41" s="760">
        <v>0</v>
      </c>
      <c r="AV41" s="759">
        <v>0</v>
      </c>
      <c r="AW41" s="760">
        <v>0</v>
      </c>
      <c r="AX41" s="759">
        <v>0</v>
      </c>
      <c r="AY41" s="760">
        <v>0</v>
      </c>
      <c r="AZ41" s="759">
        <v>0</v>
      </c>
      <c r="BA41" s="760">
        <v>0</v>
      </c>
      <c r="BB41" s="759">
        <v>0</v>
      </c>
      <c r="BC41" s="760">
        <v>0</v>
      </c>
      <c r="BD41" s="759">
        <v>0</v>
      </c>
      <c r="BE41" s="760">
        <v>0</v>
      </c>
      <c r="BF41" s="759">
        <v>0</v>
      </c>
      <c r="BG41" s="760">
        <v>0</v>
      </c>
      <c r="BH41" s="761">
        <v>0</v>
      </c>
      <c r="BI41" s="707"/>
      <c r="BJ41" s="1005"/>
      <c r="BK41" s="707"/>
      <c r="BL41" s="991"/>
      <c r="BM41" s="707"/>
      <c r="BN41" s="758">
        <v>0</v>
      </c>
      <c r="BO41" s="759">
        <v>0</v>
      </c>
      <c r="BP41" s="760">
        <v>0</v>
      </c>
      <c r="BQ41" s="759">
        <v>0</v>
      </c>
      <c r="BR41" s="760">
        <v>0</v>
      </c>
      <c r="BS41" s="759">
        <v>0</v>
      </c>
      <c r="BT41" s="760">
        <v>0</v>
      </c>
      <c r="BU41" s="759">
        <v>0</v>
      </c>
      <c r="BV41" s="760">
        <v>0</v>
      </c>
      <c r="BW41" s="759">
        <v>0</v>
      </c>
      <c r="BX41" s="760">
        <v>0</v>
      </c>
      <c r="BY41" s="759">
        <v>0</v>
      </c>
      <c r="BZ41" s="760">
        <v>0</v>
      </c>
      <c r="CA41" s="759">
        <v>0</v>
      </c>
      <c r="CB41" s="760">
        <v>0</v>
      </c>
      <c r="CC41" s="759">
        <v>0</v>
      </c>
      <c r="CD41" s="760">
        <v>0</v>
      </c>
      <c r="CE41" s="759">
        <v>0</v>
      </c>
      <c r="CF41" s="760">
        <v>0</v>
      </c>
      <c r="CG41" s="759">
        <v>0</v>
      </c>
      <c r="CH41" s="760">
        <v>0</v>
      </c>
      <c r="CI41" s="759">
        <v>0</v>
      </c>
      <c r="CJ41" s="760">
        <v>0</v>
      </c>
      <c r="CK41" s="759">
        <v>0</v>
      </c>
      <c r="CL41" s="760">
        <v>0</v>
      </c>
      <c r="CM41" s="761">
        <v>0</v>
      </c>
      <c r="CN41" s="707"/>
      <c r="CO41" s="993"/>
      <c r="CP41" s="707"/>
      <c r="CQ41" s="758">
        <v>0</v>
      </c>
      <c r="CR41" s="759">
        <v>0</v>
      </c>
      <c r="CS41" s="760">
        <v>0</v>
      </c>
      <c r="CT41" s="759">
        <v>0</v>
      </c>
      <c r="CU41" s="760">
        <v>0</v>
      </c>
      <c r="CV41" s="759">
        <v>0</v>
      </c>
      <c r="CW41" s="760">
        <v>0</v>
      </c>
      <c r="CX41" s="759">
        <v>0</v>
      </c>
      <c r="CY41" s="760">
        <v>0</v>
      </c>
      <c r="CZ41" s="759">
        <v>0</v>
      </c>
      <c r="DA41" s="760">
        <v>0</v>
      </c>
      <c r="DB41" s="759">
        <v>0</v>
      </c>
      <c r="DC41" s="760">
        <v>0</v>
      </c>
      <c r="DD41" s="759">
        <v>0</v>
      </c>
      <c r="DE41" s="760">
        <v>0</v>
      </c>
      <c r="DF41" s="759">
        <v>0</v>
      </c>
      <c r="DG41" s="760">
        <v>0</v>
      </c>
      <c r="DH41" s="759">
        <v>0</v>
      </c>
      <c r="DI41" s="760">
        <v>0</v>
      </c>
      <c r="DJ41" s="759">
        <v>0</v>
      </c>
      <c r="DK41" s="760">
        <v>0</v>
      </c>
      <c r="DL41" s="759">
        <v>0</v>
      </c>
      <c r="DM41" s="760">
        <v>0</v>
      </c>
      <c r="DN41" s="759">
        <v>0</v>
      </c>
      <c r="DO41" s="760">
        <v>0</v>
      </c>
      <c r="DP41" s="761">
        <v>0</v>
      </c>
      <c r="DQ41" s="707"/>
      <c r="DR41" s="995"/>
      <c r="DS41" s="707"/>
      <c r="DT41" s="997"/>
    </row>
    <row r="42" spans="2:124" outlineLevel="1">
      <c r="B42" s="745">
        <v>35</v>
      </c>
      <c r="C42" s="757" t="s">
        <v>784</v>
      </c>
      <c r="D42" s="747">
        <v>2015</v>
      </c>
      <c r="F42" s="748">
        <v>0</v>
      </c>
      <c r="G42" s="749">
        <v>0</v>
      </c>
      <c r="H42" s="750">
        <v>0</v>
      </c>
      <c r="I42" s="749">
        <v>0</v>
      </c>
      <c r="J42" s="750">
        <v>0</v>
      </c>
      <c r="K42" s="749">
        <v>0</v>
      </c>
      <c r="L42" s="750">
        <v>0</v>
      </c>
      <c r="M42" s="749">
        <v>0</v>
      </c>
      <c r="N42" s="750">
        <v>0</v>
      </c>
      <c r="O42" s="749">
        <v>0</v>
      </c>
      <c r="P42" s="750">
        <v>0</v>
      </c>
      <c r="Q42" s="749">
        <v>0</v>
      </c>
      <c r="R42" s="750">
        <v>0</v>
      </c>
      <c r="S42" s="749">
        <v>0</v>
      </c>
      <c r="T42" s="750">
        <v>0</v>
      </c>
      <c r="U42" s="749">
        <v>0</v>
      </c>
      <c r="V42" s="750">
        <v>0</v>
      </c>
      <c r="W42" s="749">
        <v>0</v>
      </c>
      <c r="X42" s="750">
        <v>0</v>
      </c>
      <c r="Y42" s="749">
        <v>0</v>
      </c>
      <c r="Z42" s="750">
        <v>0</v>
      </c>
      <c r="AA42" s="749">
        <v>0</v>
      </c>
      <c r="AB42" s="750">
        <v>0</v>
      </c>
      <c r="AC42" s="749">
        <v>0</v>
      </c>
      <c r="AD42" s="750">
        <v>0</v>
      </c>
      <c r="AE42" s="751">
        <v>0</v>
      </c>
      <c r="AF42" s="707"/>
      <c r="AG42" s="1003"/>
      <c r="AH42" s="707"/>
      <c r="AI42" s="748">
        <v>0</v>
      </c>
      <c r="AJ42" s="749">
        <v>0</v>
      </c>
      <c r="AK42" s="750">
        <v>0</v>
      </c>
      <c r="AL42" s="749">
        <v>0</v>
      </c>
      <c r="AM42" s="750">
        <v>0</v>
      </c>
      <c r="AN42" s="749">
        <v>0</v>
      </c>
      <c r="AO42" s="750">
        <v>0</v>
      </c>
      <c r="AP42" s="749">
        <v>0</v>
      </c>
      <c r="AQ42" s="750">
        <v>0</v>
      </c>
      <c r="AR42" s="749">
        <v>0</v>
      </c>
      <c r="AS42" s="750">
        <v>0</v>
      </c>
      <c r="AT42" s="749">
        <v>0</v>
      </c>
      <c r="AU42" s="750">
        <v>0</v>
      </c>
      <c r="AV42" s="749">
        <v>0</v>
      </c>
      <c r="AW42" s="750">
        <v>0</v>
      </c>
      <c r="AX42" s="749">
        <v>0</v>
      </c>
      <c r="AY42" s="750">
        <v>0</v>
      </c>
      <c r="AZ42" s="749">
        <v>0</v>
      </c>
      <c r="BA42" s="750">
        <v>0</v>
      </c>
      <c r="BB42" s="749">
        <v>0</v>
      </c>
      <c r="BC42" s="750">
        <v>0</v>
      </c>
      <c r="BD42" s="749">
        <v>0</v>
      </c>
      <c r="BE42" s="750">
        <v>0</v>
      </c>
      <c r="BF42" s="749">
        <v>0</v>
      </c>
      <c r="BG42" s="750">
        <v>0</v>
      </c>
      <c r="BH42" s="751">
        <v>0</v>
      </c>
      <c r="BI42" s="707"/>
      <c r="BJ42" s="1005"/>
      <c r="BK42" s="707"/>
      <c r="BL42" s="991"/>
      <c r="BM42" s="707"/>
      <c r="BN42" s="748">
        <v>0</v>
      </c>
      <c r="BO42" s="749">
        <v>0</v>
      </c>
      <c r="BP42" s="750">
        <v>0</v>
      </c>
      <c r="BQ42" s="749">
        <v>0</v>
      </c>
      <c r="BR42" s="750">
        <v>0</v>
      </c>
      <c r="BS42" s="749">
        <v>0</v>
      </c>
      <c r="BT42" s="750">
        <v>0</v>
      </c>
      <c r="BU42" s="749">
        <v>0</v>
      </c>
      <c r="BV42" s="750">
        <v>0</v>
      </c>
      <c r="BW42" s="749">
        <v>0</v>
      </c>
      <c r="BX42" s="750">
        <v>0</v>
      </c>
      <c r="BY42" s="749">
        <v>0</v>
      </c>
      <c r="BZ42" s="750">
        <v>0</v>
      </c>
      <c r="CA42" s="749">
        <v>0</v>
      </c>
      <c r="CB42" s="750">
        <v>0</v>
      </c>
      <c r="CC42" s="749">
        <v>0</v>
      </c>
      <c r="CD42" s="750">
        <v>0</v>
      </c>
      <c r="CE42" s="749">
        <v>0</v>
      </c>
      <c r="CF42" s="750">
        <v>0</v>
      </c>
      <c r="CG42" s="749">
        <v>0</v>
      </c>
      <c r="CH42" s="750">
        <v>0</v>
      </c>
      <c r="CI42" s="749">
        <v>0</v>
      </c>
      <c r="CJ42" s="750">
        <v>0</v>
      </c>
      <c r="CK42" s="749">
        <v>0</v>
      </c>
      <c r="CL42" s="750">
        <v>0</v>
      </c>
      <c r="CM42" s="751">
        <v>0</v>
      </c>
      <c r="CN42" s="707"/>
      <c r="CO42" s="993"/>
      <c r="CP42" s="707"/>
      <c r="CQ42" s="748">
        <v>0</v>
      </c>
      <c r="CR42" s="749">
        <v>0</v>
      </c>
      <c r="CS42" s="750">
        <v>0</v>
      </c>
      <c r="CT42" s="749">
        <v>0</v>
      </c>
      <c r="CU42" s="750">
        <v>0</v>
      </c>
      <c r="CV42" s="749">
        <v>0</v>
      </c>
      <c r="CW42" s="750">
        <v>0</v>
      </c>
      <c r="CX42" s="749">
        <v>0</v>
      </c>
      <c r="CY42" s="750">
        <v>0</v>
      </c>
      <c r="CZ42" s="749">
        <v>0</v>
      </c>
      <c r="DA42" s="750">
        <v>0</v>
      </c>
      <c r="DB42" s="749">
        <v>0</v>
      </c>
      <c r="DC42" s="750">
        <v>0</v>
      </c>
      <c r="DD42" s="749">
        <v>0</v>
      </c>
      <c r="DE42" s="750">
        <v>0</v>
      </c>
      <c r="DF42" s="749">
        <v>0</v>
      </c>
      <c r="DG42" s="750">
        <v>0</v>
      </c>
      <c r="DH42" s="749">
        <v>0</v>
      </c>
      <c r="DI42" s="750">
        <v>0</v>
      </c>
      <c r="DJ42" s="749">
        <v>0</v>
      </c>
      <c r="DK42" s="750">
        <v>0</v>
      </c>
      <c r="DL42" s="749">
        <v>0</v>
      </c>
      <c r="DM42" s="750">
        <v>0</v>
      </c>
      <c r="DN42" s="749">
        <v>0</v>
      </c>
      <c r="DO42" s="750">
        <v>0</v>
      </c>
      <c r="DP42" s="751">
        <v>0</v>
      </c>
      <c r="DQ42" s="707"/>
      <c r="DR42" s="995"/>
      <c r="DS42" s="707"/>
      <c r="DT42" s="997"/>
    </row>
    <row r="43" spans="2:124" outlineLevel="1">
      <c r="B43" s="738">
        <v>36</v>
      </c>
      <c r="C43" s="756" t="s">
        <v>785</v>
      </c>
      <c r="D43" s="740">
        <v>2015</v>
      </c>
      <c r="F43" s="758">
        <v>0</v>
      </c>
      <c r="G43" s="759">
        <v>0</v>
      </c>
      <c r="H43" s="760">
        <v>0</v>
      </c>
      <c r="I43" s="759">
        <v>0</v>
      </c>
      <c r="J43" s="760">
        <v>0</v>
      </c>
      <c r="K43" s="759">
        <v>0</v>
      </c>
      <c r="L43" s="760">
        <v>0</v>
      </c>
      <c r="M43" s="759">
        <v>0</v>
      </c>
      <c r="N43" s="760">
        <v>0</v>
      </c>
      <c r="O43" s="759">
        <v>0</v>
      </c>
      <c r="P43" s="760">
        <v>0</v>
      </c>
      <c r="Q43" s="759">
        <v>0</v>
      </c>
      <c r="R43" s="760">
        <v>0</v>
      </c>
      <c r="S43" s="759">
        <v>0</v>
      </c>
      <c r="T43" s="760">
        <v>0</v>
      </c>
      <c r="U43" s="759">
        <v>0</v>
      </c>
      <c r="V43" s="760">
        <v>0</v>
      </c>
      <c r="W43" s="759">
        <v>0</v>
      </c>
      <c r="X43" s="760">
        <v>0</v>
      </c>
      <c r="Y43" s="759">
        <v>0</v>
      </c>
      <c r="Z43" s="760">
        <v>0</v>
      </c>
      <c r="AA43" s="759">
        <v>0</v>
      </c>
      <c r="AB43" s="760">
        <v>0</v>
      </c>
      <c r="AC43" s="759">
        <v>0</v>
      </c>
      <c r="AD43" s="760">
        <v>0</v>
      </c>
      <c r="AE43" s="761">
        <v>0</v>
      </c>
      <c r="AF43" s="707"/>
      <c r="AG43" s="1003"/>
      <c r="AH43" s="707"/>
      <c r="AI43" s="758">
        <v>0</v>
      </c>
      <c r="AJ43" s="759">
        <v>0</v>
      </c>
      <c r="AK43" s="760">
        <v>0</v>
      </c>
      <c r="AL43" s="759">
        <v>0</v>
      </c>
      <c r="AM43" s="760">
        <v>0</v>
      </c>
      <c r="AN43" s="759">
        <v>0</v>
      </c>
      <c r="AO43" s="760">
        <v>0</v>
      </c>
      <c r="AP43" s="759">
        <v>0</v>
      </c>
      <c r="AQ43" s="760">
        <v>0</v>
      </c>
      <c r="AR43" s="759">
        <v>0</v>
      </c>
      <c r="AS43" s="760">
        <v>0</v>
      </c>
      <c r="AT43" s="759">
        <v>0</v>
      </c>
      <c r="AU43" s="760">
        <v>0</v>
      </c>
      <c r="AV43" s="759">
        <v>0</v>
      </c>
      <c r="AW43" s="760">
        <v>0</v>
      </c>
      <c r="AX43" s="759">
        <v>0</v>
      </c>
      <c r="AY43" s="760">
        <v>0</v>
      </c>
      <c r="AZ43" s="759">
        <v>0</v>
      </c>
      <c r="BA43" s="760">
        <v>0</v>
      </c>
      <c r="BB43" s="759">
        <v>0</v>
      </c>
      <c r="BC43" s="760">
        <v>0</v>
      </c>
      <c r="BD43" s="759">
        <v>0</v>
      </c>
      <c r="BE43" s="760">
        <v>0</v>
      </c>
      <c r="BF43" s="759">
        <v>0</v>
      </c>
      <c r="BG43" s="760">
        <v>0</v>
      </c>
      <c r="BH43" s="761">
        <v>0</v>
      </c>
      <c r="BI43" s="707"/>
      <c r="BJ43" s="1005"/>
      <c r="BK43" s="707"/>
      <c r="BL43" s="991"/>
      <c r="BM43" s="707"/>
      <c r="BN43" s="758">
        <v>0</v>
      </c>
      <c r="BO43" s="759">
        <v>0</v>
      </c>
      <c r="BP43" s="760">
        <v>0</v>
      </c>
      <c r="BQ43" s="759">
        <v>0</v>
      </c>
      <c r="BR43" s="760">
        <v>0</v>
      </c>
      <c r="BS43" s="759">
        <v>0</v>
      </c>
      <c r="BT43" s="760">
        <v>0</v>
      </c>
      <c r="BU43" s="759">
        <v>0</v>
      </c>
      <c r="BV43" s="760">
        <v>0</v>
      </c>
      <c r="BW43" s="759">
        <v>0</v>
      </c>
      <c r="BX43" s="760">
        <v>0</v>
      </c>
      <c r="BY43" s="759">
        <v>0</v>
      </c>
      <c r="BZ43" s="760">
        <v>0</v>
      </c>
      <c r="CA43" s="759">
        <v>0</v>
      </c>
      <c r="CB43" s="760">
        <v>0</v>
      </c>
      <c r="CC43" s="759">
        <v>0</v>
      </c>
      <c r="CD43" s="760">
        <v>0</v>
      </c>
      <c r="CE43" s="759">
        <v>0</v>
      </c>
      <c r="CF43" s="760">
        <v>0</v>
      </c>
      <c r="CG43" s="759">
        <v>0</v>
      </c>
      <c r="CH43" s="760">
        <v>0</v>
      </c>
      <c r="CI43" s="759">
        <v>0</v>
      </c>
      <c r="CJ43" s="760">
        <v>0</v>
      </c>
      <c r="CK43" s="759">
        <v>0</v>
      </c>
      <c r="CL43" s="760">
        <v>0</v>
      </c>
      <c r="CM43" s="761">
        <v>0</v>
      </c>
      <c r="CN43" s="707"/>
      <c r="CO43" s="993"/>
      <c r="CP43" s="707"/>
      <c r="CQ43" s="758">
        <v>0</v>
      </c>
      <c r="CR43" s="759">
        <v>0</v>
      </c>
      <c r="CS43" s="760">
        <v>0</v>
      </c>
      <c r="CT43" s="759">
        <v>0</v>
      </c>
      <c r="CU43" s="760">
        <v>0</v>
      </c>
      <c r="CV43" s="759">
        <v>0</v>
      </c>
      <c r="CW43" s="760">
        <v>0</v>
      </c>
      <c r="CX43" s="759">
        <v>0</v>
      </c>
      <c r="CY43" s="760">
        <v>0</v>
      </c>
      <c r="CZ43" s="759">
        <v>0</v>
      </c>
      <c r="DA43" s="760">
        <v>0</v>
      </c>
      <c r="DB43" s="759">
        <v>0</v>
      </c>
      <c r="DC43" s="760">
        <v>0</v>
      </c>
      <c r="DD43" s="759">
        <v>0</v>
      </c>
      <c r="DE43" s="760">
        <v>0</v>
      </c>
      <c r="DF43" s="759">
        <v>0</v>
      </c>
      <c r="DG43" s="760">
        <v>0</v>
      </c>
      <c r="DH43" s="759">
        <v>0</v>
      </c>
      <c r="DI43" s="760">
        <v>0</v>
      </c>
      <c r="DJ43" s="759">
        <v>0</v>
      </c>
      <c r="DK43" s="760">
        <v>0</v>
      </c>
      <c r="DL43" s="759">
        <v>0</v>
      </c>
      <c r="DM43" s="760">
        <v>0</v>
      </c>
      <c r="DN43" s="759">
        <v>0</v>
      </c>
      <c r="DO43" s="760">
        <v>0</v>
      </c>
      <c r="DP43" s="761">
        <v>0</v>
      </c>
      <c r="DQ43" s="707"/>
      <c r="DR43" s="995"/>
      <c r="DS43" s="707"/>
      <c r="DT43" s="997"/>
    </row>
    <row r="44" spans="2:124" outlineLevel="1">
      <c r="B44" s="745">
        <v>37</v>
      </c>
      <c r="C44" s="757" t="s">
        <v>786</v>
      </c>
      <c r="D44" s="747">
        <v>2015</v>
      </c>
      <c r="F44" s="748">
        <v>0</v>
      </c>
      <c r="G44" s="749">
        <v>0</v>
      </c>
      <c r="H44" s="750">
        <v>0</v>
      </c>
      <c r="I44" s="749">
        <v>0</v>
      </c>
      <c r="J44" s="750">
        <v>0</v>
      </c>
      <c r="K44" s="749">
        <v>0</v>
      </c>
      <c r="L44" s="750">
        <v>0</v>
      </c>
      <c r="M44" s="749">
        <v>0</v>
      </c>
      <c r="N44" s="750">
        <v>0</v>
      </c>
      <c r="O44" s="749">
        <v>0</v>
      </c>
      <c r="P44" s="750">
        <v>0</v>
      </c>
      <c r="Q44" s="749">
        <v>0</v>
      </c>
      <c r="R44" s="750">
        <v>0</v>
      </c>
      <c r="S44" s="749">
        <v>0</v>
      </c>
      <c r="T44" s="750">
        <v>0</v>
      </c>
      <c r="U44" s="749">
        <v>0</v>
      </c>
      <c r="V44" s="750">
        <v>0</v>
      </c>
      <c r="W44" s="749">
        <v>0</v>
      </c>
      <c r="X44" s="750">
        <v>0</v>
      </c>
      <c r="Y44" s="749">
        <v>0</v>
      </c>
      <c r="Z44" s="750">
        <v>0</v>
      </c>
      <c r="AA44" s="749">
        <v>0</v>
      </c>
      <c r="AB44" s="750">
        <v>0</v>
      </c>
      <c r="AC44" s="749">
        <v>0</v>
      </c>
      <c r="AD44" s="750">
        <v>0</v>
      </c>
      <c r="AE44" s="751">
        <v>0</v>
      </c>
      <c r="AF44" s="707"/>
      <c r="AG44" s="1003"/>
      <c r="AH44" s="707"/>
      <c r="AI44" s="748">
        <v>0</v>
      </c>
      <c r="AJ44" s="749">
        <v>0</v>
      </c>
      <c r="AK44" s="750">
        <v>0</v>
      </c>
      <c r="AL44" s="749">
        <v>0</v>
      </c>
      <c r="AM44" s="750">
        <v>0</v>
      </c>
      <c r="AN44" s="749">
        <v>0</v>
      </c>
      <c r="AO44" s="750">
        <v>0</v>
      </c>
      <c r="AP44" s="749">
        <v>0</v>
      </c>
      <c r="AQ44" s="750">
        <v>0</v>
      </c>
      <c r="AR44" s="749">
        <v>0</v>
      </c>
      <c r="AS44" s="750">
        <v>0</v>
      </c>
      <c r="AT44" s="749">
        <v>0</v>
      </c>
      <c r="AU44" s="750">
        <v>0</v>
      </c>
      <c r="AV44" s="749">
        <v>0</v>
      </c>
      <c r="AW44" s="750">
        <v>0</v>
      </c>
      <c r="AX44" s="749">
        <v>0</v>
      </c>
      <c r="AY44" s="750">
        <v>0</v>
      </c>
      <c r="AZ44" s="749">
        <v>0</v>
      </c>
      <c r="BA44" s="750">
        <v>0</v>
      </c>
      <c r="BB44" s="749">
        <v>0</v>
      </c>
      <c r="BC44" s="750">
        <v>0</v>
      </c>
      <c r="BD44" s="749">
        <v>0</v>
      </c>
      <c r="BE44" s="750">
        <v>0</v>
      </c>
      <c r="BF44" s="749">
        <v>0</v>
      </c>
      <c r="BG44" s="750">
        <v>0</v>
      </c>
      <c r="BH44" s="751">
        <v>0</v>
      </c>
      <c r="BI44" s="707"/>
      <c r="BJ44" s="1005"/>
      <c r="BK44" s="707"/>
      <c r="BL44" s="991"/>
      <c r="BM44" s="707"/>
      <c r="BN44" s="748">
        <v>0</v>
      </c>
      <c r="BO44" s="749">
        <v>0</v>
      </c>
      <c r="BP44" s="750">
        <v>0</v>
      </c>
      <c r="BQ44" s="749">
        <v>0</v>
      </c>
      <c r="BR44" s="750">
        <v>0</v>
      </c>
      <c r="BS44" s="749">
        <v>0</v>
      </c>
      <c r="BT44" s="750">
        <v>0</v>
      </c>
      <c r="BU44" s="749">
        <v>0</v>
      </c>
      <c r="BV44" s="750">
        <v>0</v>
      </c>
      <c r="BW44" s="749">
        <v>0</v>
      </c>
      <c r="BX44" s="750">
        <v>0</v>
      </c>
      <c r="BY44" s="749">
        <v>0</v>
      </c>
      <c r="BZ44" s="750">
        <v>0</v>
      </c>
      <c r="CA44" s="749">
        <v>0</v>
      </c>
      <c r="CB44" s="750">
        <v>0</v>
      </c>
      <c r="CC44" s="749">
        <v>0</v>
      </c>
      <c r="CD44" s="750">
        <v>0</v>
      </c>
      <c r="CE44" s="749">
        <v>0</v>
      </c>
      <c r="CF44" s="750">
        <v>0</v>
      </c>
      <c r="CG44" s="749">
        <v>0</v>
      </c>
      <c r="CH44" s="750">
        <v>0</v>
      </c>
      <c r="CI44" s="749">
        <v>0</v>
      </c>
      <c r="CJ44" s="750">
        <v>0</v>
      </c>
      <c r="CK44" s="749">
        <v>0</v>
      </c>
      <c r="CL44" s="750">
        <v>0</v>
      </c>
      <c r="CM44" s="751">
        <v>0</v>
      </c>
      <c r="CN44" s="707"/>
      <c r="CO44" s="993"/>
      <c r="CP44" s="707"/>
      <c r="CQ44" s="748">
        <v>0</v>
      </c>
      <c r="CR44" s="749">
        <v>0</v>
      </c>
      <c r="CS44" s="750">
        <v>0</v>
      </c>
      <c r="CT44" s="749">
        <v>0</v>
      </c>
      <c r="CU44" s="750">
        <v>0</v>
      </c>
      <c r="CV44" s="749">
        <v>0</v>
      </c>
      <c r="CW44" s="750">
        <v>0</v>
      </c>
      <c r="CX44" s="749">
        <v>0</v>
      </c>
      <c r="CY44" s="750">
        <v>0</v>
      </c>
      <c r="CZ44" s="749">
        <v>0</v>
      </c>
      <c r="DA44" s="750">
        <v>0</v>
      </c>
      <c r="DB44" s="749">
        <v>0</v>
      </c>
      <c r="DC44" s="750">
        <v>0</v>
      </c>
      <c r="DD44" s="749">
        <v>0</v>
      </c>
      <c r="DE44" s="750">
        <v>0</v>
      </c>
      <c r="DF44" s="749">
        <v>0</v>
      </c>
      <c r="DG44" s="750">
        <v>0</v>
      </c>
      <c r="DH44" s="749">
        <v>0</v>
      </c>
      <c r="DI44" s="750">
        <v>0</v>
      </c>
      <c r="DJ44" s="749">
        <v>0</v>
      </c>
      <c r="DK44" s="750">
        <v>0</v>
      </c>
      <c r="DL44" s="749">
        <v>0</v>
      </c>
      <c r="DM44" s="750">
        <v>0</v>
      </c>
      <c r="DN44" s="749">
        <v>0</v>
      </c>
      <c r="DO44" s="750">
        <v>0</v>
      </c>
      <c r="DP44" s="751">
        <v>0</v>
      </c>
      <c r="DQ44" s="707"/>
      <c r="DR44" s="995"/>
      <c r="DS44" s="707"/>
      <c r="DT44" s="997"/>
    </row>
    <row r="45" spans="2:124" outlineLevel="1">
      <c r="B45" s="738">
        <v>38</v>
      </c>
      <c r="C45" s="756" t="s">
        <v>787</v>
      </c>
      <c r="D45" s="740">
        <v>2015</v>
      </c>
      <c r="F45" s="758">
        <v>0</v>
      </c>
      <c r="G45" s="759">
        <v>0</v>
      </c>
      <c r="H45" s="760">
        <v>0</v>
      </c>
      <c r="I45" s="759">
        <v>0</v>
      </c>
      <c r="J45" s="760">
        <v>0</v>
      </c>
      <c r="K45" s="759">
        <v>0</v>
      </c>
      <c r="L45" s="760">
        <v>0</v>
      </c>
      <c r="M45" s="759">
        <v>0</v>
      </c>
      <c r="N45" s="760">
        <v>0</v>
      </c>
      <c r="O45" s="759">
        <v>0</v>
      </c>
      <c r="P45" s="760">
        <v>0</v>
      </c>
      <c r="Q45" s="759">
        <v>0</v>
      </c>
      <c r="R45" s="760">
        <v>0</v>
      </c>
      <c r="S45" s="759">
        <v>0</v>
      </c>
      <c r="T45" s="760">
        <v>0</v>
      </c>
      <c r="U45" s="759">
        <v>0</v>
      </c>
      <c r="V45" s="760">
        <v>0</v>
      </c>
      <c r="W45" s="759">
        <v>0</v>
      </c>
      <c r="X45" s="760">
        <v>0</v>
      </c>
      <c r="Y45" s="759">
        <v>0</v>
      </c>
      <c r="Z45" s="760">
        <v>0</v>
      </c>
      <c r="AA45" s="759">
        <v>0</v>
      </c>
      <c r="AB45" s="760">
        <v>0</v>
      </c>
      <c r="AC45" s="759">
        <v>0</v>
      </c>
      <c r="AD45" s="760">
        <v>0</v>
      </c>
      <c r="AE45" s="761">
        <v>0</v>
      </c>
      <c r="AF45" s="707"/>
      <c r="AG45" s="1003"/>
      <c r="AH45" s="707"/>
      <c r="AI45" s="758">
        <v>0</v>
      </c>
      <c r="AJ45" s="759">
        <v>0</v>
      </c>
      <c r="AK45" s="760">
        <v>0</v>
      </c>
      <c r="AL45" s="759">
        <v>0</v>
      </c>
      <c r="AM45" s="760">
        <v>0</v>
      </c>
      <c r="AN45" s="759">
        <v>0</v>
      </c>
      <c r="AO45" s="760">
        <v>0</v>
      </c>
      <c r="AP45" s="759">
        <v>0</v>
      </c>
      <c r="AQ45" s="760">
        <v>0</v>
      </c>
      <c r="AR45" s="759">
        <v>0</v>
      </c>
      <c r="AS45" s="760">
        <v>0</v>
      </c>
      <c r="AT45" s="759">
        <v>0</v>
      </c>
      <c r="AU45" s="760">
        <v>0</v>
      </c>
      <c r="AV45" s="759">
        <v>0</v>
      </c>
      <c r="AW45" s="760">
        <v>0</v>
      </c>
      <c r="AX45" s="759">
        <v>0</v>
      </c>
      <c r="AY45" s="760">
        <v>0</v>
      </c>
      <c r="AZ45" s="759">
        <v>0</v>
      </c>
      <c r="BA45" s="760">
        <v>0</v>
      </c>
      <c r="BB45" s="759">
        <v>0</v>
      </c>
      <c r="BC45" s="760">
        <v>0</v>
      </c>
      <c r="BD45" s="759">
        <v>0</v>
      </c>
      <c r="BE45" s="760">
        <v>0</v>
      </c>
      <c r="BF45" s="759">
        <v>0</v>
      </c>
      <c r="BG45" s="760">
        <v>0</v>
      </c>
      <c r="BH45" s="761">
        <v>0</v>
      </c>
      <c r="BI45" s="707"/>
      <c r="BJ45" s="1005"/>
      <c r="BK45" s="707"/>
      <c r="BL45" s="991"/>
      <c r="BM45" s="707"/>
      <c r="BN45" s="758">
        <v>0</v>
      </c>
      <c r="BO45" s="759">
        <v>0</v>
      </c>
      <c r="BP45" s="760">
        <v>0</v>
      </c>
      <c r="BQ45" s="759">
        <v>0</v>
      </c>
      <c r="BR45" s="760">
        <v>0</v>
      </c>
      <c r="BS45" s="759">
        <v>0</v>
      </c>
      <c r="BT45" s="760">
        <v>0</v>
      </c>
      <c r="BU45" s="759">
        <v>0</v>
      </c>
      <c r="BV45" s="760">
        <v>0</v>
      </c>
      <c r="BW45" s="759">
        <v>0</v>
      </c>
      <c r="BX45" s="760">
        <v>0</v>
      </c>
      <c r="BY45" s="759">
        <v>0</v>
      </c>
      <c r="BZ45" s="760">
        <v>0</v>
      </c>
      <c r="CA45" s="759">
        <v>0</v>
      </c>
      <c r="CB45" s="760">
        <v>0</v>
      </c>
      <c r="CC45" s="759">
        <v>0</v>
      </c>
      <c r="CD45" s="760">
        <v>0</v>
      </c>
      <c r="CE45" s="759">
        <v>0</v>
      </c>
      <c r="CF45" s="760">
        <v>0</v>
      </c>
      <c r="CG45" s="759">
        <v>0</v>
      </c>
      <c r="CH45" s="760">
        <v>0</v>
      </c>
      <c r="CI45" s="759">
        <v>0</v>
      </c>
      <c r="CJ45" s="760">
        <v>0</v>
      </c>
      <c r="CK45" s="759">
        <v>0</v>
      </c>
      <c r="CL45" s="760">
        <v>0</v>
      </c>
      <c r="CM45" s="761">
        <v>0</v>
      </c>
      <c r="CN45" s="707"/>
      <c r="CO45" s="993"/>
      <c r="CP45" s="707"/>
      <c r="CQ45" s="758">
        <v>0</v>
      </c>
      <c r="CR45" s="759">
        <v>0</v>
      </c>
      <c r="CS45" s="760">
        <v>0</v>
      </c>
      <c r="CT45" s="759">
        <v>0</v>
      </c>
      <c r="CU45" s="760">
        <v>0</v>
      </c>
      <c r="CV45" s="759">
        <v>0</v>
      </c>
      <c r="CW45" s="760">
        <v>0</v>
      </c>
      <c r="CX45" s="759">
        <v>0</v>
      </c>
      <c r="CY45" s="760">
        <v>0</v>
      </c>
      <c r="CZ45" s="759">
        <v>0</v>
      </c>
      <c r="DA45" s="760">
        <v>0</v>
      </c>
      <c r="DB45" s="759">
        <v>0</v>
      </c>
      <c r="DC45" s="760">
        <v>0</v>
      </c>
      <c r="DD45" s="759">
        <v>0</v>
      </c>
      <c r="DE45" s="760">
        <v>0</v>
      </c>
      <c r="DF45" s="759">
        <v>0</v>
      </c>
      <c r="DG45" s="760">
        <v>0</v>
      </c>
      <c r="DH45" s="759">
        <v>0</v>
      </c>
      <c r="DI45" s="760">
        <v>0</v>
      </c>
      <c r="DJ45" s="759">
        <v>0</v>
      </c>
      <c r="DK45" s="760">
        <v>0</v>
      </c>
      <c r="DL45" s="759">
        <v>0</v>
      </c>
      <c r="DM45" s="760">
        <v>0</v>
      </c>
      <c r="DN45" s="759">
        <v>0</v>
      </c>
      <c r="DO45" s="760">
        <v>0</v>
      </c>
      <c r="DP45" s="761">
        <v>0</v>
      </c>
      <c r="DQ45" s="707"/>
      <c r="DR45" s="995"/>
      <c r="DS45" s="707"/>
      <c r="DT45" s="997"/>
    </row>
    <row r="46" spans="2:124" outlineLevel="1">
      <c r="B46" s="745">
        <v>39</v>
      </c>
      <c r="C46" s="757" t="s">
        <v>788</v>
      </c>
      <c r="D46" s="747">
        <v>2015</v>
      </c>
      <c r="F46" s="748">
        <v>0</v>
      </c>
      <c r="G46" s="749">
        <v>0</v>
      </c>
      <c r="H46" s="750">
        <v>0</v>
      </c>
      <c r="I46" s="749">
        <v>0</v>
      </c>
      <c r="J46" s="750">
        <v>0</v>
      </c>
      <c r="K46" s="749">
        <v>0</v>
      </c>
      <c r="L46" s="750">
        <v>0</v>
      </c>
      <c r="M46" s="749">
        <v>0</v>
      </c>
      <c r="N46" s="750">
        <v>0</v>
      </c>
      <c r="O46" s="749">
        <v>0</v>
      </c>
      <c r="P46" s="750">
        <v>0</v>
      </c>
      <c r="Q46" s="749">
        <v>0</v>
      </c>
      <c r="R46" s="750">
        <v>0</v>
      </c>
      <c r="S46" s="749">
        <v>0</v>
      </c>
      <c r="T46" s="750">
        <v>0</v>
      </c>
      <c r="U46" s="749">
        <v>0</v>
      </c>
      <c r="V46" s="750">
        <v>0</v>
      </c>
      <c r="W46" s="749">
        <v>0</v>
      </c>
      <c r="X46" s="750">
        <v>0</v>
      </c>
      <c r="Y46" s="749">
        <v>0</v>
      </c>
      <c r="Z46" s="750">
        <v>0</v>
      </c>
      <c r="AA46" s="749">
        <v>0</v>
      </c>
      <c r="AB46" s="750">
        <v>0</v>
      </c>
      <c r="AC46" s="749">
        <v>0</v>
      </c>
      <c r="AD46" s="750">
        <v>0</v>
      </c>
      <c r="AE46" s="751">
        <v>0</v>
      </c>
      <c r="AF46" s="707"/>
      <c r="AG46" s="1003"/>
      <c r="AH46" s="707"/>
      <c r="AI46" s="748">
        <v>0</v>
      </c>
      <c r="AJ46" s="749">
        <v>0</v>
      </c>
      <c r="AK46" s="750">
        <v>0</v>
      </c>
      <c r="AL46" s="749">
        <v>0</v>
      </c>
      <c r="AM46" s="750">
        <v>0</v>
      </c>
      <c r="AN46" s="749">
        <v>0</v>
      </c>
      <c r="AO46" s="750">
        <v>0</v>
      </c>
      <c r="AP46" s="749">
        <v>0</v>
      </c>
      <c r="AQ46" s="750">
        <v>0</v>
      </c>
      <c r="AR46" s="749">
        <v>0</v>
      </c>
      <c r="AS46" s="750">
        <v>0</v>
      </c>
      <c r="AT46" s="749">
        <v>0</v>
      </c>
      <c r="AU46" s="750">
        <v>0</v>
      </c>
      <c r="AV46" s="749">
        <v>0</v>
      </c>
      <c r="AW46" s="750">
        <v>0</v>
      </c>
      <c r="AX46" s="749">
        <v>0</v>
      </c>
      <c r="AY46" s="750">
        <v>0</v>
      </c>
      <c r="AZ46" s="749">
        <v>0</v>
      </c>
      <c r="BA46" s="750">
        <v>0</v>
      </c>
      <c r="BB46" s="749">
        <v>0</v>
      </c>
      <c r="BC46" s="750">
        <v>0</v>
      </c>
      <c r="BD46" s="749">
        <v>0</v>
      </c>
      <c r="BE46" s="750">
        <v>0</v>
      </c>
      <c r="BF46" s="749">
        <v>0</v>
      </c>
      <c r="BG46" s="750">
        <v>0</v>
      </c>
      <c r="BH46" s="751">
        <v>0</v>
      </c>
      <c r="BI46" s="707"/>
      <c r="BJ46" s="1005"/>
      <c r="BK46" s="707"/>
      <c r="BL46" s="991"/>
      <c r="BM46" s="707"/>
      <c r="BN46" s="748">
        <v>0</v>
      </c>
      <c r="BO46" s="749">
        <v>0</v>
      </c>
      <c r="BP46" s="750">
        <v>0</v>
      </c>
      <c r="BQ46" s="749">
        <v>0</v>
      </c>
      <c r="BR46" s="750">
        <v>0</v>
      </c>
      <c r="BS46" s="749">
        <v>0</v>
      </c>
      <c r="BT46" s="750">
        <v>0</v>
      </c>
      <c r="BU46" s="749">
        <v>0</v>
      </c>
      <c r="BV46" s="750">
        <v>0</v>
      </c>
      <c r="BW46" s="749">
        <v>0</v>
      </c>
      <c r="BX46" s="750">
        <v>0</v>
      </c>
      <c r="BY46" s="749">
        <v>0</v>
      </c>
      <c r="BZ46" s="750">
        <v>0</v>
      </c>
      <c r="CA46" s="749">
        <v>0</v>
      </c>
      <c r="CB46" s="750">
        <v>0</v>
      </c>
      <c r="CC46" s="749">
        <v>0</v>
      </c>
      <c r="CD46" s="750">
        <v>0</v>
      </c>
      <c r="CE46" s="749">
        <v>0</v>
      </c>
      <c r="CF46" s="750">
        <v>0</v>
      </c>
      <c r="CG46" s="749">
        <v>0</v>
      </c>
      <c r="CH46" s="750">
        <v>0</v>
      </c>
      <c r="CI46" s="749">
        <v>0</v>
      </c>
      <c r="CJ46" s="750">
        <v>0</v>
      </c>
      <c r="CK46" s="749">
        <v>0</v>
      </c>
      <c r="CL46" s="750">
        <v>0</v>
      </c>
      <c r="CM46" s="751">
        <v>0</v>
      </c>
      <c r="CN46" s="707"/>
      <c r="CO46" s="993"/>
      <c r="CP46" s="707"/>
      <c r="CQ46" s="748">
        <v>0</v>
      </c>
      <c r="CR46" s="749">
        <v>0</v>
      </c>
      <c r="CS46" s="750">
        <v>0</v>
      </c>
      <c r="CT46" s="749">
        <v>0</v>
      </c>
      <c r="CU46" s="750">
        <v>0</v>
      </c>
      <c r="CV46" s="749">
        <v>0</v>
      </c>
      <c r="CW46" s="750">
        <v>0</v>
      </c>
      <c r="CX46" s="749">
        <v>0</v>
      </c>
      <c r="CY46" s="750">
        <v>0</v>
      </c>
      <c r="CZ46" s="749">
        <v>0</v>
      </c>
      <c r="DA46" s="750">
        <v>0</v>
      </c>
      <c r="DB46" s="749">
        <v>0</v>
      </c>
      <c r="DC46" s="750">
        <v>0</v>
      </c>
      <c r="DD46" s="749">
        <v>0</v>
      </c>
      <c r="DE46" s="750">
        <v>0</v>
      </c>
      <c r="DF46" s="749">
        <v>0</v>
      </c>
      <c r="DG46" s="750">
        <v>0</v>
      </c>
      <c r="DH46" s="749">
        <v>0</v>
      </c>
      <c r="DI46" s="750">
        <v>0</v>
      </c>
      <c r="DJ46" s="749">
        <v>0</v>
      </c>
      <c r="DK46" s="750">
        <v>0</v>
      </c>
      <c r="DL46" s="749">
        <v>0</v>
      </c>
      <c r="DM46" s="750">
        <v>0</v>
      </c>
      <c r="DN46" s="749">
        <v>0</v>
      </c>
      <c r="DO46" s="750">
        <v>0</v>
      </c>
      <c r="DP46" s="751">
        <v>0</v>
      </c>
      <c r="DQ46" s="707"/>
      <c r="DR46" s="995"/>
      <c r="DS46" s="707"/>
      <c r="DT46" s="997"/>
    </row>
    <row r="47" spans="2:124" outlineLevel="1">
      <c r="B47" s="738">
        <v>40</v>
      </c>
      <c r="C47" s="756" t="s">
        <v>789</v>
      </c>
      <c r="D47" s="740">
        <v>2015</v>
      </c>
      <c r="F47" s="758">
        <v>0</v>
      </c>
      <c r="G47" s="759">
        <v>0</v>
      </c>
      <c r="H47" s="760">
        <v>0</v>
      </c>
      <c r="I47" s="759">
        <v>0</v>
      </c>
      <c r="J47" s="760">
        <v>0</v>
      </c>
      <c r="K47" s="759">
        <v>0</v>
      </c>
      <c r="L47" s="760">
        <v>0</v>
      </c>
      <c r="M47" s="759">
        <v>0</v>
      </c>
      <c r="N47" s="760">
        <v>0</v>
      </c>
      <c r="O47" s="759">
        <v>0</v>
      </c>
      <c r="P47" s="760">
        <v>0</v>
      </c>
      <c r="Q47" s="759">
        <v>0</v>
      </c>
      <c r="R47" s="760">
        <v>0</v>
      </c>
      <c r="S47" s="759">
        <v>0</v>
      </c>
      <c r="T47" s="760">
        <v>0</v>
      </c>
      <c r="U47" s="759">
        <v>0</v>
      </c>
      <c r="V47" s="760">
        <v>0</v>
      </c>
      <c r="W47" s="759">
        <v>0</v>
      </c>
      <c r="X47" s="760">
        <v>0</v>
      </c>
      <c r="Y47" s="759">
        <v>0</v>
      </c>
      <c r="Z47" s="760">
        <v>0</v>
      </c>
      <c r="AA47" s="759">
        <v>0</v>
      </c>
      <c r="AB47" s="760">
        <v>0</v>
      </c>
      <c r="AC47" s="759">
        <v>0</v>
      </c>
      <c r="AD47" s="760">
        <v>0</v>
      </c>
      <c r="AE47" s="761">
        <v>0</v>
      </c>
      <c r="AF47" s="707"/>
      <c r="AG47" s="1003"/>
      <c r="AH47" s="707"/>
      <c r="AI47" s="758">
        <v>0</v>
      </c>
      <c r="AJ47" s="759">
        <v>0</v>
      </c>
      <c r="AK47" s="760">
        <v>0</v>
      </c>
      <c r="AL47" s="759">
        <v>0</v>
      </c>
      <c r="AM47" s="760">
        <v>0</v>
      </c>
      <c r="AN47" s="759">
        <v>0</v>
      </c>
      <c r="AO47" s="760">
        <v>0</v>
      </c>
      <c r="AP47" s="759">
        <v>0</v>
      </c>
      <c r="AQ47" s="760">
        <v>0</v>
      </c>
      <c r="AR47" s="759">
        <v>0</v>
      </c>
      <c r="AS47" s="760">
        <v>0</v>
      </c>
      <c r="AT47" s="759">
        <v>0</v>
      </c>
      <c r="AU47" s="760">
        <v>0</v>
      </c>
      <c r="AV47" s="759">
        <v>0</v>
      </c>
      <c r="AW47" s="760">
        <v>0</v>
      </c>
      <c r="AX47" s="759">
        <v>0</v>
      </c>
      <c r="AY47" s="760">
        <v>0</v>
      </c>
      <c r="AZ47" s="759">
        <v>0</v>
      </c>
      <c r="BA47" s="760">
        <v>0</v>
      </c>
      <c r="BB47" s="759">
        <v>0</v>
      </c>
      <c r="BC47" s="760">
        <v>0</v>
      </c>
      <c r="BD47" s="759">
        <v>0</v>
      </c>
      <c r="BE47" s="760">
        <v>0</v>
      </c>
      <c r="BF47" s="759">
        <v>0</v>
      </c>
      <c r="BG47" s="760">
        <v>0</v>
      </c>
      <c r="BH47" s="761">
        <v>0</v>
      </c>
      <c r="BI47" s="707"/>
      <c r="BJ47" s="1005"/>
      <c r="BK47" s="707"/>
      <c r="BL47" s="991"/>
      <c r="BM47" s="707"/>
      <c r="BN47" s="758">
        <v>0</v>
      </c>
      <c r="BO47" s="759">
        <v>0</v>
      </c>
      <c r="BP47" s="760">
        <v>0</v>
      </c>
      <c r="BQ47" s="759">
        <v>0</v>
      </c>
      <c r="BR47" s="760">
        <v>0</v>
      </c>
      <c r="BS47" s="759">
        <v>0</v>
      </c>
      <c r="BT47" s="760">
        <v>0</v>
      </c>
      <c r="BU47" s="759">
        <v>0</v>
      </c>
      <c r="BV47" s="760">
        <v>0</v>
      </c>
      <c r="BW47" s="759">
        <v>0</v>
      </c>
      <c r="BX47" s="760">
        <v>0</v>
      </c>
      <c r="BY47" s="759">
        <v>0</v>
      </c>
      <c r="BZ47" s="760">
        <v>0</v>
      </c>
      <c r="CA47" s="759">
        <v>0</v>
      </c>
      <c r="CB47" s="760">
        <v>0</v>
      </c>
      <c r="CC47" s="759">
        <v>0</v>
      </c>
      <c r="CD47" s="760">
        <v>0</v>
      </c>
      <c r="CE47" s="759">
        <v>0</v>
      </c>
      <c r="CF47" s="760">
        <v>0</v>
      </c>
      <c r="CG47" s="759">
        <v>0</v>
      </c>
      <c r="CH47" s="760">
        <v>0</v>
      </c>
      <c r="CI47" s="759">
        <v>0</v>
      </c>
      <c r="CJ47" s="760">
        <v>0</v>
      </c>
      <c r="CK47" s="759">
        <v>0</v>
      </c>
      <c r="CL47" s="760">
        <v>0</v>
      </c>
      <c r="CM47" s="761">
        <v>0</v>
      </c>
      <c r="CN47" s="707"/>
      <c r="CO47" s="993"/>
      <c r="CP47" s="707"/>
      <c r="CQ47" s="758">
        <v>0</v>
      </c>
      <c r="CR47" s="759">
        <v>0</v>
      </c>
      <c r="CS47" s="760">
        <v>0</v>
      </c>
      <c r="CT47" s="759">
        <v>0</v>
      </c>
      <c r="CU47" s="760">
        <v>0</v>
      </c>
      <c r="CV47" s="759">
        <v>0</v>
      </c>
      <c r="CW47" s="760">
        <v>0</v>
      </c>
      <c r="CX47" s="759">
        <v>0</v>
      </c>
      <c r="CY47" s="760">
        <v>0</v>
      </c>
      <c r="CZ47" s="759">
        <v>0</v>
      </c>
      <c r="DA47" s="760">
        <v>0</v>
      </c>
      <c r="DB47" s="759">
        <v>0</v>
      </c>
      <c r="DC47" s="760">
        <v>0</v>
      </c>
      <c r="DD47" s="759">
        <v>0</v>
      </c>
      <c r="DE47" s="760">
        <v>0</v>
      </c>
      <c r="DF47" s="759">
        <v>0</v>
      </c>
      <c r="DG47" s="760">
        <v>0</v>
      </c>
      <c r="DH47" s="759">
        <v>0</v>
      </c>
      <c r="DI47" s="760">
        <v>0</v>
      </c>
      <c r="DJ47" s="759">
        <v>0</v>
      </c>
      <c r="DK47" s="760">
        <v>0</v>
      </c>
      <c r="DL47" s="759">
        <v>0</v>
      </c>
      <c r="DM47" s="760">
        <v>0</v>
      </c>
      <c r="DN47" s="759">
        <v>0</v>
      </c>
      <c r="DO47" s="760">
        <v>0</v>
      </c>
      <c r="DP47" s="761">
        <v>0</v>
      </c>
      <c r="DQ47" s="707"/>
      <c r="DR47" s="995"/>
      <c r="DS47" s="707"/>
      <c r="DT47" s="997"/>
    </row>
    <row r="48" spans="2:124" outlineLevel="1">
      <c r="B48" s="745">
        <v>41</v>
      </c>
      <c r="C48" s="757" t="s">
        <v>790</v>
      </c>
      <c r="D48" s="747">
        <v>2015</v>
      </c>
      <c r="F48" s="748">
        <v>0</v>
      </c>
      <c r="G48" s="749">
        <v>0</v>
      </c>
      <c r="H48" s="750">
        <v>0</v>
      </c>
      <c r="I48" s="749">
        <v>0</v>
      </c>
      <c r="J48" s="750">
        <v>0</v>
      </c>
      <c r="K48" s="749">
        <v>0</v>
      </c>
      <c r="L48" s="750">
        <v>0</v>
      </c>
      <c r="M48" s="749">
        <v>0</v>
      </c>
      <c r="N48" s="750">
        <v>0</v>
      </c>
      <c r="O48" s="749">
        <v>0</v>
      </c>
      <c r="P48" s="750">
        <v>0</v>
      </c>
      <c r="Q48" s="749">
        <v>0</v>
      </c>
      <c r="R48" s="750">
        <v>0</v>
      </c>
      <c r="S48" s="749">
        <v>0</v>
      </c>
      <c r="T48" s="750">
        <v>0</v>
      </c>
      <c r="U48" s="749">
        <v>0</v>
      </c>
      <c r="V48" s="750">
        <v>0</v>
      </c>
      <c r="W48" s="749">
        <v>0</v>
      </c>
      <c r="X48" s="750">
        <v>0</v>
      </c>
      <c r="Y48" s="749">
        <v>0</v>
      </c>
      <c r="Z48" s="750">
        <v>0</v>
      </c>
      <c r="AA48" s="749">
        <v>0</v>
      </c>
      <c r="AB48" s="750">
        <v>0</v>
      </c>
      <c r="AC48" s="749">
        <v>0</v>
      </c>
      <c r="AD48" s="750">
        <v>0</v>
      </c>
      <c r="AE48" s="751">
        <v>0</v>
      </c>
      <c r="AF48" s="707"/>
      <c r="AG48" s="1003"/>
      <c r="AH48" s="707"/>
      <c r="AI48" s="748">
        <v>0</v>
      </c>
      <c r="AJ48" s="749">
        <v>0</v>
      </c>
      <c r="AK48" s="750">
        <v>0</v>
      </c>
      <c r="AL48" s="749">
        <v>0</v>
      </c>
      <c r="AM48" s="750">
        <v>0</v>
      </c>
      <c r="AN48" s="749">
        <v>0</v>
      </c>
      <c r="AO48" s="750">
        <v>0</v>
      </c>
      <c r="AP48" s="749">
        <v>0</v>
      </c>
      <c r="AQ48" s="750">
        <v>0</v>
      </c>
      <c r="AR48" s="749">
        <v>0</v>
      </c>
      <c r="AS48" s="750">
        <v>0</v>
      </c>
      <c r="AT48" s="749">
        <v>0</v>
      </c>
      <c r="AU48" s="750">
        <v>0</v>
      </c>
      <c r="AV48" s="749">
        <v>0</v>
      </c>
      <c r="AW48" s="750">
        <v>0</v>
      </c>
      <c r="AX48" s="749">
        <v>0</v>
      </c>
      <c r="AY48" s="750">
        <v>0</v>
      </c>
      <c r="AZ48" s="749">
        <v>0</v>
      </c>
      <c r="BA48" s="750">
        <v>0</v>
      </c>
      <c r="BB48" s="749">
        <v>0</v>
      </c>
      <c r="BC48" s="750">
        <v>0</v>
      </c>
      <c r="BD48" s="749">
        <v>0</v>
      </c>
      <c r="BE48" s="750">
        <v>0</v>
      </c>
      <c r="BF48" s="749">
        <v>0</v>
      </c>
      <c r="BG48" s="750">
        <v>0</v>
      </c>
      <c r="BH48" s="751">
        <v>0</v>
      </c>
      <c r="BI48" s="707"/>
      <c r="BJ48" s="1005"/>
      <c r="BK48" s="707"/>
      <c r="BL48" s="991"/>
      <c r="BM48" s="707"/>
      <c r="BN48" s="748">
        <v>0</v>
      </c>
      <c r="BO48" s="749">
        <v>0</v>
      </c>
      <c r="BP48" s="750">
        <v>0</v>
      </c>
      <c r="BQ48" s="749">
        <v>0</v>
      </c>
      <c r="BR48" s="750">
        <v>0</v>
      </c>
      <c r="BS48" s="749">
        <v>0</v>
      </c>
      <c r="BT48" s="750">
        <v>0</v>
      </c>
      <c r="BU48" s="749">
        <v>0</v>
      </c>
      <c r="BV48" s="750">
        <v>0</v>
      </c>
      <c r="BW48" s="749">
        <v>0</v>
      </c>
      <c r="BX48" s="750">
        <v>0</v>
      </c>
      <c r="BY48" s="749">
        <v>0</v>
      </c>
      <c r="BZ48" s="750">
        <v>0</v>
      </c>
      <c r="CA48" s="749">
        <v>0</v>
      </c>
      <c r="CB48" s="750">
        <v>0</v>
      </c>
      <c r="CC48" s="749">
        <v>0</v>
      </c>
      <c r="CD48" s="750">
        <v>0</v>
      </c>
      <c r="CE48" s="749">
        <v>0</v>
      </c>
      <c r="CF48" s="750">
        <v>0</v>
      </c>
      <c r="CG48" s="749">
        <v>0</v>
      </c>
      <c r="CH48" s="750">
        <v>0</v>
      </c>
      <c r="CI48" s="749">
        <v>0</v>
      </c>
      <c r="CJ48" s="750">
        <v>0</v>
      </c>
      <c r="CK48" s="749">
        <v>0</v>
      </c>
      <c r="CL48" s="750">
        <v>0</v>
      </c>
      <c r="CM48" s="751">
        <v>0</v>
      </c>
      <c r="CN48" s="707"/>
      <c r="CO48" s="993"/>
      <c r="CP48" s="707"/>
      <c r="CQ48" s="748">
        <v>0</v>
      </c>
      <c r="CR48" s="749">
        <v>0</v>
      </c>
      <c r="CS48" s="750">
        <v>0</v>
      </c>
      <c r="CT48" s="749">
        <v>0</v>
      </c>
      <c r="CU48" s="750">
        <v>0</v>
      </c>
      <c r="CV48" s="749">
        <v>0</v>
      </c>
      <c r="CW48" s="750">
        <v>0</v>
      </c>
      <c r="CX48" s="749">
        <v>0</v>
      </c>
      <c r="CY48" s="750">
        <v>0</v>
      </c>
      <c r="CZ48" s="749">
        <v>0</v>
      </c>
      <c r="DA48" s="750">
        <v>0</v>
      </c>
      <c r="DB48" s="749">
        <v>0</v>
      </c>
      <c r="DC48" s="750">
        <v>0</v>
      </c>
      <c r="DD48" s="749">
        <v>0</v>
      </c>
      <c r="DE48" s="750">
        <v>0</v>
      </c>
      <c r="DF48" s="749">
        <v>0</v>
      </c>
      <c r="DG48" s="750">
        <v>0</v>
      </c>
      <c r="DH48" s="749">
        <v>0</v>
      </c>
      <c r="DI48" s="750">
        <v>0</v>
      </c>
      <c r="DJ48" s="749">
        <v>0</v>
      </c>
      <c r="DK48" s="750">
        <v>0</v>
      </c>
      <c r="DL48" s="749">
        <v>0</v>
      </c>
      <c r="DM48" s="750">
        <v>0</v>
      </c>
      <c r="DN48" s="749">
        <v>0</v>
      </c>
      <c r="DO48" s="750">
        <v>0</v>
      </c>
      <c r="DP48" s="751">
        <v>0</v>
      </c>
      <c r="DQ48" s="707"/>
      <c r="DR48" s="995"/>
      <c r="DS48" s="707"/>
      <c r="DT48" s="997"/>
    </row>
    <row r="49" spans="2:124" outlineLevel="1">
      <c r="B49" s="738">
        <v>42</v>
      </c>
      <c r="C49" s="756" t="s">
        <v>791</v>
      </c>
      <c r="D49" s="740">
        <v>2015</v>
      </c>
      <c r="F49" s="758">
        <v>0</v>
      </c>
      <c r="G49" s="759">
        <v>0</v>
      </c>
      <c r="H49" s="760">
        <v>0</v>
      </c>
      <c r="I49" s="759">
        <v>0</v>
      </c>
      <c r="J49" s="760">
        <v>0</v>
      </c>
      <c r="K49" s="759">
        <v>0</v>
      </c>
      <c r="L49" s="760">
        <v>0</v>
      </c>
      <c r="M49" s="759">
        <v>0</v>
      </c>
      <c r="N49" s="760">
        <v>0</v>
      </c>
      <c r="O49" s="759">
        <v>0</v>
      </c>
      <c r="P49" s="760">
        <v>0</v>
      </c>
      <c r="Q49" s="759">
        <v>0</v>
      </c>
      <c r="R49" s="760">
        <v>0</v>
      </c>
      <c r="S49" s="759">
        <v>0</v>
      </c>
      <c r="T49" s="760">
        <v>0</v>
      </c>
      <c r="U49" s="759">
        <v>0</v>
      </c>
      <c r="V49" s="760">
        <v>0</v>
      </c>
      <c r="W49" s="759">
        <v>0</v>
      </c>
      <c r="X49" s="760">
        <v>0</v>
      </c>
      <c r="Y49" s="759">
        <v>0</v>
      </c>
      <c r="Z49" s="760">
        <v>0</v>
      </c>
      <c r="AA49" s="759">
        <v>0</v>
      </c>
      <c r="AB49" s="760">
        <v>0</v>
      </c>
      <c r="AC49" s="759">
        <v>0</v>
      </c>
      <c r="AD49" s="760">
        <v>0</v>
      </c>
      <c r="AE49" s="761">
        <v>0</v>
      </c>
      <c r="AF49" s="707"/>
      <c r="AG49" s="1003"/>
      <c r="AH49" s="707"/>
      <c r="AI49" s="758">
        <v>0</v>
      </c>
      <c r="AJ49" s="759">
        <v>0</v>
      </c>
      <c r="AK49" s="760">
        <v>0</v>
      </c>
      <c r="AL49" s="759">
        <v>0</v>
      </c>
      <c r="AM49" s="760">
        <v>0</v>
      </c>
      <c r="AN49" s="759">
        <v>0</v>
      </c>
      <c r="AO49" s="760">
        <v>0</v>
      </c>
      <c r="AP49" s="759">
        <v>0</v>
      </c>
      <c r="AQ49" s="760">
        <v>0</v>
      </c>
      <c r="AR49" s="759">
        <v>0</v>
      </c>
      <c r="AS49" s="760">
        <v>0</v>
      </c>
      <c r="AT49" s="759">
        <v>0</v>
      </c>
      <c r="AU49" s="760">
        <v>0</v>
      </c>
      <c r="AV49" s="759">
        <v>0</v>
      </c>
      <c r="AW49" s="760">
        <v>0</v>
      </c>
      <c r="AX49" s="759">
        <v>0</v>
      </c>
      <c r="AY49" s="760">
        <v>0</v>
      </c>
      <c r="AZ49" s="759">
        <v>0</v>
      </c>
      <c r="BA49" s="760">
        <v>0</v>
      </c>
      <c r="BB49" s="759">
        <v>0</v>
      </c>
      <c r="BC49" s="760">
        <v>0</v>
      </c>
      <c r="BD49" s="759">
        <v>0</v>
      </c>
      <c r="BE49" s="760">
        <v>0</v>
      </c>
      <c r="BF49" s="759">
        <v>0</v>
      </c>
      <c r="BG49" s="760">
        <v>0</v>
      </c>
      <c r="BH49" s="761">
        <v>0</v>
      </c>
      <c r="BI49" s="707"/>
      <c r="BJ49" s="1005"/>
      <c r="BK49" s="707"/>
      <c r="BL49" s="991"/>
      <c r="BM49" s="707"/>
      <c r="BN49" s="758">
        <v>0</v>
      </c>
      <c r="BO49" s="759">
        <v>0</v>
      </c>
      <c r="BP49" s="760">
        <v>0</v>
      </c>
      <c r="BQ49" s="759">
        <v>0</v>
      </c>
      <c r="BR49" s="760">
        <v>0</v>
      </c>
      <c r="BS49" s="759">
        <v>0</v>
      </c>
      <c r="BT49" s="760">
        <v>0</v>
      </c>
      <c r="BU49" s="759">
        <v>0</v>
      </c>
      <c r="BV49" s="760">
        <v>0</v>
      </c>
      <c r="BW49" s="759">
        <v>0</v>
      </c>
      <c r="BX49" s="760">
        <v>0</v>
      </c>
      <c r="BY49" s="759">
        <v>0</v>
      </c>
      <c r="BZ49" s="760">
        <v>0</v>
      </c>
      <c r="CA49" s="759">
        <v>0</v>
      </c>
      <c r="CB49" s="760">
        <v>0</v>
      </c>
      <c r="CC49" s="759">
        <v>0</v>
      </c>
      <c r="CD49" s="760">
        <v>0</v>
      </c>
      <c r="CE49" s="759">
        <v>0</v>
      </c>
      <c r="CF49" s="760">
        <v>0</v>
      </c>
      <c r="CG49" s="759">
        <v>0</v>
      </c>
      <c r="CH49" s="760">
        <v>0</v>
      </c>
      <c r="CI49" s="759">
        <v>0</v>
      </c>
      <c r="CJ49" s="760">
        <v>0</v>
      </c>
      <c r="CK49" s="759">
        <v>0</v>
      </c>
      <c r="CL49" s="760">
        <v>0</v>
      </c>
      <c r="CM49" s="761">
        <v>0</v>
      </c>
      <c r="CN49" s="707"/>
      <c r="CO49" s="993"/>
      <c r="CP49" s="707"/>
      <c r="CQ49" s="758">
        <v>0</v>
      </c>
      <c r="CR49" s="759">
        <v>0</v>
      </c>
      <c r="CS49" s="760">
        <v>0</v>
      </c>
      <c r="CT49" s="759">
        <v>0</v>
      </c>
      <c r="CU49" s="760">
        <v>0</v>
      </c>
      <c r="CV49" s="759">
        <v>0</v>
      </c>
      <c r="CW49" s="760">
        <v>0</v>
      </c>
      <c r="CX49" s="759">
        <v>0</v>
      </c>
      <c r="CY49" s="760">
        <v>0</v>
      </c>
      <c r="CZ49" s="759">
        <v>0</v>
      </c>
      <c r="DA49" s="760">
        <v>0</v>
      </c>
      <c r="DB49" s="759">
        <v>0</v>
      </c>
      <c r="DC49" s="760">
        <v>0</v>
      </c>
      <c r="DD49" s="759">
        <v>0</v>
      </c>
      <c r="DE49" s="760">
        <v>0</v>
      </c>
      <c r="DF49" s="759">
        <v>0</v>
      </c>
      <c r="DG49" s="760">
        <v>0</v>
      </c>
      <c r="DH49" s="759">
        <v>0</v>
      </c>
      <c r="DI49" s="760">
        <v>0</v>
      </c>
      <c r="DJ49" s="759">
        <v>0</v>
      </c>
      <c r="DK49" s="760">
        <v>0</v>
      </c>
      <c r="DL49" s="759">
        <v>0</v>
      </c>
      <c r="DM49" s="760">
        <v>0</v>
      </c>
      <c r="DN49" s="759">
        <v>0</v>
      </c>
      <c r="DO49" s="760">
        <v>0</v>
      </c>
      <c r="DP49" s="761">
        <v>0</v>
      </c>
      <c r="DQ49" s="707"/>
      <c r="DR49" s="995"/>
      <c r="DS49" s="707"/>
      <c r="DT49" s="997"/>
    </row>
    <row r="50" spans="2:124" outlineLevel="1">
      <c r="B50" s="745">
        <v>43</v>
      </c>
      <c r="C50" s="757" t="s">
        <v>792</v>
      </c>
      <c r="D50" s="747">
        <v>2015</v>
      </c>
      <c r="F50" s="748">
        <v>0</v>
      </c>
      <c r="G50" s="749">
        <v>0</v>
      </c>
      <c r="H50" s="750">
        <v>0</v>
      </c>
      <c r="I50" s="749">
        <v>0</v>
      </c>
      <c r="J50" s="750">
        <v>0</v>
      </c>
      <c r="K50" s="749">
        <v>0</v>
      </c>
      <c r="L50" s="750">
        <v>0</v>
      </c>
      <c r="M50" s="749">
        <v>0</v>
      </c>
      <c r="N50" s="750">
        <v>0</v>
      </c>
      <c r="O50" s="749">
        <v>0</v>
      </c>
      <c r="P50" s="750">
        <v>0</v>
      </c>
      <c r="Q50" s="749">
        <v>0</v>
      </c>
      <c r="R50" s="750">
        <v>0</v>
      </c>
      <c r="S50" s="749">
        <v>0</v>
      </c>
      <c r="T50" s="750">
        <v>0</v>
      </c>
      <c r="U50" s="749">
        <v>0</v>
      </c>
      <c r="V50" s="750">
        <v>0</v>
      </c>
      <c r="W50" s="749">
        <v>0</v>
      </c>
      <c r="X50" s="750">
        <v>0</v>
      </c>
      <c r="Y50" s="749">
        <v>0</v>
      </c>
      <c r="Z50" s="750">
        <v>0</v>
      </c>
      <c r="AA50" s="749">
        <v>0</v>
      </c>
      <c r="AB50" s="750">
        <v>0</v>
      </c>
      <c r="AC50" s="749">
        <v>0</v>
      </c>
      <c r="AD50" s="750">
        <v>0</v>
      </c>
      <c r="AE50" s="751">
        <v>0</v>
      </c>
      <c r="AF50" s="707"/>
      <c r="AG50" s="1003"/>
      <c r="AH50" s="707"/>
      <c r="AI50" s="748">
        <v>0</v>
      </c>
      <c r="AJ50" s="749">
        <v>0</v>
      </c>
      <c r="AK50" s="750">
        <v>0</v>
      </c>
      <c r="AL50" s="749">
        <v>0</v>
      </c>
      <c r="AM50" s="750">
        <v>0</v>
      </c>
      <c r="AN50" s="749">
        <v>0</v>
      </c>
      <c r="AO50" s="750">
        <v>0</v>
      </c>
      <c r="AP50" s="749">
        <v>0</v>
      </c>
      <c r="AQ50" s="750">
        <v>0</v>
      </c>
      <c r="AR50" s="749">
        <v>0</v>
      </c>
      <c r="AS50" s="750">
        <v>0</v>
      </c>
      <c r="AT50" s="749">
        <v>0</v>
      </c>
      <c r="AU50" s="750">
        <v>0</v>
      </c>
      <c r="AV50" s="749">
        <v>0</v>
      </c>
      <c r="AW50" s="750">
        <v>0</v>
      </c>
      <c r="AX50" s="749">
        <v>0</v>
      </c>
      <c r="AY50" s="750">
        <v>0</v>
      </c>
      <c r="AZ50" s="749">
        <v>0</v>
      </c>
      <c r="BA50" s="750">
        <v>0</v>
      </c>
      <c r="BB50" s="749">
        <v>0</v>
      </c>
      <c r="BC50" s="750">
        <v>0</v>
      </c>
      <c r="BD50" s="749">
        <v>0</v>
      </c>
      <c r="BE50" s="750">
        <v>0</v>
      </c>
      <c r="BF50" s="749">
        <v>0</v>
      </c>
      <c r="BG50" s="750">
        <v>0</v>
      </c>
      <c r="BH50" s="751">
        <v>0</v>
      </c>
      <c r="BI50" s="707"/>
      <c r="BJ50" s="1005"/>
      <c r="BK50" s="707"/>
      <c r="BL50" s="991"/>
      <c r="BM50" s="707"/>
      <c r="BN50" s="748">
        <v>0</v>
      </c>
      <c r="BO50" s="749">
        <v>0</v>
      </c>
      <c r="BP50" s="750">
        <v>0</v>
      </c>
      <c r="BQ50" s="749">
        <v>0</v>
      </c>
      <c r="BR50" s="750">
        <v>0</v>
      </c>
      <c r="BS50" s="749">
        <v>0</v>
      </c>
      <c r="BT50" s="750">
        <v>0</v>
      </c>
      <c r="BU50" s="749">
        <v>0</v>
      </c>
      <c r="BV50" s="750">
        <v>0</v>
      </c>
      <c r="BW50" s="749">
        <v>0</v>
      </c>
      <c r="BX50" s="750">
        <v>0</v>
      </c>
      <c r="BY50" s="749">
        <v>0</v>
      </c>
      <c r="BZ50" s="750">
        <v>0</v>
      </c>
      <c r="CA50" s="749">
        <v>0</v>
      </c>
      <c r="CB50" s="750">
        <v>0</v>
      </c>
      <c r="CC50" s="749">
        <v>0</v>
      </c>
      <c r="CD50" s="750">
        <v>0</v>
      </c>
      <c r="CE50" s="749">
        <v>0</v>
      </c>
      <c r="CF50" s="750">
        <v>0</v>
      </c>
      <c r="CG50" s="749">
        <v>0</v>
      </c>
      <c r="CH50" s="750">
        <v>0</v>
      </c>
      <c r="CI50" s="749">
        <v>0</v>
      </c>
      <c r="CJ50" s="750">
        <v>0</v>
      </c>
      <c r="CK50" s="749">
        <v>0</v>
      </c>
      <c r="CL50" s="750">
        <v>0</v>
      </c>
      <c r="CM50" s="751">
        <v>0</v>
      </c>
      <c r="CN50" s="707"/>
      <c r="CO50" s="993"/>
      <c r="CP50" s="707"/>
      <c r="CQ50" s="748">
        <v>0</v>
      </c>
      <c r="CR50" s="749">
        <v>0</v>
      </c>
      <c r="CS50" s="750">
        <v>0</v>
      </c>
      <c r="CT50" s="749">
        <v>0</v>
      </c>
      <c r="CU50" s="750">
        <v>0</v>
      </c>
      <c r="CV50" s="749">
        <v>0</v>
      </c>
      <c r="CW50" s="750">
        <v>0</v>
      </c>
      <c r="CX50" s="749">
        <v>0</v>
      </c>
      <c r="CY50" s="750">
        <v>0</v>
      </c>
      <c r="CZ50" s="749">
        <v>0</v>
      </c>
      <c r="DA50" s="750">
        <v>0</v>
      </c>
      <c r="DB50" s="749">
        <v>0</v>
      </c>
      <c r="DC50" s="750">
        <v>0</v>
      </c>
      <c r="DD50" s="749">
        <v>0</v>
      </c>
      <c r="DE50" s="750">
        <v>0</v>
      </c>
      <c r="DF50" s="749">
        <v>0</v>
      </c>
      <c r="DG50" s="750">
        <v>0</v>
      </c>
      <c r="DH50" s="749">
        <v>0</v>
      </c>
      <c r="DI50" s="750">
        <v>0</v>
      </c>
      <c r="DJ50" s="749">
        <v>0</v>
      </c>
      <c r="DK50" s="750">
        <v>0</v>
      </c>
      <c r="DL50" s="749">
        <v>0</v>
      </c>
      <c r="DM50" s="750">
        <v>0</v>
      </c>
      <c r="DN50" s="749">
        <v>0</v>
      </c>
      <c r="DO50" s="750">
        <v>0</v>
      </c>
      <c r="DP50" s="751">
        <v>0</v>
      </c>
      <c r="DQ50" s="707"/>
      <c r="DR50" s="995"/>
      <c r="DS50" s="707"/>
      <c r="DT50" s="997"/>
    </row>
    <row r="51" spans="2:124" outlineLevel="1">
      <c r="B51" s="738">
        <v>44</v>
      </c>
      <c r="C51" s="756" t="s">
        <v>793</v>
      </c>
      <c r="D51" s="740">
        <v>2015</v>
      </c>
      <c r="F51" s="758">
        <v>0</v>
      </c>
      <c r="G51" s="759">
        <v>0</v>
      </c>
      <c r="H51" s="760">
        <v>0</v>
      </c>
      <c r="I51" s="759">
        <v>0</v>
      </c>
      <c r="J51" s="760">
        <v>0</v>
      </c>
      <c r="K51" s="759">
        <v>0</v>
      </c>
      <c r="L51" s="760">
        <v>0</v>
      </c>
      <c r="M51" s="759">
        <v>0</v>
      </c>
      <c r="N51" s="760">
        <v>0</v>
      </c>
      <c r="O51" s="759">
        <v>0</v>
      </c>
      <c r="P51" s="760">
        <v>0</v>
      </c>
      <c r="Q51" s="759">
        <v>0</v>
      </c>
      <c r="R51" s="760">
        <v>0</v>
      </c>
      <c r="S51" s="759">
        <v>0</v>
      </c>
      <c r="T51" s="760">
        <v>0</v>
      </c>
      <c r="U51" s="759">
        <v>0</v>
      </c>
      <c r="V51" s="760">
        <v>0</v>
      </c>
      <c r="W51" s="759">
        <v>0</v>
      </c>
      <c r="X51" s="760">
        <v>0</v>
      </c>
      <c r="Y51" s="759">
        <v>0</v>
      </c>
      <c r="Z51" s="760">
        <v>0</v>
      </c>
      <c r="AA51" s="759">
        <v>0</v>
      </c>
      <c r="AB51" s="760">
        <v>0</v>
      </c>
      <c r="AC51" s="759">
        <v>0</v>
      </c>
      <c r="AD51" s="760">
        <v>0</v>
      </c>
      <c r="AE51" s="761">
        <v>0</v>
      </c>
      <c r="AF51" s="707"/>
      <c r="AG51" s="1003"/>
      <c r="AH51" s="707"/>
      <c r="AI51" s="758">
        <v>0</v>
      </c>
      <c r="AJ51" s="759">
        <v>0</v>
      </c>
      <c r="AK51" s="760">
        <v>0</v>
      </c>
      <c r="AL51" s="759">
        <v>0</v>
      </c>
      <c r="AM51" s="760">
        <v>0</v>
      </c>
      <c r="AN51" s="759">
        <v>0</v>
      </c>
      <c r="AO51" s="760">
        <v>0</v>
      </c>
      <c r="AP51" s="759">
        <v>0</v>
      </c>
      <c r="AQ51" s="760">
        <v>0</v>
      </c>
      <c r="AR51" s="759">
        <v>0</v>
      </c>
      <c r="AS51" s="760">
        <v>0</v>
      </c>
      <c r="AT51" s="759">
        <v>0</v>
      </c>
      <c r="AU51" s="760">
        <v>0</v>
      </c>
      <c r="AV51" s="759">
        <v>0</v>
      </c>
      <c r="AW51" s="760">
        <v>0</v>
      </c>
      <c r="AX51" s="759">
        <v>0</v>
      </c>
      <c r="AY51" s="760">
        <v>0</v>
      </c>
      <c r="AZ51" s="759">
        <v>0</v>
      </c>
      <c r="BA51" s="760">
        <v>0</v>
      </c>
      <c r="BB51" s="759">
        <v>0</v>
      </c>
      <c r="BC51" s="760">
        <v>0</v>
      </c>
      <c r="BD51" s="759">
        <v>0</v>
      </c>
      <c r="BE51" s="760">
        <v>0</v>
      </c>
      <c r="BF51" s="759">
        <v>0</v>
      </c>
      <c r="BG51" s="760">
        <v>0</v>
      </c>
      <c r="BH51" s="761">
        <v>0</v>
      </c>
      <c r="BI51" s="707"/>
      <c r="BJ51" s="1005"/>
      <c r="BK51" s="707"/>
      <c r="BL51" s="991"/>
      <c r="BM51" s="707"/>
      <c r="BN51" s="758">
        <v>0</v>
      </c>
      <c r="BO51" s="759">
        <v>0</v>
      </c>
      <c r="BP51" s="760">
        <v>0</v>
      </c>
      <c r="BQ51" s="759">
        <v>0</v>
      </c>
      <c r="BR51" s="760">
        <v>0</v>
      </c>
      <c r="BS51" s="759">
        <v>0</v>
      </c>
      <c r="BT51" s="760">
        <v>0</v>
      </c>
      <c r="BU51" s="759">
        <v>0</v>
      </c>
      <c r="BV51" s="760">
        <v>0</v>
      </c>
      <c r="BW51" s="759">
        <v>0</v>
      </c>
      <c r="BX51" s="760">
        <v>0</v>
      </c>
      <c r="BY51" s="759">
        <v>0</v>
      </c>
      <c r="BZ51" s="760">
        <v>0</v>
      </c>
      <c r="CA51" s="759">
        <v>0</v>
      </c>
      <c r="CB51" s="760">
        <v>0</v>
      </c>
      <c r="CC51" s="759">
        <v>0</v>
      </c>
      <c r="CD51" s="760">
        <v>0</v>
      </c>
      <c r="CE51" s="759">
        <v>0</v>
      </c>
      <c r="CF51" s="760">
        <v>0</v>
      </c>
      <c r="CG51" s="759">
        <v>0</v>
      </c>
      <c r="CH51" s="760">
        <v>0</v>
      </c>
      <c r="CI51" s="759">
        <v>0</v>
      </c>
      <c r="CJ51" s="760">
        <v>0</v>
      </c>
      <c r="CK51" s="759">
        <v>0</v>
      </c>
      <c r="CL51" s="760">
        <v>0</v>
      </c>
      <c r="CM51" s="761">
        <v>0</v>
      </c>
      <c r="CN51" s="707"/>
      <c r="CO51" s="993"/>
      <c r="CP51" s="707"/>
      <c r="CQ51" s="758">
        <v>0</v>
      </c>
      <c r="CR51" s="759">
        <v>0</v>
      </c>
      <c r="CS51" s="760">
        <v>0</v>
      </c>
      <c r="CT51" s="759">
        <v>0</v>
      </c>
      <c r="CU51" s="760">
        <v>0</v>
      </c>
      <c r="CV51" s="759">
        <v>0</v>
      </c>
      <c r="CW51" s="760">
        <v>0</v>
      </c>
      <c r="CX51" s="759">
        <v>0</v>
      </c>
      <c r="CY51" s="760">
        <v>0</v>
      </c>
      <c r="CZ51" s="759">
        <v>0</v>
      </c>
      <c r="DA51" s="760">
        <v>0</v>
      </c>
      <c r="DB51" s="759">
        <v>0</v>
      </c>
      <c r="DC51" s="760">
        <v>0</v>
      </c>
      <c r="DD51" s="759">
        <v>0</v>
      </c>
      <c r="DE51" s="760">
        <v>0</v>
      </c>
      <c r="DF51" s="759">
        <v>0</v>
      </c>
      <c r="DG51" s="760">
        <v>0</v>
      </c>
      <c r="DH51" s="759">
        <v>0</v>
      </c>
      <c r="DI51" s="760">
        <v>0</v>
      </c>
      <c r="DJ51" s="759">
        <v>0</v>
      </c>
      <c r="DK51" s="760">
        <v>0</v>
      </c>
      <c r="DL51" s="759">
        <v>0</v>
      </c>
      <c r="DM51" s="760">
        <v>0</v>
      </c>
      <c r="DN51" s="759">
        <v>0</v>
      </c>
      <c r="DO51" s="760">
        <v>0</v>
      </c>
      <c r="DP51" s="761">
        <v>0</v>
      </c>
      <c r="DQ51" s="707"/>
      <c r="DR51" s="995"/>
      <c r="DS51" s="707"/>
      <c r="DT51" s="997"/>
    </row>
    <row r="52" spans="2:124" outlineLevel="1">
      <c r="B52" s="802">
        <v>45</v>
      </c>
      <c r="C52" s="803" t="s">
        <v>794</v>
      </c>
      <c r="D52" s="804">
        <v>2015</v>
      </c>
      <c r="F52" s="805">
        <v>0</v>
      </c>
      <c r="G52" s="806">
        <v>0</v>
      </c>
      <c r="H52" s="807">
        <v>0</v>
      </c>
      <c r="I52" s="806">
        <v>0</v>
      </c>
      <c r="J52" s="807">
        <v>0</v>
      </c>
      <c r="K52" s="806">
        <v>0</v>
      </c>
      <c r="L52" s="807">
        <v>0</v>
      </c>
      <c r="M52" s="806">
        <v>0</v>
      </c>
      <c r="N52" s="807">
        <v>0</v>
      </c>
      <c r="O52" s="806">
        <v>0</v>
      </c>
      <c r="P52" s="807">
        <v>0</v>
      </c>
      <c r="Q52" s="806">
        <v>0</v>
      </c>
      <c r="R52" s="807">
        <v>0</v>
      </c>
      <c r="S52" s="806">
        <v>0</v>
      </c>
      <c r="T52" s="807">
        <v>0</v>
      </c>
      <c r="U52" s="806">
        <v>0</v>
      </c>
      <c r="V52" s="807">
        <v>0</v>
      </c>
      <c r="W52" s="806">
        <v>0</v>
      </c>
      <c r="X52" s="807">
        <v>0</v>
      </c>
      <c r="Y52" s="806">
        <v>0</v>
      </c>
      <c r="Z52" s="807">
        <v>0</v>
      </c>
      <c r="AA52" s="806">
        <v>0</v>
      </c>
      <c r="AB52" s="807">
        <v>0</v>
      </c>
      <c r="AC52" s="806">
        <v>0</v>
      </c>
      <c r="AD52" s="807">
        <v>0</v>
      </c>
      <c r="AE52" s="808">
        <v>0</v>
      </c>
      <c r="AF52" s="707"/>
      <c r="AG52" s="1003"/>
      <c r="AH52" s="707"/>
      <c r="AI52" s="805">
        <v>0</v>
      </c>
      <c r="AJ52" s="806">
        <v>0</v>
      </c>
      <c r="AK52" s="807">
        <v>0</v>
      </c>
      <c r="AL52" s="806">
        <v>0</v>
      </c>
      <c r="AM52" s="807">
        <v>0</v>
      </c>
      <c r="AN52" s="806">
        <v>0</v>
      </c>
      <c r="AO52" s="807">
        <v>0</v>
      </c>
      <c r="AP52" s="806">
        <v>0</v>
      </c>
      <c r="AQ52" s="807">
        <v>0</v>
      </c>
      <c r="AR52" s="806">
        <v>0</v>
      </c>
      <c r="AS52" s="807">
        <v>0</v>
      </c>
      <c r="AT52" s="806">
        <v>0</v>
      </c>
      <c r="AU52" s="807">
        <v>0</v>
      </c>
      <c r="AV52" s="806">
        <v>0</v>
      </c>
      <c r="AW52" s="807">
        <v>0</v>
      </c>
      <c r="AX52" s="806">
        <v>0</v>
      </c>
      <c r="AY52" s="807">
        <v>0</v>
      </c>
      <c r="AZ52" s="806">
        <v>0</v>
      </c>
      <c r="BA52" s="807">
        <v>0</v>
      </c>
      <c r="BB52" s="806">
        <v>0</v>
      </c>
      <c r="BC52" s="807">
        <v>0</v>
      </c>
      <c r="BD52" s="806">
        <v>0</v>
      </c>
      <c r="BE52" s="807">
        <v>0</v>
      </c>
      <c r="BF52" s="806">
        <v>0</v>
      </c>
      <c r="BG52" s="807">
        <v>0</v>
      </c>
      <c r="BH52" s="808">
        <v>0</v>
      </c>
      <c r="BI52" s="707"/>
      <c r="BJ52" s="1005"/>
      <c r="BK52" s="707"/>
      <c r="BL52" s="991"/>
      <c r="BM52" s="707"/>
      <c r="BN52" s="805">
        <v>0</v>
      </c>
      <c r="BO52" s="806">
        <v>0</v>
      </c>
      <c r="BP52" s="807">
        <v>0</v>
      </c>
      <c r="BQ52" s="806">
        <v>0</v>
      </c>
      <c r="BR52" s="807">
        <v>0</v>
      </c>
      <c r="BS52" s="806">
        <v>0</v>
      </c>
      <c r="BT52" s="807">
        <v>0</v>
      </c>
      <c r="BU52" s="806">
        <v>0</v>
      </c>
      <c r="BV52" s="807">
        <v>0</v>
      </c>
      <c r="BW52" s="806">
        <v>0</v>
      </c>
      <c r="BX52" s="807">
        <v>0</v>
      </c>
      <c r="BY52" s="806">
        <v>0</v>
      </c>
      <c r="BZ52" s="807">
        <v>0</v>
      </c>
      <c r="CA52" s="806">
        <v>0</v>
      </c>
      <c r="CB52" s="807">
        <v>0</v>
      </c>
      <c r="CC52" s="806">
        <v>0</v>
      </c>
      <c r="CD52" s="807">
        <v>0</v>
      </c>
      <c r="CE52" s="806">
        <v>0</v>
      </c>
      <c r="CF52" s="807">
        <v>0</v>
      </c>
      <c r="CG52" s="806">
        <v>0</v>
      </c>
      <c r="CH52" s="807">
        <v>0</v>
      </c>
      <c r="CI52" s="806">
        <v>0</v>
      </c>
      <c r="CJ52" s="807">
        <v>0</v>
      </c>
      <c r="CK52" s="806">
        <v>0</v>
      </c>
      <c r="CL52" s="807">
        <v>0</v>
      </c>
      <c r="CM52" s="808">
        <v>0</v>
      </c>
      <c r="CN52" s="707"/>
      <c r="CO52" s="993"/>
      <c r="CP52" s="707"/>
      <c r="CQ52" s="805">
        <v>0</v>
      </c>
      <c r="CR52" s="806">
        <v>0</v>
      </c>
      <c r="CS52" s="807">
        <v>0</v>
      </c>
      <c r="CT52" s="806">
        <v>0</v>
      </c>
      <c r="CU52" s="807">
        <v>0</v>
      </c>
      <c r="CV52" s="806">
        <v>0</v>
      </c>
      <c r="CW52" s="807">
        <v>0</v>
      </c>
      <c r="CX52" s="806">
        <v>0</v>
      </c>
      <c r="CY52" s="807">
        <v>0</v>
      </c>
      <c r="CZ52" s="806">
        <v>0</v>
      </c>
      <c r="DA52" s="807">
        <v>0</v>
      </c>
      <c r="DB52" s="806">
        <v>0</v>
      </c>
      <c r="DC52" s="807">
        <v>0</v>
      </c>
      <c r="DD52" s="806">
        <v>0</v>
      </c>
      <c r="DE52" s="807">
        <v>0</v>
      </c>
      <c r="DF52" s="806">
        <v>0</v>
      </c>
      <c r="DG52" s="807">
        <v>0</v>
      </c>
      <c r="DH52" s="806">
        <v>0</v>
      </c>
      <c r="DI52" s="807">
        <v>0</v>
      </c>
      <c r="DJ52" s="806">
        <v>0</v>
      </c>
      <c r="DK52" s="807">
        <v>0</v>
      </c>
      <c r="DL52" s="806">
        <v>0</v>
      </c>
      <c r="DM52" s="807">
        <v>0</v>
      </c>
      <c r="DN52" s="806">
        <v>0</v>
      </c>
      <c r="DO52" s="807">
        <v>0</v>
      </c>
      <c r="DP52" s="808">
        <v>0</v>
      </c>
      <c r="DQ52" s="707"/>
      <c r="DR52" s="995"/>
      <c r="DS52" s="707"/>
      <c r="DT52" s="997"/>
    </row>
    <row r="53" spans="2:124" outlineLevel="1">
      <c r="B53" s="809">
        <v>46</v>
      </c>
      <c r="C53" s="810" t="s">
        <v>795</v>
      </c>
      <c r="D53" s="811">
        <v>2015</v>
      </c>
      <c r="F53" s="812">
        <v>0</v>
      </c>
      <c r="G53" s="813">
        <v>0</v>
      </c>
      <c r="H53" s="814">
        <v>0</v>
      </c>
      <c r="I53" s="813">
        <v>0</v>
      </c>
      <c r="J53" s="814">
        <v>0</v>
      </c>
      <c r="K53" s="813">
        <v>0</v>
      </c>
      <c r="L53" s="814">
        <v>0</v>
      </c>
      <c r="M53" s="813">
        <v>0</v>
      </c>
      <c r="N53" s="814">
        <v>0</v>
      </c>
      <c r="O53" s="813">
        <v>0</v>
      </c>
      <c r="P53" s="814">
        <v>0</v>
      </c>
      <c r="Q53" s="813">
        <v>0</v>
      </c>
      <c r="R53" s="814">
        <v>0</v>
      </c>
      <c r="S53" s="813">
        <v>0</v>
      </c>
      <c r="T53" s="814">
        <v>0</v>
      </c>
      <c r="U53" s="813">
        <v>0</v>
      </c>
      <c r="V53" s="814">
        <v>0</v>
      </c>
      <c r="W53" s="813">
        <v>0</v>
      </c>
      <c r="X53" s="814">
        <v>0</v>
      </c>
      <c r="Y53" s="813">
        <v>0</v>
      </c>
      <c r="Z53" s="814">
        <v>0</v>
      </c>
      <c r="AA53" s="813">
        <v>0</v>
      </c>
      <c r="AB53" s="814">
        <v>0</v>
      </c>
      <c r="AC53" s="813">
        <v>0</v>
      </c>
      <c r="AD53" s="814">
        <v>0</v>
      </c>
      <c r="AE53" s="815">
        <v>0</v>
      </c>
      <c r="AF53" s="707"/>
      <c r="AG53" s="1003"/>
      <c r="AH53" s="707"/>
      <c r="AI53" s="812">
        <v>0</v>
      </c>
      <c r="AJ53" s="813">
        <v>0</v>
      </c>
      <c r="AK53" s="814">
        <v>0</v>
      </c>
      <c r="AL53" s="813">
        <v>0</v>
      </c>
      <c r="AM53" s="814">
        <v>0</v>
      </c>
      <c r="AN53" s="813">
        <v>0</v>
      </c>
      <c r="AO53" s="814">
        <v>0</v>
      </c>
      <c r="AP53" s="813">
        <v>0</v>
      </c>
      <c r="AQ53" s="814">
        <v>0</v>
      </c>
      <c r="AR53" s="813">
        <v>0</v>
      </c>
      <c r="AS53" s="814">
        <v>0</v>
      </c>
      <c r="AT53" s="813">
        <v>0</v>
      </c>
      <c r="AU53" s="814">
        <v>0</v>
      </c>
      <c r="AV53" s="813">
        <v>0</v>
      </c>
      <c r="AW53" s="814">
        <v>0</v>
      </c>
      <c r="AX53" s="813">
        <v>0</v>
      </c>
      <c r="AY53" s="814">
        <v>0</v>
      </c>
      <c r="AZ53" s="813">
        <v>0</v>
      </c>
      <c r="BA53" s="814">
        <v>0</v>
      </c>
      <c r="BB53" s="813">
        <v>0</v>
      </c>
      <c r="BC53" s="814">
        <v>0</v>
      </c>
      <c r="BD53" s="813">
        <v>0</v>
      </c>
      <c r="BE53" s="814">
        <v>0</v>
      </c>
      <c r="BF53" s="813">
        <v>0</v>
      </c>
      <c r="BG53" s="814">
        <v>0</v>
      </c>
      <c r="BH53" s="815">
        <v>0</v>
      </c>
      <c r="BI53" s="707"/>
      <c r="BJ53" s="1005"/>
      <c r="BK53" s="707"/>
      <c r="BL53" s="991"/>
      <c r="BM53" s="707"/>
      <c r="BN53" s="812">
        <v>0</v>
      </c>
      <c r="BO53" s="813">
        <v>0</v>
      </c>
      <c r="BP53" s="814">
        <v>0</v>
      </c>
      <c r="BQ53" s="813">
        <v>0</v>
      </c>
      <c r="BR53" s="814">
        <v>0</v>
      </c>
      <c r="BS53" s="813">
        <v>0</v>
      </c>
      <c r="BT53" s="814">
        <v>0</v>
      </c>
      <c r="BU53" s="813">
        <v>0</v>
      </c>
      <c r="BV53" s="814">
        <v>0</v>
      </c>
      <c r="BW53" s="813">
        <v>0</v>
      </c>
      <c r="BX53" s="814">
        <v>0</v>
      </c>
      <c r="BY53" s="813">
        <v>0</v>
      </c>
      <c r="BZ53" s="814">
        <v>0</v>
      </c>
      <c r="CA53" s="813">
        <v>0</v>
      </c>
      <c r="CB53" s="814">
        <v>0</v>
      </c>
      <c r="CC53" s="813">
        <v>0</v>
      </c>
      <c r="CD53" s="814">
        <v>0</v>
      </c>
      <c r="CE53" s="813">
        <v>0</v>
      </c>
      <c r="CF53" s="814">
        <v>0</v>
      </c>
      <c r="CG53" s="813">
        <v>0</v>
      </c>
      <c r="CH53" s="814">
        <v>0</v>
      </c>
      <c r="CI53" s="813">
        <v>0</v>
      </c>
      <c r="CJ53" s="814">
        <v>0</v>
      </c>
      <c r="CK53" s="813">
        <v>0</v>
      </c>
      <c r="CL53" s="814">
        <v>0</v>
      </c>
      <c r="CM53" s="815">
        <v>0</v>
      </c>
      <c r="CN53" s="707"/>
      <c r="CO53" s="993"/>
      <c r="CP53" s="707"/>
      <c r="CQ53" s="812">
        <v>0</v>
      </c>
      <c r="CR53" s="813">
        <v>0</v>
      </c>
      <c r="CS53" s="814">
        <v>0</v>
      </c>
      <c r="CT53" s="813">
        <v>0</v>
      </c>
      <c r="CU53" s="814">
        <v>0</v>
      </c>
      <c r="CV53" s="813">
        <v>0</v>
      </c>
      <c r="CW53" s="814">
        <v>0</v>
      </c>
      <c r="CX53" s="813">
        <v>0</v>
      </c>
      <c r="CY53" s="814">
        <v>0</v>
      </c>
      <c r="CZ53" s="813">
        <v>0</v>
      </c>
      <c r="DA53" s="814">
        <v>0</v>
      </c>
      <c r="DB53" s="813">
        <v>0</v>
      </c>
      <c r="DC53" s="814">
        <v>0</v>
      </c>
      <c r="DD53" s="813">
        <v>0</v>
      </c>
      <c r="DE53" s="814">
        <v>0</v>
      </c>
      <c r="DF53" s="813">
        <v>0</v>
      </c>
      <c r="DG53" s="814">
        <v>0</v>
      </c>
      <c r="DH53" s="813">
        <v>0</v>
      </c>
      <c r="DI53" s="814">
        <v>0</v>
      </c>
      <c r="DJ53" s="813">
        <v>0</v>
      </c>
      <c r="DK53" s="814">
        <v>0</v>
      </c>
      <c r="DL53" s="813">
        <v>0</v>
      </c>
      <c r="DM53" s="814">
        <v>0</v>
      </c>
      <c r="DN53" s="813">
        <v>0</v>
      </c>
      <c r="DO53" s="814">
        <v>0</v>
      </c>
      <c r="DP53" s="815">
        <v>0</v>
      </c>
      <c r="DQ53" s="707"/>
      <c r="DR53" s="995"/>
      <c r="DS53" s="707"/>
      <c r="DT53" s="997"/>
    </row>
    <row r="54" spans="2:124" outlineLevel="1">
      <c r="B54" s="745">
        <v>47</v>
      </c>
      <c r="C54" s="746" t="s">
        <v>796</v>
      </c>
      <c r="D54" s="747">
        <v>2015</v>
      </c>
      <c r="F54" s="748">
        <v>0</v>
      </c>
      <c r="G54" s="749">
        <v>0</v>
      </c>
      <c r="H54" s="750">
        <v>0</v>
      </c>
      <c r="I54" s="749">
        <v>0</v>
      </c>
      <c r="J54" s="750">
        <v>0</v>
      </c>
      <c r="K54" s="749">
        <v>0</v>
      </c>
      <c r="L54" s="750">
        <v>0</v>
      </c>
      <c r="M54" s="749">
        <v>0</v>
      </c>
      <c r="N54" s="750">
        <v>0</v>
      </c>
      <c r="O54" s="749">
        <v>0</v>
      </c>
      <c r="P54" s="750">
        <v>0</v>
      </c>
      <c r="Q54" s="749">
        <v>0</v>
      </c>
      <c r="R54" s="750">
        <v>0</v>
      </c>
      <c r="S54" s="749">
        <v>0</v>
      </c>
      <c r="T54" s="750">
        <v>0</v>
      </c>
      <c r="U54" s="749">
        <v>0</v>
      </c>
      <c r="V54" s="750">
        <v>0</v>
      </c>
      <c r="W54" s="749">
        <v>0</v>
      </c>
      <c r="X54" s="750">
        <v>0</v>
      </c>
      <c r="Y54" s="749">
        <v>0</v>
      </c>
      <c r="Z54" s="750">
        <v>0</v>
      </c>
      <c r="AA54" s="749">
        <v>0</v>
      </c>
      <c r="AB54" s="750">
        <v>0</v>
      </c>
      <c r="AC54" s="749">
        <v>0</v>
      </c>
      <c r="AD54" s="750">
        <v>0</v>
      </c>
      <c r="AE54" s="751">
        <v>0</v>
      </c>
      <c r="AF54" s="707"/>
      <c r="AG54" s="1003"/>
      <c r="AH54" s="707"/>
      <c r="AI54" s="748">
        <v>0</v>
      </c>
      <c r="AJ54" s="749">
        <v>0</v>
      </c>
      <c r="AK54" s="750">
        <v>0</v>
      </c>
      <c r="AL54" s="749">
        <v>0</v>
      </c>
      <c r="AM54" s="750">
        <v>0</v>
      </c>
      <c r="AN54" s="749">
        <v>0</v>
      </c>
      <c r="AO54" s="750">
        <v>0</v>
      </c>
      <c r="AP54" s="749">
        <v>0</v>
      </c>
      <c r="AQ54" s="750">
        <v>0</v>
      </c>
      <c r="AR54" s="749">
        <v>0</v>
      </c>
      <c r="AS54" s="750">
        <v>0</v>
      </c>
      <c r="AT54" s="749">
        <v>0</v>
      </c>
      <c r="AU54" s="750">
        <v>0</v>
      </c>
      <c r="AV54" s="749">
        <v>0</v>
      </c>
      <c r="AW54" s="750">
        <v>0</v>
      </c>
      <c r="AX54" s="749">
        <v>0</v>
      </c>
      <c r="AY54" s="750">
        <v>0</v>
      </c>
      <c r="AZ54" s="749">
        <v>0</v>
      </c>
      <c r="BA54" s="750">
        <v>0</v>
      </c>
      <c r="BB54" s="749">
        <v>0</v>
      </c>
      <c r="BC54" s="750">
        <v>0</v>
      </c>
      <c r="BD54" s="749">
        <v>0</v>
      </c>
      <c r="BE54" s="750">
        <v>0</v>
      </c>
      <c r="BF54" s="749">
        <v>0</v>
      </c>
      <c r="BG54" s="750">
        <v>0</v>
      </c>
      <c r="BH54" s="751">
        <v>0</v>
      </c>
      <c r="BI54" s="707"/>
      <c r="BJ54" s="1005"/>
      <c r="BK54" s="707"/>
      <c r="BL54" s="991"/>
      <c r="BM54" s="707"/>
      <c r="BN54" s="748">
        <v>0</v>
      </c>
      <c r="BO54" s="749">
        <v>0</v>
      </c>
      <c r="BP54" s="750">
        <v>0</v>
      </c>
      <c r="BQ54" s="749">
        <v>0</v>
      </c>
      <c r="BR54" s="750">
        <v>0</v>
      </c>
      <c r="BS54" s="749">
        <v>0</v>
      </c>
      <c r="BT54" s="750">
        <v>0</v>
      </c>
      <c r="BU54" s="749">
        <v>0</v>
      </c>
      <c r="BV54" s="750">
        <v>0</v>
      </c>
      <c r="BW54" s="749">
        <v>0</v>
      </c>
      <c r="BX54" s="750">
        <v>0</v>
      </c>
      <c r="BY54" s="749">
        <v>0</v>
      </c>
      <c r="BZ54" s="750">
        <v>0</v>
      </c>
      <c r="CA54" s="749">
        <v>0</v>
      </c>
      <c r="CB54" s="750">
        <v>0</v>
      </c>
      <c r="CC54" s="749">
        <v>0</v>
      </c>
      <c r="CD54" s="750">
        <v>0</v>
      </c>
      <c r="CE54" s="749">
        <v>0</v>
      </c>
      <c r="CF54" s="750">
        <v>0</v>
      </c>
      <c r="CG54" s="749">
        <v>0</v>
      </c>
      <c r="CH54" s="750">
        <v>0</v>
      </c>
      <c r="CI54" s="749">
        <v>0</v>
      </c>
      <c r="CJ54" s="750">
        <v>0</v>
      </c>
      <c r="CK54" s="749">
        <v>0</v>
      </c>
      <c r="CL54" s="750">
        <v>0</v>
      </c>
      <c r="CM54" s="751">
        <v>0</v>
      </c>
      <c r="CN54" s="707"/>
      <c r="CO54" s="993"/>
      <c r="CP54" s="707"/>
      <c r="CQ54" s="748">
        <v>0</v>
      </c>
      <c r="CR54" s="749">
        <v>0</v>
      </c>
      <c r="CS54" s="750">
        <v>0</v>
      </c>
      <c r="CT54" s="749">
        <v>0</v>
      </c>
      <c r="CU54" s="750">
        <v>0</v>
      </c>
      <c r="CV54" s="749">
        <v>0</v>
      </c>
      <c r="CW54" s="750">
        <v>0</v>
      </c>
      <c r="CX54" s="749">
        <v>0</v>
      </c>
      <c r="CY54" s="750">
        <v>0</v>
      </c>
      <c r="CZ54" s="749">
        <v>0</v>
      </c>
      <c r="DA54" s="750">
        <v>0</v>
      </c>
      <c r="DB54" s="749">
        <v>0</v>
      </c>
      <c r="DC54" s="750">
        <v>0</v>
      </c>
      <c r="DD54" s="749">
        <v>0</v>
      </c>
      <c r="DE54" s="750">
        <v>0</v>
      </c>
      <c r="DF54" s="749">
        <v>0</v>
      </c>
      <c r="DG54" s="750">
        <v>0</v>
      </c>
      <c r="DH54" s="749">
        <v>0</v>
      </c>
      <c r="DI54" s="750">
        <v>0</v>
      </c>
      <c r="DJ54" s="749">
        <v>0</v>
      </c>
      <c r="DK54" s="750">
        <v>0</v>
      </c>
      <c r="DL54" s="749">
        <v>0</v>
      </c>
      <c r="DM54" s="750">
        <v>0</v>
      </c>
      <c r="DN54" s="749">
        <v>0</v>
      </c>
      <c r="DO54" s="750">
        <v>0</v>
      </c>
      <c r="DP54" s="751">
        <v>0</v>
      </c>
      <c r="DQ54" s="707"/>
      <c r="DR54" s="995"/>
      <c r="DS54" s="707"/>
      <c r="DT54" s="997"/>
    </row>
    <row r="55" spans="2:124" outlineLevel="1">
      <c r="B55" s="762">
        <v>48</v>
      </c>
      <c r="C55" s="816" t="s">
        <v>797</v>
      </c>
      <c r="D55" s="764">
        <v>2015</v>
      </c>
      <c r="F55" s="765">
        <v>0</v>
      </c>
      <c r="G55" s="766">
        <v>0</v>
      </c>
      <c r="H55" s="767">
        <v>0</v>
      </c>
      <c r="I55" s="766">
        <v>0</v>
      </c>
      <c r="J55" s="767">
        <v>0</v>
      </c>
      <c r="K55" s="766">
        <v>0</v>
      </c>
      <c r="L55" s="767">
        <v>0</v>
      </c>
      <c r="M55" s="766">
        <v>0</v>
      </c>
      <c r="N55" s="767">
        <v>0</v>
      </c>
      <c r="O55" s="766">
        <v>0</v>
      </c>
      <c r="P55" s="767">
        <v>0</v>
      </c>
      <c r="Q55" s="766">
        <v>0</v>
      </c>
      <c r="R55" s="767">
        <v>0</v>
      </c>
      <c r="S55" s="766">
        <v>0</v>
      </c>
      <c r="T55" s="767">
        <v>0</v>
      </c>
      <c r="U55" s="766">
        <v>0</v>
      </c>
      <c r="V55" s="767">
        <v>0</v>
      </c>
      <c r="W55" s="766">
        <v>0</v>
      </c>
      <c r="X55" s="767">
        <v>0</v>
      </c>
      <c r="Y55" s="766">
        <v>0</v>
      </c>
      <c r="Z55" s="767">
        <v>0</v>
      </c>
      <c r="AA55" s="766">
        <v>0</v>
      </c>
      <c r="AB55" s="767">
        <v>0</v>
      </c>
      <c r="AC55" s="766">
        <v>0</v>
      </c>
      <c r="AD55" s="767">
        <v>0</v>
      </c>
      <c r="AE55" s="768">
        <v>0</v>
      </c>
      <c r="AF55" s="707"/>
      <c r="AG55" s="1003"/>
      <c r="AH55" s="707"/>
      <c r="AI55" s="765">
        <v>0</v>
      </c>
      <c r="AJ55" s="766">
        <v>0</v>
      </c>
      <c r="AK55" s="767">
        <v>0</v>
      </c>
      <c r="AL55" s="766">
        <v>0</v>
      </c>
      <c r="AM55" s="767">
        <v>0</v>
      </c>
      <c r="AN55" s="766">
        <v>0</v>
      </c>
      <c r="AO55" s="767">
        <v>0</v>
      </c>
      <c r="AP55" s="766">
        <v>0</v>
      </c>
      <c r="AQ55" s="767">
        <v>0</v>
      </c>
      <c r="AR55" s="766">
        <v>0</v>
      </c>
      <c r="AS55" s="767">
        <v>0</v>
      </c>
      <c r="AT55" s="766">
        <v>0</v>
      </c>
      <c r="AU55" s="767">
        <v>0</v>
      </c>
      <c r="AV55" s="766">
        <v>0</v>
      </c>
      <c r="AW55" s="767">
        <v>0</v>
      </c>
      <c r="AX55" s="766">
        <v>0</v>
      </c>
      <c r="AY55" s="767">
        <v>0</v>
      </c>
      <c r="AZ55" s="766">
        <v>0</v>
      </c>
      <c r="BA55" s="767">
        <v>0</v>
      </c>
      <c r="BB55" s="766">
        <v>0</v>
      </c>
      <c r="BC55" s="767">
        <v>0</v>
      </c>
      <c r="BD55" s="766">
        <v>0</v>
      </c>
      <c r="BE55" s="767">
        <v>0</v>
      </c>
      <c r="BF55" s="766">
        <v>0</v>
      </c>
      <c r="BG55" s="767">
        <v>0</v>
      </c>
      <c r="BH55" s="768">
        <v>0</v>
      </c>
      <c r="BI55" s="707"/>
      <c r="BJ55" s="1005"/>
      <c r="BK55" s="707"/>
      <c r="BL55" s="991"/>
      <c r="BM55" s="707"/>
      <c r="BN55" s="765">
        <v>0</v>
      </c>
      <c r="BO55" s="766">
        <v>0</v>
      </c>
      <c r="BP55" s="767">
        <v>0</v>
      </c>
      <c r="BQ55" s="766">
        <v>0</v>
      </c>
      <c r="BR55" s="767">
        <v>0</v>
      </c>
      <c r="BS55" s="766">
        <v>0</v>
      </c>
      <c r="BT55" s="767">
        <v>0</v>
      </c>
      <c r="BU55" s="766">
        <v>0</v>
      </c>
      <c r="BV55" s="767">
        <v>0</v>
      </c>
      <c r="BW55" s="766">
        <v>0</v>
      </c>
      <c r="BX55" s="767">
        <v>0</v>
      </c>
      <c r="BY55" s="766">
        <v>0</v>
      </c>
      <c r="BZ55" s="767">
        <v>0</v>
      </c>
      <c r="CA55" s="766">
        <v>0</v>
      </c>
      <c r="CB55" s="767">
        <v>0</v>
      </c>
      <c r="CC55" s="766">
        <v>0</v>
      </c>
      <c r="CD55" s="767">
        <v>0</v>
      </c>
      <c r="CE55" s="766">
        <v>0</v>
      </c>
      <c r="CF55" s="767">
        <v>0</v>
      </c>
      <c r="CG55" s="766">
        <v>0</v>
      </c>
      <c r="CH55" s="767">
        <v>0</v>
      </c>
      <c r="CI55" s="766">
        <v>0</v>
      </c>
      <c r="CJ55" s="767">
        <v>0</v>
      </c>
      <c r="CK55" s="766">
        <v>0</v>
      </c>
      <c r="CL55" s="767">
        <v>0</v>
      </c>
      <c r="CM55" s="768">
        <v>0</v>
      </c>
      <c r="CN55" s="707"/>
      <c r="CO55" s="993"/>
      <c r="CP55" s="707"/>
      <c r="CQ55" s="765">
        <v>0</v>
      </c>
      <c r="CR55" s="766">
        <v>0</v>
      </c>
      <c r="CS55" s="767">
        <v>0</v>
      </c>
      <c r="CT55" s="766">
        <v>0</v>
      </c>
      <c r="CU55" s="767">
        <v>0</v>
      </c>
      <c r="CV55" s="766">
        <v>0</v>
      </c>
      <c r="CW55" s="767">
        <v>0</v>
      </c>
      <c r="CX55" s="766">
        <v>0</v>
      </c>
      <c r="CY55" s="767">
        <v>0</v>
      </c>
      <c r="CZ55" s="766">
        <v>0</v>
      </c>
      <c r="DA55" s="767">
        <v>0</v>
      </c>
      <c r="DB55" s="766">
        <v>0</v>
      </c>
      <c r="DC55" s="767">
        <v>0</v>
      </c>
      <c r="DD55" s="766">
        <v>0</v>
      </c>
      <c r="DE55" s="767">
        <v>0</v>
      </c>
      <c r="DF55" s="766">
        <v>0</v>
      </c>
      <c r="DG55" s="767">
        <v>0</v>
      </c>
      <c r="DH55" s="766">
        <v>0</v>
      </c>
      <c r="DI55" s="767">
        <v>0</v>
      </c>
      <c r="DJ55" s="766">
        <v>0</v>
      </c>
      <c r="DK55" s="767">
        <v>0</v>
      </c>
      <c r="DL55" s="766">
        <v>0</v>
      </c>
      <c r="DM55" s="767">
        <v>0</v>
      </c>
      <c r="DN55" s="766">
        <v>0</v>
      </c>
      <c r="DO55" s="767">
        <v>0</v>
      </c>
      <c r="DP55" s="768">
        <v>0</v>
      </c>
      <c r="DQ55" s="707"/>
      <c r="DR55" s="995"/>
      <c r="DS55" s="707"/>
      <c r="DT55" s="997"/>
    </row>
    <row r="56" spans="2:124" outlineLevel="1">
      <c r="B56" s="731">
        <v>49</v>
      </c>
      <c r="C56" s="732" t="s">
        <v>798</v>
      </c>
      <c r="D56" s="733">
        <v>2015</v>
      </c>
      <c r="F56" s="770">
        <v>0</v>
      </c>
      <c r="G56" s="771">
        <v>0</v>
      </c>
      <c r="H56" s="772">
        <v>0</v>
      </c>
      <c r="I56" s="771">
        <v>0</v>
      </c>
      <c r="J56" s="772">
        <v>0</v>
      </c>
      <c r="K56" s="771">
        <v>0</v>
      </c>
      <c r="L56" s="772">
        <v>0</v>
      </c>
      <c r="M56" s="771">
        <v>0</v>
      </c>
      <c r="N56" s="772">
        <v>0</v>
      </c>
      <c r="O56" s="771">
        <v>0</v>
      </c>
      <c r="P56" s="772">
        <v>0</v>
      </c>
      <c r="Q56" s="771">
        <v>0</v>
      </c>
      <c r="R56" s="772">
        <v>0</v>
      </c>
      <c r="S56" s="771">
        <v>0</v>
      </c>
      <c r="T56" s="772">
        <v>0</v>
      </c>
      <c r="U56" s="771">
        <v>0</v>
      </c>
      <c r="V56" s="772">
        <v>0</v>
      </c>
      <c r="W56" s="771">
        <v>0</v>
      </c>
      <c r="X56" s="772">
        <v>0</v>
      </c>
      <c r="Y56" s="771">
        <v>0</v>
      </c>
      <c r="Z56" s="772">
        <v>0</v>
      </c>
      <c r="AA56" s="771">
        <v>0</v>
      </c>
      <c r="AB56" s="772">
        <v>0</v>
      </c>
      <c r="AC56" s="771">
        <v>0</v>
      </c>
      <c r="AD56" s="772">
        <v>0</v>
      </c>
      <c r="AE56" s="773">
        <v>0</v>
      </c>
      <c r="AF56" s="707"/>
      <c r="AG56" s="1003"/>
      <c r="AH56" s="707"/>
      <c r="AI56" s="770">
        <v>0</v>
      </c>
      <c r="AJ56" s="771">
        <v>0</v>
      </c>
      <c r="AK56" s="772">
        <v>0</v>
      </c>
      <c r="AL56" s="771">
        <v>0</v>
      </c>
      <c r="AM56" s="772">
        <v>0</v>
      </c>
      <c r="AN56" s="771">
        <v>0</v>
      </c>
      <c r="AO56" s="772">
        <v>0</v>
      </c>
      <c r="AP56" s="771">
        <v>0</v>
      </c>
      <c r="AQ56" s="772">
        <v>0</v>
      </c>
      <c r="AR56" s="771">
        <v>0</v>
      </c>
      <c r="AS56" s="772">
        <v>0</v>
      </c>
      <c r="AT56" s="771">
        <v>0</v>
      </c>
      <c r="AU56" s="772">
        <v>0</v>
      </c>
      <c r="AV56" s="771">
        <v>0</v>
      </c>
      <c r="AW56" s="772">
        <v>0</v>
      </c>
      <c r="AX56" s="771">
        <v>0</v>
      </c>
      <c r="AY56" s="772">
        <v>0</v>
      </c>
      <c r="AZ56" s="771">
        <v>0</v>
      </c>
      <c r="BA56" s="772">
        <v>0</v>
      </c>
      <c r="BB56" s="771">
        <v>0</v>
      </c>
      <c r="BC56" s="772">
        <v>0</v>
      </c>
      <c r="BD56" s="771">
        <v>0</v>
      </c>
      <c r="BE56" s="772">
        <v>0</v>
      </c>
      <c r="BF56" s="771">
        <v>0</v>
      </c>
      <c r="BG56" s="772">
        <v>0</v>
      </c>
      <c r="BH56" s="773">
        <v>0</v>
      </c>
      <c r="BI56" s="707"/>
      <c r="BJ56" s="1005"/>
      <c r="BK56" s="707"/>
      <c r="BL56" s="991"/>
      <c r="BM56" s="707"/>
      <c r="BN56" s="770">
        <v>0</v>
      </c>
      <c r="BO56" s="771">
        <v>0</v>
      </c>
      <c r="BP56" s="772">
        <v>0</v>
      </c>
      <c r="BQ56" s="771">
        <v>0</v>
      </c>
      <c r="BR56" s="772">
        <v>0</v>
      </c>
      <c r="BS56" s="771">
        <v>0</v>
      </c>
      <c r="BT56" s="772">
        <v>0</v>
      </c>
      <c r="BU56" s="771">
        <v>0</v>
      </c>
      <c r="BV56" s="772">
        <v>0</v>
      </c>
      <c r="BW56" s="771">
        <v>0</v>
      </c>
      <c r="BX56" s="772">
        <v>0</v>
      </c>
      <c r="BY56" s="771">
        <v>0</v>
      </c>
      <c r="BZ56" s="772">
        <v>0</v>
      </c>
      <c r="CA56" s="771">
        <v>0</v>
      </c>
      <c r="CB56" s="772">
        <v>0</v>
      </c>
      <c r="CC56" s="771">
        <v>0</v>
      </c>
      <c r="CD56" s="772">
        <v>0</v>
      </c>
      <c r="CE56" s="771">
        <v>0</v>
      </c>
      <c r="CF56" s="772">
        <v>0</v>
      </c>
      <c r="CG56" s="771">
        <v>0</v>
      </c>
      <c r="CH56" s="772">
        <v>0</v>
      </c>
      <c r="CI56" s="771">
        <v>0</v>
      </c>
      <c r="CJ56" s="772">
        <v>0</v>
      </c>
      <c r="CK56" s="771">
        <v>0</v>
      </c>
      <c r="CL56" s="772">
        <v>0</v>
      </c>
      <c r="CM56" s="773">
        <v>0</v>
      </c>
      <c r="CN56" s="707"/>
      <c r="CO56" s="993"/>
      <c r="CP56" s="707"/>
      <c r="CQ56" s="770">
        <v>0</v>
      </c>
      <c r="CR56" s="771">
        <v>0</v>
      </c>
      <c r="CS56" s="772">
        <v>0</v>
      </c>
      <c r="CT56" s="771">
        <v>0</v>
      </c>
      <c r="CU56" s="772">
        <v>0</v>
      </c>
      <c r="CV56" s="771">
        <v>0</v>
      </c>
      <c r="CW56" s="772">
        <v>0</v>
      </c>
      <c r="CX56" s="771">
        <v>0</v>
      </c>
      <c r="CY56" s="772">
        <v>0</v>
      </c>
      <c r="CZ56" s="771">
        <v>0</v>
      </c>
      <c r="DA56" s="772">
        <v>0</v>
      </c>
      <c r="DB56" s="771">
        <v>0</v>
      </c>
      <c r="DC56" s="772">
        <v>0</v>
      </c>
      <c r="DD56" s="771">
        <v>0</v>
      </c>
      <c r="DE56" s="772">
        <v>0</v>
      </c>
      <c r="DF56" s="771">
        <v>0</v>
      </c>
      <c r="DG56" s="772">
        <v>0</v>
      </c>
      <c r="DH56" s="771">
        <v>0</v>
      </c>
      <c r="DI56" s="772">
        <v>0</v>
      </c>
      <c r="DJ56" s="771">
        <v>0</v>
      </c>
      <c r="DK56" s="772">
        <v>0</v>
      </c>
      <c r="DL56" s="771">
        <v>0</v>
      </c>
      <c r="DM56" s="772">
        <v>0</v>
      </c>
      <c r="DN56" s="771">
        <v>0</v>
      </c>
      <c r="DO56" s="772">
        <v>0</v>
      </c>
      <c r="DP56" s="773">
        <v>0</v>
      </c>
      <c r="DQ56" s="707"/>
      <c r="DR56" s="995"/>
      <c r="DS56" s="707"/>
      <c r="DT56" s="997"/>
    </row>
    <row r="57" spans="2:124" outlineLevel="1">
      <c r="B57" s="774">
        <v>50</v>
      </c>
      <c r="C57" s="817" t="s">
        <v>799</v>
      </c>
      <c r="D57" s="776">
        <v>2015</v>
      </c>
      <c r="F57" s="777">
        <v>0</v>
      </c>
      <c r="G57" s="778">
        <v>0</v>
      </c>
      <c r="H57" s="779">
        <v>0</v>
      </c>
      <c r="I57" s="778">
        <v>0</v>
      </c>
      <c r="J57" s="779">
        <v>0</v>
      </c>
      <c r="K57" s="778">
        <v>0</v>
      </c>
      <c r="L57" s="779">
        <v>0</v>
      </c>
      <c r="M57" s="778">
        <v>0</v>
      </c>
      <c r="N57" s="779">
        <v>0</v>
      </c>
      <c r="O57" s="778">
        <v>0</v>
      </c>
      <c r="P57" s="779">
        <v>0</v>
      </c>
      <c r="Q57" s="778">
        <v>0</v>
      </c>
      <c r="R57" s="779">
        <v>0</v>
      </c>
      <c r="S57" s="778">
        <v>0</v>
      </c>
      <c r="T57" s="779">
        <v>0</v>
      </c>
      <c r="U57" s="778">
        <v>0</v>
      </c>
      <c r="V57" s="779">
        <v>0</v>
      </c>
      <c r="W57" s="778">
        <v>0</v>
      </c>
      <c r="X57" s="779">
        <v>0</v>
      </c>
      <c r="Y57" s="778">
        <v>0</v>
      </c>
      <c r="Z57" s="779">
        <v>0</v>
      </c>
      <c r="AA57" s="778">
        <v>0</v>
      </c>
      <c r="AB57" s="779">
        <v>0</v>
      </c>
      <c r="AC57" s="778">
        <v>0</v>
      </c>
      <c r="AD57" s="779">
        <v>0</v>
      </c>
      <c r="AE57" s="780">
        <v>0</v>
      </c>
      <c r="AF57" s="707"/>
      <c r="AG57" s="1003"/>
      <c r="AH57" s="707"/>
      <c r="AI57" s="777">
        <v>0</v>
      </c>
      <c r="AJ57" s="778">
        <v>0</v>
      </c>
      <c r="AK57" s="779">
        <v>0</v>
      </c>
      <c r="AL57" s="778">
        <v>0</v>
      </c>
      <c r="AM57" s="779">
        <v>0</v>
      </c>
      <c r="AN57" s="778">
        <v>0</v>
      </c>
      <c r="AO57" s="779">
        <v>0</v>
      </c>
      <c r="AP57" s="778">
        <v>0</v>
      </c>
      <c r="AQ57" s="779">
        <v>0</v>
      </c>
      <c r="AR57" s="778">
        <v>0</v>
      </c>
      <c r="AS57" s="779">
        <v>0</v>
      </c>
      <c r="AT57" s="778">
        <v>0</v>
      </c>
      <c r="AU57" s="779">
        <v>0</v>
      </c>
      <c r="AV57" s="778">
        <v>0</v>
      </c>
      <c r="AW57" s="779">
        <v>0</v>
      </c>
      <c r="AX57" s="778">
        <v>0</v>
      </c>
      <c r="AY57" s="779">
        <v>0</v>
      </c>
      <c r="AZ57" s="778">
        <v>0</v>
      </c>
      <c r="BA57" s="779">
        <v>0</v>
      </c>
      <c r="BB57" s="778">
        <v>0</v>
      </c>
      <c r="BC57" s="779">
        <v>0</v>
      </c>
      <c r="BD57" s="778">
        <v>0</v>
      </c>
      <c r="BE57" s="779">
        <v>0</v>
      </c>
      <c r="BF57" s="778">
        <v>0</v>
      </c>
      <c r="BG57" s="779">
        <v>0</v>
      </c>
      <c r="BH57" s="780">
        <v>0</v>
      </c>
      <c r="BI57" s="707"/>
      <c r="BJ57" s="1005"/>
      <c r="BK57" s="707"/>
      <c r="BL57" s="991"/>
      <c r="BM57" s="707"/>
      <c r="BN57" s="777">
        <v>0</v>
      </c>
      <c r="BO57" s="778">
        <v>0</v>
      </c>
      <c r="BP57" s="779">
        <v>0</v>
      </c>
      <c r="BQ57" s="778">
        <v>0</v>
      </c>
      <c r="BR57" s="779">
        <v>0</v>
      </c>
      <c r="BS57" s="778">
        <v>0</v>
      </c>
      <c r="BT57" s="779">
        <v>0</v>
      </c>
      <c r="BU57" s="778">
        <v>0</v>
      </c>
      <c r="BV57" s="779">
        <v>0</v>
      </c>
      <c r="BW57" s="778">
        <v>0</v>
      </c>
      <c r="BX57" s="779">
        <v>0</v>
      </c>
      <c r="BY57" s="778">
        <v>0</v>
      </c>
      <c r="BZ57" s="779">
        <v>0</v>
      </c>
      <c r="CA57" s="778">
        <v>0</v>
      </c>
      <c r="CB57" s="779">
        <v>0</v>
      </c>
      <c r="CC57" s="778">
        <v>0</v>
      </c>
      <c r="CD57" s="779">
        <v>0</v>
      </c>
      <c r="CE57" s="778">
        <v>0</v>
      </c>
      <c r="CF57" s="779">
        <v>0</v>
      </c>
      <c r="CG57" s="778">
        <v>0</v>
      </c>
      <c r="CH57" s="779">
        <v>0</v>
      </c>
      <c r="CI57" s="778">
        <v>0</v>
      </c>
      <c r="CJ57" s="779">
        <v>0</v>
      </c>
      <c r="CK57" s="778">
        <v>0</v>
      </c>
      <c r="CL57" s="779">
        <v>0</v>
      </c>
      <c r="CM57" s="780">
        <v>0</v>
      </c>
      <c r="CN57" s="707"/>
      <c r="CO57" s="993"/>
      <c r="CP57" s="707"/>
      <c r="CQ57" s="777">
        <v>0</v>
      </c>
      <c r="CR57" s="778">
        <v>0</v>
      </c>
      <c r="CS57" s="779">
        <v>0</v>
      </c>
      <c r="CT57" s="778">
        <v>0</v>
      </c>
      <c r="CU57" s="779">
        <v>0</v>
      </c>
      <c r="CV57" s="778">
        <v>0</v>
      </c>
      <c r="CW57" s="779">
        <v>0</v>
      </c>
      <c r="CX57" s="778">
        <v>0</v>
      </c>
      <c r="CY57" s="779">
        <v>0</v>
      </c>
      <c r="CZ57" s="778">
        <v>0</v>
      </c>
      <c r="DA57" s="779">
        <v>0</v>
      </c>
      <c r="DB57" s="778">
        <v>0</v>
      </c>
      <c r="DC57" s="779">
        <v>0</v>
      </c>
      <c r="DD57" s="778">
        <v>0</v>
      </c>
      <c r="DE57" s="779">
        <v>0</v>
      </c>
      <c r="DF57" s="778">
        <v>0</v>
      </c>
      <c r="DG57" s="779">
        <v>0</v>
      </c>
      <c r="DH57" s="778">
        <v>0</v>
      </c>
      <c r="DI57" s="779">
        <v>0</v>
      </c>
      <c r="DJ57" s="778">
        <v>0</v>
      </c>
      <c r="DK57" s="779">
        <v>0</v>
      </c>
      <c r="DL57" s="778">
        <v>0</v>
      </c>
      <c r="DM57" s="779">
        <v>0</v>
      </c>
      <c r="DN57" s="778">
        <v>0</v>
      </c>
      <c r="DO57" s="779">
        <v>0</v>
      </c>
      <c r="DP57" s="780">
        <v>0</v>
      </c>
      <c r="DQ57" s="707"/>
      <c r="DR57" s="995"/>
      <c r="DS57" s="707"/>
      <c r="DT57" s="997"/>
    </row>
    <row r="58" spans="2:124" outlineLevel="1">
      <c r="B58" s="781">
        <v>51</v>
      </c>
      <c r="C58" s="818" t="s">
        <v>800</v>
      </c>
      <c r="D58" s="783">
        <v>2015</v>
      </c>
      <c r="F58" s="819">
        <v>0</v>
      </c>
      <c r="G58" s="820">
        <v>0</v>
      </c>
      <c r="H58" s="821">
        <v>0</v>
      </c>
      <c r="I58" s="820">
        <v>0</v>
      </c>
      <c r="J58" s="821">
        <v>0</v>
      </c>
      <c r="K58" s="820">
        <v>0</v>
      </c>
      <c r="L58" s="821">
        <v>0</v>
      </c>
      <c r="M58" s="820">
        <v>0</v>
      </c>
      <c r="N58" s="821">
        <v>0</v>
      </c>
      <c r="O58" s="820">
        <v>0</v>
      </c>
      <c r="P58" s="821">
        <v>0</v>
      </c>
      <c r="Q58" s="820">
        <v>0</v>
      </c>
      <c r="R58" s="821">
        <v>0</v>
      </c>
      <c r="S58" s="820">
        <v>0</v>
      </c>
      <c r="T58" s="821">
        <v>0</v>
      </c>
      <c r="U58" s="820">
        <v>0</v>
      </c>
      <c r="V58" s="821">
        <v>0</v>
      </c>
      <c r="W58" s="820">
        <v>0</v>
      </c>
      <c r="X58" s="821">
        <v>0</v>
      </c>
      <c r="Y58" s="820">
        <v>0</v>
      </c>
      <c r="Z58" s="821">
        <v>0</v>
      </c>
      <c r="AA58" s="820">
        <v>0</v>
      </c>
      <c r="AB58" s="821">
        <v>0</v>
      </c>
      <c r="AC58" s="820">
        <v>0</v>
      </c>
      <c r="AD58" s="821">
        <v>0</v>
      </c>
      <c r="AE58" s="822">
        <v>0</v>
      </c>
      <c r="AF58" s="707"/>
      <c r="AG58" s="1003"/>
      <c r="AH58" s="707"/>
      <c r="AI58" s="819">
        <v>0</v>
      </c>
      <c r="AJ58" s="820">
        <v>0</v>
      </c>
      <c r="AK58" s="821">
        <v>0</v>
      </c>
      <c r="AL58" s="820">
        <v>0</v>
      </c>
      <c r="AM58" s="821">
        <v>0</v>
      </c>
      <c r="AN58" s="820">
        <v>0</v>
      </c>
      <c r="AO58" s="821">
        <v>0</v>
      </c>
      <c r="AP58" s="820">
        <v>0</v>
      </c>
      <c r="AQ58" s="821">
        <v>0</v>
      </c>
      <c r="AR58" s="820">
        <v>0</v>
      </c>
      <c r="AS58" s="821">
        <v>0</v>
      </c>
      <c r="AT58" s="820">
        <v>0</v>
      </c>
      <c r="AU58" s="821">
        <v>0</v>
      </c>
      <c r="AV58" s="820">
        <v>0</v>
      </c>
      <c r="AW58" s="821">
        <v>0</v>
      </c>
      <c r="AX58" s="820">
        <v>0</v>
      </c>
      <c r="AY58" s="821">
        <v>0</v>
      </c>
      <c r="AZ58" s="820">
        <v>0</v>
      </c>
      <c r="BA58" s="821">
        <v>0</v>
      </c>
      <c r="BB58" s="820">
        <v>0</v>
      </c>
      <c r="BC58" s="821">
        <v>0</v>
      </c>
      <c r="BD58" s="820">
        <v>0</v>
      </c>
      <c r="BE58" s="821">
        <v>0</v>
      </c>
      <c r="BF58" s="820">
        <v>0</v>
      </c>
      <c r="BG58" s="821">
        <v>0</v>
      </c>
      <c r="BH58" s="822">
        <v>0</v>
      </c>
      <c r="BI58" s="707"/>
      <c r="BJ58" s="1005"/>
      <c r="BK58" s="707"/>
      <c r="BL58" s="991"/>
      <c r="BM58" s="707"/>
      <c r="BN58" s="819">
        <v>0</v>
      </c>
      <c r="BO58" s="820">
        <v>0</v>
      </c>
      <c r="BP58" s="821">
        <v>0</v>
      </c>
      <c r="BQ58" s="820">
        <v>0</v>
      </c>
      <c r="BR58" s="821">
        <v>0</v>
      </c>
      <c r="BS58" s="820">
        <v>0</v>
      </c>
      <c r="BT58" s="821">
        <v>0</v>
      </c>
      <c r="BU58" s="820">
        <v>0</v>
      </c>
      <c r="BV58" s="821">
        <v>0</v>
      </c>
      <c r="BW58" s="820">
        <v>0</v>
      </c>
      <c r="BX58" s="821">
        <v>0</v>
      </c>
      <c r="BY58" s="820">
        <v>0</v>
      </c>
      <c r="BZ58" s="821">
        <v>0</v>
      </c>
      <c r="CA58" s="820">
        <v>0</v>
      </c>
      <c r="CB58" s="821">
        <v>0</v>
      </c>
      <c r="CC58" s="820">
        <v>0</v>
      </c>
      <c r="CD58" s="821">
        <v>0</v>
      </c>
      <c r="CE58" s="820">
        <v>0</v>
      </c>
      <c r="CF58" s="821">
        <v>0</v>
      </c>
      <c r="CG58" s="820">
        <v>0</v>
      </c>
      <c r="CH58" s="821">
        <v>0</v>
      </c>
      <c r="CI58" s="820">
        <v>0</v>
      </c>
      <c r="CJ58" s="821">
        <v>0</v>
      </c>
      <c r="CK58" s="820">
        <v>0</v>
      </c>
      <c r="CL58" s="821">
        <v>0</v>
      </c>
      <c r="CM58" s="822">
        <v>0</v>
      </c>
      <c r="CN58" s="707"/>
      <c r="CO58" s="993"/>
      <c r="CP58" s="707"/>
      <c r="CQ58" s="819">
        <v>0</v>
      </c>
      <c r="CR58" s="820">
        <v>0</v>
      </c>
      <c r="CS58" s="821">
        <v>0</v>
      </c>
      <c r="CT58" s="820">
        <v>0</v>
      </c>
      <c r="CU58" s="821">
        <v>0</v>
      </c>
      <c r="CV58" s="820">
        <v>0</v>
      </c>
      <c r="CW58" s="821">
        <v>0</v>
      </c>
      <c r="CX58" s="820">
        <v>0</v>
      </c>
      <c r="CY58" s="821">
        <v>0</v>
      </c>
      <c r="CZ58" s="820">
        <v>0</v>
      </c>
      <c r="DA58" s="821">
        <v>0</v>
      </c>
      <c r="DB58" s="820">
        <v>0</v>
      </c>
      <c r="DC58" s="821">
        <v>0</v>
      </c>
      <c r="DD58" s="820">
        <v>0</v>
      </c>
      <c r="DE58" s="821">
        <v>0</v>
      </c>
      <c r="DF58" s="820">
        <v>0</v>
      </c>
      <c r="DG58" s="821">
        <v>0</v>
      </c>
      <c r="DH58" s="820">
        <v>0</v>
      </c>
      <c r="DI58" s="821">
        <v>0</v>
      </c>
      <c r="DJ58" s="820">
        <v>0</v>
      </c>
      <c r="DK58" s="821">
        <v>0</v>
      </c>
      <c r="DL58" s="820">
        <v>0</v>
      </c>
      <c r="DM58" s="821">
        <v>0</v>
      </c>
      <c r="DN58" s="820">
        <v>0</v>
      </c>
      <c r="DO58" s="821">
        <v>0</v>
      </c>
      <c r="DP58" s="822">
        <v>0</v>
      </c>
      <c r="DQ58" s="707"/>
      <c r="DR58" s="995"/>
      <c r="DS58" s="707"/>
      <c r="DT58" s="997"/>
    </row>
    <row r="59" spans="2:124" outlineLevel="1">
      <c r="B59" s="738">
        <v>52</v>
      </c>
      <c r="C59" s="739" t="s">
        <v>801</v>
      </c>
      <c r="D59" s="740">
        <v>2015</v>
      </c>
      <c r="F59" s="758">
        <v>0</v>
      </c>
      <c r="G59" s="759">
        <v>0</v>
      </c>
      <c r="H59" s="760">
        <v>0</v>
      </c>
      <c r="I59" s="759">
        <v>0</v>
      </c>
      <c r="J59" s="760">
        <v>0</v>
      </c>
      <c r="K59" s="759">
        <v>0</v>
      </c>
      <c r="L59" s="760">
        <v>0</v>
      </c>
      <c r="M59" s="759">
        <v>0</v>
      </c>
      <c r="N59" s="760">
        <v>0</v>
      </c>
      <c r="O59" s="759">
        <v>0</v>
      </c>
      <c r="P59" s="760">
        <v>0</v>
      </c>
      <c r="Q59" s="759">
        <v>0</v>
      </c>
      <c r="R59" s="760">
        <v>0</v>
      </c>
      <c r="S59" s="759">
        <v>0</v>
      </c>
      <c r="T59" s="760">
        <v>0</v>
      </c>
      <c r="U59" s="759">
        <v>0</v>
      </c>
      <c r="V59" s="760">
        <v>0</v>
      </c>
      <c r="W59" s="759">
        <v>0</v>
      </c>
      <c r="X59" s="760">
        <v>0</v>
      </c>
      <c r="Y59" s="759">
        <v>0</v>
      </c>
      <c r="Z59" s="760">
        <v>0</v>
      </c>
      <c r="AA59" s="759">
        <v>0</v>
      </c>
      <c r="AB59" s="760">
        <v>0</v>
      </c>
      <c r="AC59" s="759">
        <v>0</v>
      </c>
      <c r="AD59" s="760">
        <v>0</v>
      </c>
      <c r="AE59" s="761">
        <v>0</v>
      </c>
      <c r="AF59" s="707"/>
      <c r="AG59" s="1003"/>
      <c r="AH59" s="707"/>
      <c r="AI59" s="758">
        <v>0</v>
      </c>
      <c r="AJ59" s="759">
        <v>0</v>
      </c>
      <c r="AK59" s="760">
        <v>0</v>
      </c>
      <c r="AL59" s="759">
        <v>0</v>
      </c>
      <c r="AM59" s="760">
        <v>0</v>
      </c>
      <c r="AN59" s="759">
        <v>0</v>
      </c>
      <c r="AO59" s="760">
        <v>0</v>
      </c>
      <c r="AP59" s="759">
        <v>0</v>
      </c>
      <c r="AQ59" s="760">
        <v>0</v>
      </c>
      <c r="AR59" s="759">
        <v>0</v>
      </c>
      <c r="AS59" s="760">
        <v>0</v>
      </c>
      <c r="AT59" s="759">
        <v>0</v>
      </c>
      <c r="AU59" s="760">
        <v>0</v>
      </c>
      <c r="AV59" s="759">
        <v>0</v>
      </c>
      <c r="AW59" s="760">
        <v>0</v>
      </c>
      <c r="AX59" s="759">
        <v>0</v>
      </c>
      <c r="AY59" s="760">
        <v>0</v>
      </c>
      <c r="AZ59" s="759">
        <v>0</v>
      </c>
      <c r="BA59" s="760">
        <v>0</v>
      </c>
      <c r="BB59" s="759">
        <v>0</v>
      </c>
      <c r="BC59" s="760">
        <v>0</v>
      </c>
      <c r="BD59" s="759">
        <v>0</v>
      </c>
      <c r="BE59" s="760">
        <v>0</v>
      </c>
      <c r="BF59" s="759">
        <v>0</v>
      </c>
      <c r="BG59" s="760">
        <v>0</v>
      </c>
      <c r="BH59" s="761">
        <v>0</v>
      </c>
      <c r="BI59" s="707"/>
      <c r="BJ59" s="1005"/>
      <c r="BK59" s="707"/>
      <c r="BL59" s="991"/>
      <c r="BM59" s="707"/>
      <c r="BN59" s="758">
        <v>0</v>
      </c>
      <c r="BO59" s="759">
        <v>0</v>
      </c>
      <c r="BP59" s="760">
        <v>0</v>
      </c>
      <c r="BQ59" s="759">
        <v>0</v>
      </c>
      <c r="BR59" s="760">
        <v>0</v>
      </c>
      <c r="BS59" s="759">
        <v>0</v>
      </c>
      <c r="BT59" s="760">
        <v>0</v>
      </c>
      <c r="BU59" s="759">
        <v>0</v>
      </c>
      <c r="BV59" s="760">
        <v>0</v>
      </c>
      <c r="BW59" s="759">
        <v>0</v>
      </c>
      <c r="BX59" s="760">
        <v>0</v>
      </c>
      <c r="BY59" s="759">
        <v>0</v>
      </c>
      <c r="BZ59" s="760">
        <v>0</v>
      </c>
      <c r="CA59" s="759">
        <v>0</v>
      </c>
      <c r="CB59" s="760">
        <v>0</v>
      </c>
      <c r="CC59" s="759">
        <v>0</v>
      </c>
      <c r="CD59" s="760">
        <v>0</v>
      </c>
      <c r="CE59" s="759">
        <v>0</v>
      </c>
      <c r="CF59" s="760">
        <v>0</v>
      </c>
      <c r="CG59" s="759">
        <v>0</v>
      </c>
      <c r="CH59" s="760">
        <v>0</v>
      </c>
      <c r="CI59" s="759">
        <v>0</v>
      </c>
      <c r="CJ59" s="760">
        <v>0</v>
      </c>
      <c r="CK59" s="759">
        <v>0</v>
      </c>
      <c r="CL59" s="760">
        <v>0</v>
      </c>
      <c r="CM59" s="761">
        <v>0</v>
      </c>
      <c r="CN59" s="707"/>
      <c r="CO59" s="993"/>
      <c r="CP59" s="707"/>
      <c r="CQ59" s="758">
        <v>0</v>
      </c>
      <c r="CR59" s="759">
        <v>0</v>
      </c>
      <c r="CS59" s="760">
        <v>0</v>
      </c>
      <c r="CT59" s="759">
        <v>0</v>
      </c>
      <c r="CU59" s="760">
        <v>0</v>
      </c>
      <c r="CV59" s="759">
        <v>0</v>
      </c>
      <c r="CW59" s="760">
        <v>0</v>
      </c>
      <c r="CX59" s="759">
        <v>0</v>
      </c>
      <c r="CY59" s="760">
        <v>0</v>
      </c>
      <c r="CZ59" s="759">
        <v>0</v>
      </c>
      <c r="DA59" s="760">
        <v>0</v>
      </c>
      <c r="DB59" s="759">
        <v>0</v>
      </c>
      <c r="DC59" s="760">
        <v>0</v>
      </c>
      <c r="DD59" s="759">
        <v>0</v>
      </c>
      <c r="DE59" s="760">
        <v>0</v>
      </c>
      <c r="DF59" s="759">
        <v>0</v>
      </c>
      <c r="DG59" s="760">
        <v>0</v>
      </c>
      <c r="DH59" s="759">
        <v>0</v>
      </c>
      <c r="DI59" s="760">
        <v>0</v>
      </c>
      <c r="DJ59" s="759">
        <v>0</v>
      </c>
      <c r="DK59" s="760">
        <v>0</v>
      </c>
      <c r="DL59" s="759">
        <v>0</v>
      </c>
      <c r="DM59" s="760">
        <v>0</v>
      </c>
      <c r="DN59" s="759">
        <v>0</v>
      </c>
      <c r="DO59" s="760">
        <v>0</v>
      </c>
      <c r="DP59" s="761">
        <v>0</v>
      </c>
      <c r="DQ59" s="707"/>
      <c r="DR59" s="995"/>
      <c r="DS59" s="707"/>
      <c r="DT59" s="997"/>
    </row>
    <row r="60" spans="2:124" outlineLevel="1">
      <c r="B60" s="745">
        <v>53</v>
      </c>
      <c r="C60" s="746" t="s">
        <v>802</v>
      </c>
      <c r="D60" s="747">
        <v>2015</v>
      </c>
      <c r="F60" s="752">
        <v>0</v>
      </c>
      <c r="G60" s="753">
        <v>0</v>
      </c>
      <c r="H60" s="754">
        <v>0</v>
      </c>
      <c r="I60" s="753">
        <v>0</v>
      </c>
      <c r="J60" s="754">
        <v>0</v>
      </c>
      <c r="K60" s="753">
        <v>0</v>
      </c>
      <c r="L60" s="754">
        <v>0</v>
      </c>
      <c r="M60" s="753">
        <v>0</v>
      </c>
      <c r="N60" s="754">
        <v>0</v>
      </c>
      <c r="O60" s="753">
        <v>0</v>
      </c>
      <c r="P60" s="754">
        <v>0</v>
      </c>
      <c r="Q60" s="753">
        <v>0</v>
      </c>
      <c r="R60" s="754">
        <v>0</v>
      </c>
      <c r="S60" s="753">
        <v>0</v>
      </c>
      <c r="T60" s="754">
        <v>0</v>
      </c>
      <c r="U60" s="753">
        <v>0</v>
      </c>
      <c r="V60" s="754">
        <v>0</v>
      </c>
      <c r="W60" s="753">
        <v>0</v>
      </c>
      <c r="X60" s="754">
        <v>0</v>
      </c>
      <c r="Y60" s="753">
        <v>0</v>
      </c>
      <c r="Z60" s="754">
        <v>0</v>
      </c>
      <c r="AA60" s="753">
        <v>0</v>
      </c>
      <c r="AB60" s="754">
        <v>0</v>
      </c>
      <c r="AC60" s="753">
        <v>0</v>
      </c>
      <c r="AD60" s="754">
        <v>0</v>
      </c>
      <c r="AE60" s="755">
        <v>0</v>
      </c>
      <c r="AF60" s="707"/>
      <c r="AG60" s="1003"/>
      <c r="AH60" s="707"/>
      <c r="AI60" s="752">
        <v>0</v>
      </c>
      <c r="AJ60" s="753">
        <v>0</v>
      </c>
      <c r="AK60" s="754">
        <v>0</v>
      </c>
      <c r="AL60" s="753">
        <v>0</v>
      </c>
      <c r="AM60" s="754">
        <v>0</v>
      </c>
      <c r="AN60" s="753">
        <v>0</v>
      </c>
      <c r="AO60" s="754">
        <v>0</v>
      </c>
      <c r="AP60" s="753">
        <v>0</v>
      </c>
      <c r="AQ60" s="754">
        <v>0</v>
      </c>
      <c r="AR60" s="753">
        <v>0</v>
      </c>
      <c r="AS60" s="754">
        <v>0</v>
      </c>
      <c r="AT60" s="753">
        <v>0</v>
      </c>
      <c r="AU60" s="754">
        <v>0</v>
      </c>
      <c r="AV60" s="753">
        <v>0</v>
      </c>
      <c r="AW60" s="754">
        <v>0</v>
      </c>
      <c r="AX60" s="753">
        <v>0</v>
      </c>
      <c r="AY60" s="754">
        <v>0</v>
      </c>
      <c r="AZ60" s="753">
        <v>0</v>
      </c>
      <c r="BA60" s="754">
        <v>0</v>
      </c>
      <c r="BB60" s="753">
        <v>0</v>
      </c>
      <c r="BC60" s="754">
        <v>0</v>
      </c>
      <c r="BD60" s="753">
        <v>0</v>
      </c>
      <c r="BE60" s="754">
        <v>0</v>
      </c>
      <c r="BF60" s="753">
        <v>0</v>
      </c>
      <c r="BG60" s="754">
        <v>0</v>
      </c>
      <c r="BH60" s="755">
        <v>0</v>
      </c>
      <c r="BI60" s="707"/>
      <c r="BJ60" s="1005"/>
      <c r="BK60" s="707"/>
      <c r="BL60" s="991"/>
      <c r="BM60" s="707"/>
      <c r="BN60" s="752">
        <v>0</v>
      </c>
      <c r="BO60" s="753">
        <v>0</v>
      </c>
      <c r="BP60" s="754">
        <v>0</v>
      </c>
      <c r="BQ60" s="753">
        <v>0</v>
      </c>
      <c r="BR60" s="754">
        <v>0</v>
      </c>
      <c r="BS60" s="753">
        <v>0</v>
      </c>
      <c r="BT60" s="754">
        <v>0</v>
      </c>
      <c r="BU60" s="753">
        <v>0</v>
      </c>
      <c r="BV60" s="754">
        <v>0</v>
      </c>
      <c r="BW60" s="753">
        <v>0</v>
      </c>
      <c r="BX60" s="754">
        <v>0</v>
      </c>
      <c r="BY60" s="753">
        <v>0</v>
      </c>
      <c r="BZ60" s="754">
        <v>0</v>
      </c>
      <c r="CA60" s="753">
        <v>0</v>
      </c>
      <c r="CB60" s="754">
        <v>0</v>
      </c>
      <c r="CC60" s="753">
        <v>0</v>
      </c>
      <c r="CD60" s="754">
        <v>0</v>
      </c>
      <c r="CE60" s="753">
        <v>0</v>
      </c>
      <c r="CF60" s="754">
        <v>0</v>
      </c>
      <c r="CG60" s="753">
        <v>0</v>
      </c>
      <c r="CH60" s="754">
        <v>0</v>
      </c>
      <c r="CI60" s="753">
        <v>0</v>
      </c>
      <c r="CJ60" s="754">
        <v>0</v>
      </c>
      <c r="CK60" s="753">
        <v>0</v>
      </c>
      <c r="CL60" s="754">
        <v>0</v>
      </c>
      <c r="CM60" s="755">
        <v>0</v>
      </c>
      <c r="CN60" s="707"/>
      <c r="CO60" s="993"/>
      <c r="CP60" s="707"/>
      <c r="CQ60" s="752">
        <v>0</v>
      </c>
      <c r="CR60" s="753">
        <v>0</v>
      </c>
      <c r="CS60" s="754">
        <v>0</v>
      </c>
      <c r="CT60" s="753">
        <v>0</v>
      </c>
      <c r="CU60" s="754">
        <v>0</v>
      </c>
      <c r="CV60" s="753">
        <v>0</v>
      </c>
      <c r="CW60" s="754">
        <v>0</v>
      </c>
      <c r="CX60" s="753">
        <v>0</v>
      </c>
      <c r="CY60" s="754">
        <v>0</v>
      </c>
      <c r="CZ60" s="753">
        <v>0</v>
      </c>
      <c r="DA60" s="754">
        <v>0</v>
      </c>
      <c r="DB60" s="753">
        <v>0</v>
      </c>
      <c r="DC60" s="754">
        <v>0</v>
      </c>
      <c r="DD60" s="753">
        <v>0</v>
      </c>
      <c r="DE60" s="754">
        <v>0</v>
      </c>
      <c r="DF60" s="753">
        <v>0</v>
      </c>
      <c r="DG60" s="754">
        <v>0</v>
      </c>
      <c r="DH60" s="753">
        <v>0</v>
      </c>
      <c r="DI60" s="754">
        <v>0</v>
      </c>
      <c r="DJ60" s="753">
        <v>0</v>
      </c>
      <c r="DK60" s="754">
        <v>0</v>
      </c>
      <c r="DL60" s="753">
        <v>0</v>
      </c>
      <c r="DM60" s="754">
        <v>0</v>
      </c>
      <c r="DN60" s="753">
        <v>0</v>
      </c>
      <c r="DO60" s="754">
        <v>0</v>
      </c>
      <c r="DP60" s="755">
        <v>0</v>
      </c>
      <c r="DQ60" s="707"/>
      <c r="DR60" s="995"/>
      <c r="DS60" s="707"/>
      <c r="DT60" s="997"/>
    </row>
    <row r="61" spans="2:124" outlineLevel="1">
      <c r="B61" s="738">
        <v>54</v>
      </c>
      <c r="C61" s="739" t="s">
        <v>803</v>
      </c>
      <c r="D61" s="740">
        <v>2015</v>
      </c>
      <c r="F61" s="758">
        <v>0</v>
      </c>
      <c r="G61" s="759">
        <v>0</v>
      </c>
      <c r="H61" s="760">
        <v>0</v>
      </c>
      <c r="I61" s="759">
        <v>0</v>
      </c>
      <c r="J61" s="760">
        <v>0</v>
      </c>
      <c r="K61" s="759">
        <v>0</v>
      </c>
      <c r="L61" s="760">
        <v>0</v>
      </c>
      <c r="M61" s="759">
        <v>0</v>
      </c>
      <c r="N61" s="760">
        <v>0</v>
      </c>
      <c r="O61" s="759">
        <v>0</v>
      </c>
      <c r="P61" s="760">
        <v>0</v>
      </c>
      <c r="Q61" s="759">
        <v>0</v>
      </c>
      <c r="R61" s="760">
        <v>0</v>
      </c>
      <c r="S61" s="759">
        <v>0</v>
      </c>
      <c r="T61" s="760">
        <v>0</v>
      </c>
      <c r="U61" s="759">
        <v>0</v>
      </c>
      <c r="V61" s="760">
        <v>0</v>
      </c>
      <c r="W61" s="759">
        <v>0</v>
      </c>
      <c r="X61" s="760">
        <v>0</v>
      </c>
      <c r="Y61" s="759">
        <v>0</v>
      </c>
      <c r="Z61" s="760">
        <v>0</v>
      </c>
      <c r="AA61" s="759">
        <v>0</v>
      </c>
      <c r="AB61" s="760">
        <v>0</v>
      </c>
      <c r="AC61" s="759">
        <v>0</v>
      </c>
      <c r="AD61" s="760">
        <v>0</v>
      </c>
      <c r="AE61" s="761">
        <v>0</v>
      </c>
      <c r="AF61" s="707"/>
      <c r="AG61" s="1003"/>
      <c r="AH61" s="707"/>
      <c r="AI61" s="758">
        <v>0</v>
      </c>
      <c r="AJ61" s="759">
        <v>0</v>
      </c>
      <c r="AK61" s="760">
        <v>0</v>
      </c>
      <c r="AL61" s="759">
        <v>0</v>
      </c>
      <c r="AM61" s="760">
        <v>0</v>
      </c>
      <c r="AN61" s="759">
        <v>0</v>
      </c>
      <c r="AO61" s="760">
        <v>0</v>
      </c>
      <c r="AP61" s="759">
        <v>0</v>
      </c>
      <c r="AQ61" s="760">
        <v>0</v>
      </c>
      <c r="AR61" s="759">
        <v>0</v>
      </c>
      <c r="AS61" s="760">
        <v>0</v>
      </c>
      <c r="AT61" s="759">
        <v>0</v>
      </c>
      <c r="AU61" s="760">
        <v>0</v>
      </c>
      <c r="AV61" s="759">
        <v>0</v>
      </c>
      <c r="AW61" s="760">
        <v>0</v>
      </c>
      <c r="AX61" s="759">
        <v>0</v>
      </c>
      <c r="AY61" s="760">
        <v>0</v>
      </c>
      <c r="AZ61" s="759">
        <v>0</v>
      </c>
      <c r="BA61" s="760">
        <v>0</v>
      </c>
      <c r="BB61" s="759">
        <v>0</v>
      </c>
      <c r="BC61" s="760">
        <v>0</v>
      </c>
      <c r="BD61" s="759">
        <v>0</v>
      </c>
      <c r="BE61" s="760">
        <v>0</v>
      </c>
      <c r="BF61" s="759">
        <v>0</v>
      </c>
      <c r="BG61" s="760">
        <v>0</v>
      </c>
      <c r="BH61" s="761">
        <v>0</v>
      </c>
      <c r="BI61" s="707"/>
      <c r="BJ61" s="1005"/>
      <c r="BK61" s="707"/>
      <c r="BL61" s="991"/>
      <c r="BM61" s="707"/>
      <c r="BN61" s="758">
        <v>0</v>
      </c>
      <c r="BO61" s="759">
        <v>0</v>
      </c>
      <c r="BP61" s="760">
        <v>0</v>
      </c>
      <c r="BQ61" s="759">
        <v>0</v>
      </c>
      <c r="BR61" s="760">
        <v>0</v>
      </c>
      <c r="BS61" s="759">
        <v>0</v>
      </c>
      <c r="BT61" s="760">
        <v>0</v>
      </c>
      <c r="BU61" s="759">
        <v>0</v>
      </c>
      <c r="BV61" s="760">
        <v>0</v>
      </c>
      <c r="BW61" s="759">
        <v>0</v>
      </c>
      <c r="BX61" s="760">
        <v>0</v>
      </c>
      <c r="BY61" s="759">
        <v>0</v>
      </c>
      <c r="BZ61" s="760">
        <v>0</v>
      </c>
      <c r="CA61" s="759">
        <v>0</v>
      </c>
      <c r="CB61" s="760">
        <v>0</v>
      </c>
      <c r="CC61" s="759">
        <v>0</v>
      </c>
      <c r="CD61" s="760">
        <v>0</v>
      </c>
      <c r="CE61" s="759">
        <v>0</v>
      </c>
      <c r="CF61" s="760">
        <v>0</v>
      </c>
      <c r="CG61" s="759">
        <v>0</v>
      </c>
      <c r="CH61" s="760">
        <v>0</v>
      </c>
      <c r="CI61" s="759">
        <v>0</v>
      </c>
      <c r="CJ61" s="760">
        <v>0</v>
      </c>
      <c r="CK61" s="759">
        <v>0</v>
      </c>
      <c r="CL61" s="760">
        <v>0</v>
      </c>
      <c r="CM61" s="761">
        <v>0</v>
      </c>
      <c r="CN61" s="707"/>
      <c r="CO61" s="993"/>
      <c r="CP61" s="707"/>
      <c r="CQ61" s="758">
        <v>0</v>
      </c>
      <c r="CR61" s="759">
        <v>0</v>
      </c>
      <c r="CS61" s="760">
        <v>0</v>
      </c>
      <c r="CT61" s="759">
        <v>0</v>
      </c>
      <c r="CU61" s="760">
        <v>0</v>
      </c>
      <c r="CV61" s="759">
        <v>0</v>
      </c>
      <c r="CW61" s="760">
        <v>0</v>
      </c>
      <c r="CX61" s="759">
        <v>0</v>
      </c>
      <c r="CY61" s="760">
        <v>0</v>
      </c>
      <c r="CZ61" s="759">
        <v>0</v>
      </c>
      <c r="DA61" s="760">
        <v>0</v>
      </c>
      <c r="DB61" s="759">
        <v>0</v>
      </c>
      <c r="DC61" s="760">
        <v>0</v>
      </c>
      <c r="DD61" s="759">
        <v>0</v>
      </c>
      <c r="DE61" s="760">
        <v>0</v>
      </c>
      <c r="DF61" s="759">
        <v>0</v>
      </c>
      <c r="DG61" s="760">
        <v>0</v>
      </c>
      <c r="DH61" s="759">
        <v>0</v>
      </c>
      <c r="DI61" s="760">
        <v>0</v>
      </c>
      <c r="DJ61" s="759">
        <v>0</v>
      </c>
      <c r="DK61" s="760">
        <v>0</v>
      </c>
      <c r="DL61" s="759">
        <v>0</v>
      </c>
      <c r="DM61" s="760">
        <v>0</v>
      </c>
      <c r="DN61" s="759">
        <v>0</v>
      </c>
      <c r="DO61" s="760">
        <v>0</v>
      </c>
      <c r="DP61" s="761">
        <v>0</v>
      </c>
      <c r="DQ61" s="707"/>
      <c r="DR61" s="995"/>
      <c r="DS61" s="707"/>
      <c r="DT61" s="997"/>
    </row>
    <row r="62" spans="2:124" outlineLevel="1">
      <c r="B62" s="745">
        <v>55</v>
      </c>
      <c r="C62" s="746" t="s">
        <v>804</v>
      </c>
      <c r="D62" s="747">
        <v>2015</v>
      </c>
      <c r="F62" s="752">
        <v>3028100</v>
      </c>
      <c r="G62" s="753">
        <v>0</v>
      </c>
      <c r="H62" s="754">
        <v>0</v>
      </c>
      <c r="I62" s="753">
        <v>0</v>
      </c>
      <c r="J62" s="754">
        <v>0</v>
      </c>
      <c r="K62" s="753">
        <v>0</v>
      </c>
      <c r="L62" s="754">
        <v>0</v>
      </c>
      <c r="M62" s="753">
        <v>0</v>
      </c>
      <c r="N62" s="754">
        <v>0</v>
      </c>
      <c r="O62" s="753">
        <v>0</v>
      </c>
      <c r="P62" s="754">
        <v>0</v>
      </c>
      <c r="Q62" s="753">
        <v>0</v>
      </c>
      <c r="R62" s="754">
        <v>0</v>
      </c>
      <c r="S62" s="753">
        <v>0</v>
      </c>
      <c r="T62" s="754">
        <v>0</v>
      </c>
      <c r="U62" s="753">
        <v>0</v>
      </c>
      <c r="V62" s="754">
        <v>0</v>
      </c>
      <c r="W62" s="753">
        <v>0</v>
      </c>
      <c r="X62" s="754">
        <v>0</v>
      </c>
      <c r="Y62" s="753">
        <v>0</v>
      </c>
      <c r="Z62" s="754">
        <v>0</v>
      </c>
      <c r="AA62" s="753">
        <v>0</v>
      </c>
      <c r="AB62" s="754">
        <v>0</v>
      </c>
      <c r="AC62" s="753">
        <v>0</v>
      </c>
      <c r="AD62" s="754">
        <v>0</v>
      </c>
      <c r="AE62" s="755">
        <v>0</v>
      </c>
      <c r="AF62" s="707"/>
      <c r="AG62" s="1003"/>
      <c r="AH62" s="707"/>
      <c r="AI62" s="752">
        <v>510</v>
      </c>
      <c r="AJ62" s="753">
        <v>0</v>
      </c>
      <c r="AK62" s="754">
        <v>0</v>
      </c>
      <c r="AL62" s="753">
        <v>0</v>
      </c>
      <c r="AM62" s="754">
        <v>0</v>
      </c>
      <c r="AN62" s="753">
        <v>0</v>
      </c>
      <c r="AO62" s="754">
        <v>0</v>
      </c>
      <c r="AP62" s="753">
        <v>0</v>
      </c>
      <c r="AQ62" s="754">
        <v>0</v>
      </c>
      <c r="AR62" s="753">
        <v>0</v>
      </c>
      <c r="AS62" s="754">
        <v>0</v>
      </c>
      <c r="AT62" s="753">
        <v>0</v>
      </c>
      <c r="AU62" s="754">
        <v>0</v>
      </c>
      <c r="AV62" s="753">
        <v>0</v>
      </c>
      <c r="AW62" s="754">
        <v>0</v>
      </c>
      <c r="AX62" s="753">
        <v>0</v>
      </c>
      <c r="AY62" s="754">
        <v>0</v>
      </c>
      <c r="AZ62" s="753">
        <v>0</v>
      </c>
      <c r="BA62" s="754">
        <v>0</v>
      </c>
      <c r="BB62" s="753">
        <v>0</v>
      </c>
      <c r="BC62" s="754">
        <v>0</v>
      </c>
      <c r="BD62" s="753">
        <v>0</v>
      </c>
      <c r="BE62" s="754">
        <v>0</v>
      </c>
      <c r="BF62" s="753">
        <v>0</v>
      </c>
      <c r="BG62" s="754">
        <v>0</v>
      </c>
      <c r="BH62" s="755">
        <v>0</v>
      </c>
      <c r="BI62" s="707"/>
      <c r="BJ62" s="1005"/>
      <c r="BK62" s="707"/>
      <c r="BL62" s="991"/>
      <c r="BM62" s="707"/>
      <c r="BN62" s="752">
        <v>2978654</v>
      </c>
      <c r="BO62" s="753">
        <v>0</v>
      </c>
      <c r="BP62" s="754">
        <v>0</v>
      </c>
      <c r="BQ62" s="753">
        <v>0</v>
      </c>
      <c r="BR62" s="754">
        <v>0</v>
      </c>
      <c r="BS62" s="753">
        <v>0</v>
      </c>
      <c r="BT62" s="754">
        <v>0</v>
      </c>
      <c r="BU62" s="753">
        <v>0</v>
      </c>
      <c r="BV62" s="754">
        <v>0</v>
      </c>
      <c r="BW62" s="753">
        <v>0</v>
      </c>
      <c r="BX62" s="754">
        <v>0</v>
      </c>
      <c r="BY62" s="753">
        <v>0</v>
      </c>
      <c r="BZ62" s="754">
        <v>0</v>
      </c>
      <c r="CA62" s="753">
        <v>0</v>
      </c>
      <c r="CB62" s="754">
        <v>0</v>
      </c>
      <c r="CC62" s="753">
        <v>0</v>
      </c>
      <c r="CD62" s="754">
        <v>0</v>
      </c>
      <c r="CE62" s="753">
        <v>0</v>
      </c>
      <c r="CF62" s="754">
        <v>0</v>
      </c>
      <c r="CG62" s="753">
        <v>0</v>
      </c>
      <c r="CH62" s="754">
        <v>0</v>
      </c>
      <c r="CI62" s="753">
        <v>0</v>
      </c>
      <c r="CJ62" s="754">
        <v>0</v>
      </c>
      <c r="CK62" s="753">
        <v>0</v>
      </c>
      <c r="CL62" s="754">
        <v>0</v>
      </c>
      <c r="CM62" s="755">
        <v>0</v>
      </c>
      <c r="CN62" s="707"/>
      <c r="CO62" s="993"/>
      <c r="CP62" s="707"/>
      <c r="CQ62" s="752">
        <v>505</v>
      </c>
      <c r="CR62" s="753">
        <v>0</v>
      </c>
      <c r="CS62" s="754">
        <v>0</v>
      </c>
      <c r="CT62" s="753">
        <v>0</v>
      </c>
      <c r="CU62" s="754">
        <v>0</v>
      </c>
      <c r="CV62" s="753">
        <v>0</v>
      </c>
      <c r="CW62" s="754">
        <v>0</v>
      </c>
      <c r="CX62" s="753">
        <v>0</v>
      </c>
      <c r="CY62" s="754">
        <v>0</v>
      </c>
      <c r="CZ62" s="753">
        <v>0</v>
      </c>
      <c r="DA62" s="754">
        <v>0</v>
      </c>
      <c r="DB62" s="753">
        <v>0</v>
      </c>
      <c r="DC62" s="754">
        <v>0</v>
      </c>
      <c r="DD62" s="753">
        <v>0</v>
      </c>
      <c r="DE62" s="754">
        <v>0</v>
      </c>
      <c r="DF62" s="753">
        <v>0</v>
      </c>
      <c r="DG62" s="754">
        <v>0</v>
      </c>
      <c r="DH62" s="753">
        <v>0</v>
      </c>
      <c r="DI62" s="754">
        <v>0</v>
      </c>
      <c r="DJ62" s="753">
        <v>0</v>
      </c>
      <c r="DK62" s="754">
        <v>0</v>
      </c>
      <c r="DL62" s="753">
        <v>0</v>
      </c>
      <c r="DM62" s="754">
        <v>0</v>
      </c>
      <c r="DN62" s="753">
        <v>0</v>
      </c>
      <c r="DO62" s="754">
        <v>0</v>
      </c>
      <c r="DP62" s="755">
        <v>0</v>
      </c>
      <c r="DQ62" s="707"/>
      <c r="DR62" s="995"/>
      <c r="DS62" s="707"/>
      <c r="DT62" s="997"/>
    </row>
    <row r="63" spans="2:124" outlineLevel="1">
      <c r="B63" s="762">
        <v>56</v>
      </c>
      <c r="C63" s="816" t="s">
        <v>805</v>
      </c>
      <c r="D63" s="764">
        <v>2015</v>
      </c>
      <c r="F63" s="823">
        <v>0</v>
      </c>
      <c r="G63" s="824">
        <v>0</v>
      </c>
      <c r="H63" s="825">
        <v>0</v>
      </c>
      <c r="I63" s="824">
        <v>0</v>
      </c>
      <c r="J63" s="825">
        <v>0</v>
      </c>
      <c r="K63" s="824">
        <v>0</v>
      </c>
      <c r="L63" s="825">
        <v>0</v>
      </c>
      <c r="M63" s="824">
        <v>0</v>
      </c>
      <c r="N63" s="825">
        <v>0</v>
      </c>
      <c r="O63" s="824">
        <v>0</v>
      </c>
      <c r="P63" s="825">
        <v>0</v>
      </c>
      <c r="Q63" s="824">
        <v>0</v>
      </c>
      <c r="R63" s="825">
        <v>0</v>
      </c>
      <c r="S63" s="824">
        <v>0</v>
      </c>
      <c r="T63" s="825">
        <v>0</v>
      </c>
      <c r="U63" s="824">
        <v>0</v>
      </c>
      <c r="V63" s="825">
        <v>0</v>
      </c>
      <c r="W63" s="824">
        <v>0</v>
      </c>
      <c r="X63" s="825">
        <v>0</v>
      </c>
      <c r="Y63" s="824">
        <v>0</v>
      </c>
      <c r="Z63" s="825">
        <v>0</v>
      </c>
      <c r="AA63" s="824">
        <v>0</v>
      </c>
      <c r="AB63" s="825">
        <v>0</v>
      </c>
      <c r="AC63" s="824">
        <v>0</v>
      </c>
      <c r="AD63" s="825">
        <v>0</v>
      </c>
      <c r="AE63" s="826">
        <v>0</v>
      </c>
      <c r="AF63" s="707"/>
      <c r="AG63" s="1003"/>
      <c r="AH63" s="707"/>
      <c r="AI63" s="823">
        <v>0</v>
      </c>
      <c r="AJ63" s="824">
        <v>0</v>
      </c>
      <c r="AK63" s="825">
        <v>0</v>
      </c>
      <c r="AL63" s="824">
        <v>0</v>
      </c>
      <c r="AM63" s="825">
        <v>0</v>
      </c>
      <c r="AN63" s="824">
        <v>0</v>
      </c>
      <c r="AO63" s="825">
        <v>0</v>
      </c>
      <c r="AP63" s="824">
        <v>0</v>
      </c>
      <c r="AQ63" s="825">
        <v>0</v>
      </c>
      <c r="AR63" s="824">
        <v>0</v>
      </c>
      <c r="AS63" s="825">
        <v>0</v>
      </c>
      <c r="AT63" s="824">
        <v>0</v>
      </c>
      <c r="AU63" s="825">
        <v>0</v>
      </c>
      <c r="AV63" s="824">
        <v>0</v>
      </c>
      <c r="AW63" s="825">
        <v>0</v>
      </c>
      <c r="AX63" s="824">
        <v>0</v>
      </c>
      <c r="AY63" s="825">
        <v>0</v>
      </c>
      <c r="AZ63" s="824">
        <v>0</v>
      </c>
      <c r="BA63" s="825">
        <v>0</v>
      </c>
      <c r="BB63" s="824">
        <v>0</v>
      </c>
      <c r="BC63" s="825">
        <v>0</v>
      </c>
      <c r="BD63" s="824">
        <v>0</v>
      </c>
      <c r="BE63" s="825">
        <v>0</v>
      </c>
      <c r="BF63" s="824">
        <v>0</v>
      </c>
      <c r="BG63" s="825">
        <v>0</v>
      </c>
      <c r="BH63" s="826">
        <v>0</v>
      </c>
      <c r="BI63" s="707"/>
      <c r="BJ63" s="1005"/>
      <c r="BK63" s="707"/>
      <c r="BL63" s="991"/>
      <c r="BM63" s="707"/>
      <c r="BN63" s="823">
        <v>0</v>
      </c>
      <c r="BO63" s="824">
        <v>0</v>
      </c>
      <c r="BP63" s="825">
        <v>0</v>
      </c>
      <c r="BQ63" s="824">
        <v>0</v>
      </c>
      <c r="BR63" s="825">
        <v>0</v>
      </c>
      <c r="BS63" s="824">
        <v>0</v>
      </c>
      <c r="BT63" s="825">
        <v>0</v>
      </c>
      <c r="BU63" s="824">
        <v>0</v>
      </c>
      <c r="BV63" s="825">
        <v>0</v>
      </c>
      <c r="BW63" s="824">
        <v>0</v>
      </c>
      <c r="BX63" s="825">
        <v>0</v>
      </c>
      <c r="BY63" s="824">
        <v>0</v>
      </c>
      <c r="BZ63" s="825">
        <v>0</v>
      </c>
      <c r="CA63" s="824">
        <v>0</v>
      </c>
      <c r="CB63" s="825">
        <v>0</v>
      </c>
      <c r="CC63" s="824">
        <v>0</v>
      </c>
      <c r="CD63" s="825">
        <v>0</v>
      </c>
      <c r="CE63" s="824">
        <v>0</v>
      </c>
      <c r="CF63" s="825">
        <v>0</v>
      </c>
      <c r="CG63" s="824">
        <v>0</v>
      </c>
      <c r="CH63" s="825">
        <v>0</v>
      </c>
      <c r="CI63" s="824">
        <v>0</v>
      </c>
      <c r="CJ63" s="825">
        <v>0</v>
      </c>
      <c r="CK63" s="824">
        <v>0</v>
      </c>
      <c r="CL63" s="825">
        <v>0</v>
      </c>
      <c r="CM63" s="826">
        <v>0</v>
      </c>
      <c r="CN63" s="707"/>
      <c r="CO63" s="993"/>
      <c r="CP63" s="707"/>
      <c r="CQ63" s="823">
        <v>0</v>
      </c>
      <c r="CR63" s="824">
        <v>0</v>
      </c>
      <c r="CS63" s="825">
        <v>0</v>
      </c>
      <c r="CT63" s="824">
        <v>0</v>
      </c>
      <c r="CU63" s="825">
        <v>0</v>
      </c>
      <c r="CV63" s="824">
        <v>0</v>
      </c>
      <c r="CW63" s="825">
        <v>0</v>
      </c>
      <c r="CX63" s="824">
        <v>0</v>
      </c>
      <c r="CY63" s="825">
        <v>0</v>
      </c>
      <c r="CZ63" s="824">
        <v>0</v>
      </c>
      <c r="DA63" s="825">
        <v>0</v>
      </c>
      <c r="DB63" s="824">
        <v>0</v>
      </c>
      <c r="DC63" s="825">
        <v>0</v>
      </c>
      <c r="DD63" s="824">
        <v>0</v>
      </c>
      <c r="DE63" s="825">
        <v>0</v>
      </c>
      <c r="DF63" s="824">
        <v>0</v>
      </c>
      <c r="DG63" s="825">
        <v>0</v>
      </c>
      <c r="DH63" s="824">
        <v>0</v>
      </c>
      <c r="DI63" s="825">
        <v>0</v>
      </c>
      <c r="DJ63" s="824">
        <v>0</v>
      </c>
      <c r="DK63" s="825">
        <v>0</v>
      </c>
      <c r="DL63" s="824">
        <v>0</v>
      </c>
      <c r="DM63" s="825">
        <v>0</v>
      </c>
      <c r="DN63" s="824">
        <v>0</v>
      </c>
      <c r="DO63" s="825">
        <v>0</v>
      </c>
      <c r="DP63" s="826">
        <v>0</v>
      </c>
      <c r="DQ63" s="707"/>
      <c r="DR63" s="995"/>
      <c r="DS63" s="707"/>
      <c r="DT63" s="997"/>
    </row>
    <row r="64" spans="2:124" outlineLevel="1">
      <c r="B64" s="731">
        <v>57</v>
      </c>
      <c r="C64" s="732" t="s">
        <v>97</v>
      </c>
      <c r="D64" s="733">
        <v>2015</v>
      </c>
      <c r="F64" s="734">
        <v>183863</v>
      </c>
      <c r="G64" s="735">
        <v>183863</v>
      </c>
      <c r="H64" s="736">
        <v>183863</v>
      </c>
      <c r="I64" s="735">
        <v>182773</v>
      </c>
      <c r="J64" s="736">
        <v>102319</v>
      </c>
      <c r="K64" s="735">
        <v>0</v>
      </c>
      <c r="L64" s="736">
        <v>0</v>
      </c>
      <c r="M64" s="735">
        <v>0</v>
      </c>
      <c r="N64" s="736">
        <v>0</v>
      </c>
      <c r="O64" s="735">
        <v>0</v>
      </c>
      <c r="P64" s="736">
        <v>0</v>
      </c>
      <c r="Q64" s="735">
        <v>0</v>
      </c>
      <c r="R64" s="736">
        <v>0</v>
      </c>
      <c r="S64" s="735">
        <v>0</v>
      </c>
      <c r="T64" s="736">
        <v>0</v>
      </c>
      <c r="U64" s="735">
        <v>0</v>
      </c>
      <c r="V64" s="736">
        <v>0</v>
      </c>
      <c r="W64" s="735">
        <v>0</v>
      </c>
      <c r="X64" s="736">
        <v>0</v>
      </c>
      <c r="Y64" s="735">
        <v>0</v>
      </c>
      <c r="Z64" s="736">
        <v>0</v>
      </c>
      <c r="AA64" s="735">
        <v>0</v>
      </c>
      <c r="AB64" s="736">
        <v>0</v>
      </c>
      <c r="AC64" s="735">
        <v>0</v>
      </c>
      <c r="AD64" s="736">
        <v>0</v>
      </c>
      <c r="AE64" s="737">
        <v>0</v>
      </c>
      <c r="AF64" s="707"/>
      <c r="AG64" s="1003"/>
      <c r="AH64" s="707"/>
      <c r="AI64" s="734">
        <v>28</v>
      </c>
      <c r="AJ64" s="735">
        <v>28</v>
      </c>
      <c r="AK64" s="736">
        <v>28</v>
      </c>
      <c r="AL64" s="735">
        <v>27</v>
      </c>
      <c r="AM64" s="736">
        <v>15</v>
      </c>
      <c r="AN64" s="735">
        <v>0</v>
      </c>
      <c r="AO64" s="736">
        <v>0</v>
      </c>
      <c r="AP64" s="735">
        <v>0</v>
      </c>
      <c r="AQ64" s="736">
        <v>0</v>
      </c>
      <c r="AR64" s="735">
        <v>0</v>
      </c>
      <c r="AS64" s="736">
        <v>0</v>
      </c>
      <c r="AT64" s="735">
        <v>0</v>
      </c>
      <c r="AU64" s="736">
        <v>0</v>
      </c>
      <c r="AV64" s="735">
        <v>0</v>
      </c>
      <c r="AW64" s="736">
        <v>0</v>
      </c>
      <c r="AX64" s="735">
        <v>0</v>
      </c>
      <c r="AY64" s="736">
        <v>0</v>
      </c>
      <c r="AZ64" s="735">
        <v>0</v>
      </c>
      <c r="BA64" s="736">
        <v>0</v>
      </c>
      <c r="BB64" s="735">
        <v>0</v>
      </c>
      <c r="BC64" s="736">
        <v>0</v>
      </c>
      <c r="BD64" s="735">
        <v>0</v>
      </c>
      <c r="BE64" s="736">
        <v>0</v>
      </c>
      <c r="BF64" s="735">
        <v>0</v>
      </c>
      <c r="BG64" s="736">
        <v>0</v>
      </c>
      <c r="BH64" s="737">
        <v>0</v>
      </c>
      <c r="BI64" s="707"/>
      <c r="BJ64" s="1005"/>
      <c r="BK64" s="707"/>
      <c r="BL64" s="991"/>
      <c r="BM64" s="707"/>
      <c r="BN64" s="734">
        <v>86849</v>
      </c>
      <c r="BO64" s="735">
        <v>86849</v>
      </c>
      <c r="BP64" s="736">
        <v>86849</v>
      </c>
      <c r="BQ64" s="735">
        <v>86432</v>
      </c>
      <c r="BR64" s="736">
        <v>47616</v>
      </c>
      <c r="BS64" s="735">
        <v>0</v>
      </c>
      <c r="BT64" s="736">
        <v>0</v>
      </c>
      <c r="BU64" s="735">
        <v>0</v>
      </c>
      <c r="BV64" s="736">
        <v>0</v>
      </c>
      <c r="BW64" s="735">
        <v>0</v>
      </c>
      <c r="BX64" s="736">
        <v>0</v>
      </c>
      <c r="BY64" s="735">
        <v>0</v>
      </c>
      <c r="BZ64" s="736">
        <v>0</v>
      </c>
      <c r="CA64" s="735">
        <v>0</v>
      </c>
      <c r="CB64" s="736">
        <v>0</v>
      </c>
      <c r="CC64" s="735">
        <v>0</v>
      </c>
      <c r="CD64" s="736">
        <v>0</v>
      </c>
      <c r="CE64" s="735">
        <v>0</v>
      </c>
      <c r="CF64" s="736">
        <v>0</v>
      </c>
      <c r="CG64" s="735">
        <v>0</v>
      </c>
      <c r="CH64" s="736">
        <v>0</v>
      </c>
      <c r="CI64" s="735">
        <v>0</v>
      </c>
      <c r="CJ64" s="736">
        <v>0</v>
      </c>
      <c r="CK64" s="735">
        <v>0</v>
      </c>
      <c r="CL64" s="736">
        <v>0</v>
      </c>
      <c r="CM64" s="737">
        <v>0</v>
      </c>
      <c r="CN64" s="707"/>
      <c r="CO64" s="993"/>
      <c r="CP64" s="707"/>
      <c r="CQ64" s="734">
        <v>13</v>
      </c>
      <c r="CR64" s="735">
        <v>13</v>
      </c>
      <c r="CS64" s="736">
        <v>13</v>
      </c>
      <c r="CT64" s="735">
        <v>13</v>
      </c>
      <c r="CU64" s="736">
        <v>7</v>
      </c>
      <c r="CV64" s="735">
        <v>0</v>
      </c>
      <c r="CW64" s="736">
        <v>0</v>
      </c>
      <c r="CX64" s="735">
        <v>0</v>
      </c>
      <c r="CY64" s="736">
        <v>0</v>
      </c>
      <c r="CZ64" s="735">
        <v>0</v>
      </c>
      <c r="DA64" s="736">
        <v>0</v>
      </c>
      <c r="DB64" s="735">
        <v>0</v>
      </c>
      <c r="DC64" s="736">
        <v>0</v>
      </c>
      <c r="DD64" s="735">
        <v>0</v>
      </c>
      <c r="DE64" s="736">
        <v>0</v>
      </c>
      <c r="DF64" s="735">
        <v>0</v>
      </c>
      <c r="DG64" s="736">
        <v>0</v>
      </c>
      <c r="DH64" s="735">
        <v>0</v>
      </c>
      <c r="DI64" s="736">
        <v>0</v>
      </c>
      <c r="DJ64" s="735">
        <v>0</v>
      </c>
      <c r="DK64" s="736">
        <v>0</v>
      </c>
      <c r="DL64" s="735">
        <v>0</v>
      </c>
      <c r="DM64" s="736">
        <v>0</v>
      </c>
      <c r="DN64" s="735">
        <v>0</v>
      </c>
      <c r="DO64" s="736">
        <v>0</v>
      </c>
      <c r="DP64" s="737">
        <v>0</v>
      </c>
      <c r="DQ64" s="707"/>
      <c r="DR64" s="995"/>
      <c r="DS64" s="707"/>
      <c r="DT64" s="997"/>
    </row>
    <row r="65" spans="2:124" outlineLevel="1">
      <c r="B65" s="738">
        <v>58</v>
      </c>
      <c r="C65" s="739" t="s">
        <v>95</v>
      </c>
      <c r="D65" s="740">
        <v>2015</v>
      </c>
      <c r="F65" s="741">
        <v>353512</v>
      </c>
      <c r="G65" s="742">
        <v>350466</v>
      </c>
      <c r="H65" s="743">
        <v>350466</v>
      </c>
      <c r="I65" s="742">
        <v>350466</v>
      </c>
      <c r="J65" s="743">
        <v>350466</v>
      </c>
      <c r="K65" s="742">
        <v>350466</v>
      </c>
      <c r="L65" s="743">
        <v>350466</v>
      </c>
      <c r="M65" s="742">
        <v>350371</v>
      </c>
      <c r="N65" s="743">
        <v>350371</v>
      </c>
      <c r="O65" s="742">
        <v>350371</v>
      </c>
      <c r="P65" s="743">
        <v>313365</v>
      </c>
      <c r="Q65" s="742">
        <v>311815</v>
      </c>
      <c r="R65" s="743">
        <v>311815</v>
      </c>
      <c r="S65" s="742">
        <v>311255</v>
      </c>
      <c r="T65" s="743">
        <v>311255</v>
      </c>
      <c r="U65" s="742">
        <v>311090</v>
      </c>
      <c r="V65" s="743">
        <v>122469</v>
      </c>
      <c r="W65" s="742">
        <v>122469</v>
      </c>
      <c r="X65" s="743">
        <v>122469</v>
      </c>
      <c r="Y65" s="742">
        <v>122469</v>
      </c>
      <c r="Z65" s="743">
        <v>0</v>
      </c>
      <c r="AA65" s="742">
        <v>0</v>
      </c>
      <c r="AB65" s="743">
        <v>0</v>
      </c>
      <c r="AC65" s="742">
        <v>0</v>
      </c>
      <c r="AD65" s="743">
        <v>0</v>
      </c>
      <c r="AE65" s="744">
        <v>0</v>
      </c>
      <c r="AF65" s="707"/>
      <c r="AG65" s="1003"/>
      <c r="AH65" s="707"/>
      <c r="AI65" s="741">
        <v>23</v>
      </c>
      <c r="AJ65" s="742">
        <v>23</v>
      </c>
      <c r="AK65" s="743">
        <v>23</v>
      </c>
      <c r="AL65" s="742">
        <v>23</v>
      </c>
      <c r="AM65" s="743">
        <v>23</v>
      </c>
      <c r="AN65" s="742">
        <v>23</v>
      </c>
      <c r="AO65" s="743">
        <v>23</v>
      </c>
      <c r="AP65" s="742">
        <v>23</v>
      </c>
      <c r="AQ65" s="743">
        <v>23</v>
      </c>
      <c r="AR65" s="742">
        <v>23</v>
      </c>
      <c r="AS65" s="743">
        <v>20</v>
      </c>
      <c r="AT65" s="742">
        <v>20</v>
      </c>
      <c r="AU65" s="743">
        <v>20</v>
      </c>
      <c r="AV65" s="742">
        <v>20</v>
      </c>
      <c r="AW65" s="743">
        <v>20</v>
      </c>
      <c r="AX65" s="742">
        <v>20</v>
      </c>
      <c r="AY65" s="743">
        <v>8</v>
      </c>
      <c r="AZ65" s="742">
        <v>8</v>
      </c>
      <c r="BA65" s="743">
        <v>8</v>
      </c>
      <c r="BB65" s="742">
        <v>8</v>
      </c>
      <c r="BC65" s="743">
        <v>0</v>
      </c>
      <c r="BD65" s="742">
        <v>0</v>
      </c>
      <c r="BE65" s="743">
        <v>0</v>
      </c>
      <c r="BF65" s="742">
        <v>0</v>
      </c>
      <c r="BG65" s="743">
        <v>0</v>
      </c>
      <c r="BH65" s="744">
        <v>0</v>
      </c>
      <c r="BI65" s="707"/>
      <c r="BJ65" s="1005"/>
      <c r="BK65" s="707"/>
      <c r="BL65" s="991"/>
      <c r="BM65" s="707"/>
      <c r="BN65" s="741">
        <v>585232</v>
      </c>
      <c r="BO65" s="742">
        <v>580190</v>
      </c>
      <c r="BP65" s="743">
        <v>580190</v>
      </c>
      <c r="BQ65" s="742">
        <v>580190</v>
      </c>
      <c r="BR65" s="743">
        <v>580190</v>
      </c>
      <c r="BS65" s="742">
        <v>580190</v>
      </c>
      <c r="BT65" s="743">
        <v>580190</v>
      </c>
      <c r="BU65" s="742">
        <v>580033</v>
      </c>
      <c r="BV65" s="743">
        <v>580033</v>
      </c>
      <c r="BW65" s="742">
        <v>580033</v>
      </c>
      <c r="BX65" s="743">
        <v>518769</v>
      </c>
      <c r="BY65" s="742">
        <v>516204</v>
      </c>
      <c r="BZ65" s="743">
        <v>516204</v>
      </c>
      <c r="CA65" s="742">
        <v>515276</v>
      </c>
      <c r="CB65" s="743">
        <v>515276</v>
      </c>
      <c r="CC65" s="742">
        <v>515003</v>
      </c>
      <c r="CD65" s="743">
        <v>202745</v>
      </c>
      <c r="CE65" s="742">
        <v>202745</v>
      </c>
      <c r="CF65" s="743">
        <v>202745</v>
      </c>
      <c r="CG65" s="742">
        <v>202745</v>
      </c>
      <c r="CH65" s="743">
        <v>0</v>
      </c>
      <c r="CI65" s="742">
        <v>0</v>
      </c>
      <c r="CJ65" s="743">
        <v>0</v>
      </c>
      <c r="CK65" s="742">
        <v>0</v>
      </c>
      <c r="CL65" s="743">
        <v>0</v>
      </c>
      <c r="CM65" s="744">
        <v>0</v>
      </c>
      <c r="CN65" s="707"/>
      <c r="CO65" s="993"/>
      <c r="CP65" s="707"/>
      <c r="CQ65" s="741">
        <v>38</v>
      </c>
      <c r="CR65" s="742">
        <v>37</v>
      </c>
      <c r="CS65" s="743">
        <v>37</v>
      </c>
      <c r="CT65" s="742">
        <v>37</v>
      </c>
      <c r="CU65" s="743">
        <v>37</v>
      </c>
      <c r="CV65" s="742">
        <v>37</v>
      </c>
      <c r="CW65" s="743">
        <v>37</v>
      </c>
      <c r="CX65" s="742">
        <v>37</v>
      </c>
      <c r="CY65" s="743">
        <v>37</v>
      </c>
      <c r="CZ65" s="742">
        <v>37</v>
      </c>
      <c r="DA65" s="743">
        <v>32</v>
      </c>
      <c r="DB65" s="742">
        <v>32</v>
      </c>
      <c r="DC65" s="743">
        <v>32</v>
      </c>
      <c r="DD65" s="742">
        <v>32</v>
      </c>
      <c r="DE65" s="743">
        <v>32</v>
      </c>
      <c r="DF65" s="742">
        <v>32</v>
      </c>
      <c r="DG65" s="743">
        <v>13</v>
      </c>
      <c r="DH65" s="742">
        <v>13</v>
      </c>
      <c r="DI65" s="743">
        <v>13</v>
      </c>
      <c r="DJ65" s="742">
        <v>13</v>
      </c>
      <c r="DK65" s="743">
        <v>0</v>
      </c>
      <c r="DL65" s="742">
        <v>0</v>
      </c>
      <c r="DM65" s="743">
        <v>0</v>
      </c>
      <c r="DN65" s="742">
        <v>0</v>
      </c>
      <c r="DO65" s="743">
        <v>0</v>
      </c>
      <c r="DP65" s="744">
        <v>0</v>
      </c>
      <c r="DQ65" s="707"/>
      <c r="DR65" s="995"/>
      <c r="DS65" s="707"/>
      <c r="DT65" s="997"/>
    </row>
    <row r="66" spans="2:124" outlineLevel="1">
      <c r="B66" s="745">
        <v>59</v>
      </c>
      <c r="C66" s="746" t="s">
        <v>96</v>
      </c>
      <c r="D66" s="747">
        <v>2015</v>
      </c>
      <c r="F66" s="752">
        <v>831063</v>
      </c>
      <c r="G66" s="753">
        <v>802454</v>
      </c>
      <c r="H66" s="754">
        <v>802454</v>
      </c>
      <c r="I66" s="753">
        <v>802454</v>
      </c>
      <c r="J66" s="754">
        <v>802454</v>
      </c>
      <c r="K66" s="753">
        <v>802454</v>
      </c>
      <c r="L66" s="754">
        <v>802454</v>
      </c>
      <c r="M66" s="753">
        <v>802454</v>
      </c>
      <c r="N66" s="754">
        <v>802454</v>
      </c>
      <c r="O66" s="753">
        <v>802454</v>
      </c>
      <c r="P66" s="754">
        <v>711737</v>
      </c>
      <c r="Q66" s="753">
        <v>615285</v>
      </c>
      <c r="R66" s="754">
        <v>615285</v>
      </c>
      <c r="S66" s="753">
        <v>615285</v>
      </c>
      <c r="T66" s="754">
        <v>615285</v>
      </c>
      <c r="U66" s="753">
        <v>615285</v>
      </c>
      <c r="V66" s="754">
        <v>414466</v>
      </c>
      <c r="W66" s="753">
        <v>414466</v>
      </c>
      <c r="X66" s="754">
        <v>414466</v>
      </c>
      <c r="Y66" s="753">
        <v>414466</v>
      </c>
      <c r="Z66" s="754">
        <v>0</v>
      </c>
      <c r="AA66" s="753">
        <v>0</v>
      </c>
      <c r="AB66" s="754">
        <v>0</v>
      </c>
      <c r="AC66" s="753">
        <v>0</v>
      </c>
      <c r="AD66" s="754">
        <v>0</v>
      </c>
      <c r="AE66" s="755">
        <v>0</v>
      </c>
      <c r="AF66" s="707"/>
      <c r="AG66" s="1003"/>
      <c r="AH66" s="707"/>
      <c r="AI66" s="752">
        <v>62</v>
      </c>
      <c r="AJ66" s="753">
        <v>60</v>
      </c>
      <c r="AK66" s="754">
        <v>60</v>
      </c>
      <c r="AL66" s="753">
        <v>60</v>
      </c>
      <c r="AM66" s="754">
        <v>60</v>
      </c>
      <c r="AN66" s="753">
        <v>60</v>
      </c>
      <c r="AO66" s="754">
        <v>60</v>
      </c>
      <c r="AP66" s="753">
        <v>60</v>
      </c>
      <c r="AQ66" s="754">
        <v>60</v>
      </c>
      <c r="AR66" s="753">
        <v>60</v>
      </c>
      <c r="AS66" s="754">
        <v>45</v>
      </c>
      <c r="AT66" s="753">
        <v>39</v>
      </c>
      <c r="AU66" s="754">
        <v>39</v>
      </c>
      <c r="AV66" s="753">
        <v>39</v>
      </c>
      <c r="AW66" s="754">
        <v>39</v>
      </c>
      <c r="AX66" s="753">
        <v>39</v>
      </c>
      <c r="AY66" s="754">
        <v>26</v>
      </c>
      <c r="AZ66" s="753">
        <v>26</v>
      </c>
      <c r="BA66" s="754">
        <v>26</v>
      </c>
      <c r="BB66" s="753">
        <v>26</v>
      </c>
      <c r="BC66" s="754">
        <v>0</v>
      </c>
      <c r="BD66" s="753">
        <v>0</v>
      </c>
      <c r="BE66" s="754">
        <v>0</v>
      </c>
      <c r="BF66" s="753">
        <v>0</v>
      </c>
      <c r="BG66" s="754">
        <v>0</v>
      </c>
      <c r="BH66" s="755">
        <v>0</v>
      </c>
      <c r="BI66" s="707"/>
      <c r="BJ66" s="1005"/>
      <c r="BK66" s="707"/>
      <c r="BL66" s="991"/>
      <c r="BM66" s="707"/>
      <c r="BN66" s="752">
        <v>1375807</v>
      </c>
      <c r="BO66" s="753">
        <v>1328446</v>
      </c>
      <c r="BP66" s="754">
        <v>1328446</v>
      </c>
      <c r="BQ66" s="753">
        <v>1328446</v>
      </c>
      <c r="BR66" s="754">
        <v>1328446</v>
      </c>
      <c r="BS66" s="753">
        <v>1328446</v>
      </c>
      <c r="BT66" s="754">
        <v>1328446</v>
      </c>
      <c r="BU66" s="753">
        <v>1328446</v>
      </c>
      <c r="BV66" s="754">
        <v>1328446</v>
      </c>
      <c r="BW66" s="753">
        <v>1328446</v>
      </c>
      <c r="BX66" s="754">
        <v>1178266</v>
      </c>
      <c r="BY66" s="753">
        <v>1018592</v>
      </c>
      <c r="BZ66" s="754">
        <v>1018592</v>
      </c>
      <c r="CA66" s="753">
        <v>1018592</v>
      </c>
      <c r="CB66" s="754">
        <v>1018592</v>
      </c>
      <c r="CC66" s="753">
        <v>1018592</v>
      </c>
      <c r="CD66" s="754">
        <v>686140</v>
      </c>
      <c r="CE66" s="753">
        <v>686140</v>
      </c>
      <c r="CF66" s="754">
        <v>686140</v>
      </c>
      <c r="CG66" s="753">
        <v>686140</v>
      </c>
      <c r="CH66" s="754">
        <v>0</v>
      </c>
      <c r="CI66" s="753">
        <v>0</v>
      </c>
      <c r="CJ66" s="754">
        <v>0</v>
      </c>
      <c r="CK66" s="753">
        <v>0</v>
      </c>
      <c r="CL66" s="754">
        <v>0</v>
      </c>
      <c r="CM66" s="755">
        <v>0</v>
      </c>
      <c r="CN66" s="707"/>
      <c r="CO66" s="993"/>
      <c r="CP66" s="707"/>
      <c r="CQ66" s="752">
        <v>102</v>
      </c>
      <c r="CR66" s="753">
        <v>99</v>
      </c>
      <c r="CS66" s="754">
        <v>99</v>
      </c>
      <c r="CT66" s="753">
        <v>99</v>
      </c>
      <c r="CU66" s="754">
        <v>99</v>
      </c>
      <c r="CV66" s="753">
        <v>99</v>
      </c>
      <c r="CW66" s="754">
        <v>99</v>
      </c>
      <c r="CX66" s="753">
        <v>99</v>
      </c>
      <c r="CY66" s="754">
        <v>99</v>
      </c>
      <c r="CZ66" s="753">
        <v>99</v>
      </c>
      <c r="DA66" s="754">
        <v>74</v>
      </c>
      <c r="DB66" s="753">
        <v>64</v>
      </c>
      <c r="DC66" s="754">
        <v>64</v>
      </c>
      <c r="DD66" s="753">
        <v>64</v>
      </c>
      <c r="DE66" s="754">
        <v>64</v>
      </c>
      <c r="DF66" s="753">
        <v>64</v>
      </c>
      <c r="DG66" s="754">
        <v>43</v>
      </c>
      <c r="DH66" s="753">
        <v>43</v>
      </c>
      <c r="DI66" s="754">
        <v>43</v>
      </c>
      <c r="DJ66" s="753">
        <v>43</v>
      </c>
      <c r="DK66" s="754">
        <v>0</v>
      </c>
      <c r="DL66" s="753">
        <v>0</v>
      </c>
      <c r="DM66" s="754">
        <v>0</v>
      </c>
      <c r="DN66" s="753">
        <v>0</v>
      </c>
      <c r="DO66" s="754">
        <v>0</v>
      </c>
      <c r="DP66" s="755">
        <v>0</v>
      </c>
      <c r="DQ66" s="707"/>
      <c r="DR66" s="995"/>
      <c r="DS66" s="707"/>
      <c r="DT66" s="997"/>
    </row>
    <row r="67" spans="2:124" outlineLevel="1">
      <c r="B67" s="738">
        <v>60</v>
      </c>
      <c r="C67" s="739" t="s">
        <v>671</v>
      </c>
      <c r="D67" s="740">
        <v>2015</v>
      </c>
      <c r="F67" s="741">
        <v>2407508</v>
      </c>
      <c r="G67" s="742">
        <v>2407508</v>
      </c>
      <c r="H67" s="743">
        <v>2407508</v>
      </c>
      <c r="I67" s="742">
        <v>2407508</v>
      </c>
      <c r="J67" s="743">
        <v>2407508</v>
      </c>
      <c r="K67" s="742">
        <v>2407508</v>
      </c>
      <c r="L67" s="743">
        <v>2407508</v>
      </c>
      <c r="M67" s="742">
        <v>2407508</v>
      </c>
      <c r="N67" s="743">
        <v>2407508</v>
      </c>
      <c r="O67" s="742">
        <v>2407508</v>
      </c>
      <c r="P67" s="743">
        <v>2407508</v>
      </c>
      <c r="Q67" s="742">
        <v>2407508</v>
      </c>
      <c r="R67" s="743">
        <v>2407508</v>
      </c>
      <c r="S67" s="742">
        <v>2407508</v>
      </c>
      <c r="T67" s="743">
        <v>2407508</v>
      </c>
      <c r="U67" s="742">
        <v>2407508</v>
      </c>
      <c r="V67" s="743">
        <v>2407508</v>
      </c>
      <c r="W67" s="742">
        <v>2407508</v>
      </c>
      <c r="X67" s="743">
        <v>2280890</v>
      </c>
      <c r="Y67" s="742">
        <v>0</v>
      </c>
      <c r="Z67" s="743">
        <v>0</v>
      </c>
      <c r="AA67" s="742">
        <v>0</v>
      </c>
      <c r="AB67" s="743">
        <v>0</v>
      </c>
      <c r="AC67" s="742">
        <v>0</v>
      </c>
      <c r="AD67" s="743">
        <v>0</v>
      </c>
      <c r="AE67" s="744">
        <v>0</v>
      </c>
      <c r="AF67" s="707"/>
      <c r="AG67" s="1003"/>
      <c r="AH67" s="707"/>
      <c r="AI67" s="741">
        <v>1276</v>
      </c>
      <c r="AJ67" s="742">
        <v>1276</v>
      </c>
      <c r="AK67" s="743">
        <v>1276</v>
      </c>
      <c r="AL67" s="742">
        <v>1276</v>
      </c>
      <c r="AM67" s="743">
        <v>1276</v>
      </c>
      <c r="AN67" s="742">
        <v>1276</v>
      </c>
      <c r="AO67" s="743">
        <v>1276</v>
      </c>
      <c r="AP67" s="742">
        <v>1276</v>
      </c>
      <c r="AQ67" s="743">
        <v>1276</v>
      </c>
      <c r="AR67" s="742">
        <v>1276</v>
      </c>
      <c r="AS67" s="743">
        <v>1276</v>
      </c>
      <c r="AT67" s="742">
        <v>1276</v>
      </c>
      <c r="AU67" s="743">
        <v>1276</v>
      </c>
      <c r="AV67" s="742">
        <v>1276</v>
      </c>
      <c r="AW67" s="743">
        <v>1276</v>
      </c>
      <c r="AX67" s="742">
        <v>1276</v>
      </c>
      <c r="AY67" s="743">
        <v>1276</v>
      </c>
      <c r="AZ67" s="742">
        <v>1276</v>
      </c>
      <c r="BA67" s="743">
        <v>1135</v>
      </c>
      <c r="BB67" s="742">
        <v>0</v>
      </c>
      <c r="BC67" s="743">
        <v>0</v>
      </c>
      <c r="BD67" s="742">
        <v>0</v>
      </c>
      <c r="BE67" s="743">
        <v>0</v>
      </c>
      <c r="BF67" s="742">
        <v>0</v>
      </c>
      <c r="BG67" s="743">
        <v>0</v>
      </c>
      <c r="BH67" s="744">
        <v>0</v>
      </c>
      <c r="BI67" s="707"/>
      <c r="BJ67" s="1005"/>
      <c r="BK67" s="707"/>
      <c r="BL67" s="991"/>
      <c r="BM67" s="707"/>
      <c r="BN67" s="741">
        <v>1477035</v>
      </c>
      <c r="BO67" s="742">
        <v>1477035</v>
      </c>
      <c r="BP67" s="743">
        <v>1477035</v>
      </c>
      <c r="BQ67" s="742">
        <v>1477035</v>
      </c>
      <c r="BR67" s="743">
        <v>1477035</v>
      </c>
      <c r="BS67" s="742">
        <v>1477035</v>
      </c>
      <c r="BT67" s="743">
        <v>1477035</v>
      </c>
      <c r="BU67" s="742">
        <v>1477035</v>
      </c>
      <c r="BV67" s="743">
        <v>1477035</v>
      </c>
      <c r="BW67" s="742">
        <v>1477035</v>
      </c>
      <c r="BX67" s="743">
        <v>1477035</v>
      </c>
      <c r="BY67" s="742">
        <v>1477035</v>
      </c>
      <c r="BZ67" s="743">
        <v>1477035</v>
      </c>
      <c r="CA67" s="742">
        <v>1477035</v>
      </c>
      <c r="CB67" s="743">
        <v>1477035</v>
      </c>
      <c r="CC67" s="742">
        <v>1477035</v>
      </c>
      <c r="CD67" s="743">
        <v>1477035</v>
      </c>
      <c r="CE67" s="742">
        <v>1477035</v>
      </c>
      <c r="CF67" s="743">
        <v>1399353</v>
      </c>
      <c r="CG67" s="742">
        <v>0</v>
      </c>
      <c r="CH67" s="743">
        <v>0</v>
      </c>
      <c r="CI67" s="742">
        <v>0</v>
      </c>
      <c r="CJ67" s="743">
        <v>0</v>
      </c>
      <c r="CK67" s="742">
        <v>0</v>
      </c>
      <c r="CL67" s="743">
        <v>0</v>
      </c>
      <c r="CM67" s="744">
        <v>0</v>
      </c>
      <c r="CN67" s="707"/>
      <c r="CO67" s="993"/>
      <c r="CP67" s="707"/>
      <c r="CQ67" s="741">
        <v>783</v>
      </c>
      <c r="CR67" s="742">
        <v>783</v>
      </c>
      <c r="CS67" s="743">
        <v>783</v>
      </c>
      <c r="CT67" s="742">
        <v>783</v>
      </c>
      <c r="CU67" s="743">
        <v>783</v>
      </c>
      <c r="CV67" s="742">
        <v>783</v>
      </c>
      <c r="CW67" s="743">
        <v>783</v>
      </c>
      <c r="CX67" s="742">
        <v>783</v>
      </c>
      <c r="CY67" s="743">
        <v>783</v>
      </c>
      <c r="CZ67" s="742">
        <v>783</v>
      </c>
      <c r="DA67" s="743">
        <v>783</v>
      </c>
      <c r="DB67" s="742">
        <v>783</v>
      </c>
      <c r="DC67" s="743">
        <v>783</v>
      </c>
      <c r="DD67" s="742">
        <v>783</v>
      </c>
      <c r="DE67" s="743">
        <v>783</v>
      </c>
      <c r="DF67" s="742">
        <v>783</v>
      </c>
      <c r="DG67" s="743">
        <v>783</v>
      </c>
      <c r="DH67" s="742">
        <v>783</v>
      </c>
      <c r="DI67" s="743">
        <v>696</v>
      </c>
      <c r="DJ67" s="742">
        <v>0</v>
      </c>
      <c r="DK67" s="743">
        <v>0</v>
      </c>
      <c r="DL67" s="742">
        <v>0</v>
      </c>
      <c r="DM67" s="743">
        <v>0</v>
      </c>
      <c r="DN67" s="742">
        <v>0</v>
      </c>
      <c r="DO67" s="743">
        <v>0</v>
      </c>
      <c r="DP67" s="744">
        <v>0</v>
      </c>
      <c r="DQ67" s="707"/>
      <c r="DR67" s="995"/>
      <c r="DS67" s="707"/>
      <c r="DT67" s="997"/>
    </row>
    <row r="68" spans="2:124" outlineLevel="1">
      <c r="B68" s="802">
        <v>61</v>
      </c>
      <c r="C68" s="827" t="s">
        <v>99</v>
      </c>
      <c r="D68" s="804">
        <v>2015</v>
      </c>
      <c r="F68" s="828">
        <v>444811</v>
      </c>
      <c r="G68" s="829">
        <v>444811</v>
      </c>
      <c r="H68" s="830">
        <v>444811</v>
      </c>
      <c r="I68" s="829">
        <v>444811</v>
      </c>
      <c r="J68" s="830">
        <v>444811</v>
      </c>
      <c r="K68" s="829">
        <v>444811</v>
      </c>
      <c r="L68" s="830">
        <v>444811</v>
      </c>
      <c r="M68" s="829">
        <v>444811</v>
      </c>
      <c r="N68" s="830">
        <v>444811</v>
      </c>
      <c r="O68" s="829">
        <v>444811</v>
      </c>
      <c r="P68" s="830">
        <v>444811</v>
      </c>
      <c r="Q68" s="829">
        <v>444811</v>
      </c>
      <c r="R68" s="830">
        <v>444811</v>
      </c>
      <c r="S68" s="829">
        <v>444811</v>
      </c>
      <c r="T68" s="830">
        <v>444811</v>
      </c>
      <c r="U68" s="829">
        <v>444811</v>
      </c>
      <c r="V68" s="830">
        <v>444811</v>
      </c>
      <c r="W68" s="829">
        <v>444811</v>
      </c>
      <c r="X68" s="830">
        <v>444811</v>
      </c>
      <c r="Y68" s="829">
        <v>444811</v>
      </c>
      <c r="Z68" s="830">
        <v>293677</v>
      </c>
      <c r="AA68" s="829">
        <v>293677</v>
      </c>
      <c r="AB68" s="830">
        <v>293677</v>
      </c>
      <c r="AC68" s="829">
        <v>0</v>
      </c>
      <c r="AD68" s="830">
        <v>0</v>
      </c>
      <c r="AE68" s="831">
        <v>0</v>
      </c>
      <c r="AF68" s="707"/>
      <c r="AG68" s="1003"/>
      <c r="AH68" s="707"/>
      <c r="AI68" s="828">
        <v>126</v>
      </c>
      <c r="AJ68" s="829">
        <v>126</v>
      </c>
      <c r="AK68" s="830">
        <v>126</v>
      </c>
      <c r="AL68" s="829">
        <v>126</v>
      </c>
      <c r="AM68" s="830">
        <v>126</v>
      </c>
      <c r="AN68" s="829">
        <v>126</v>
      </c>
      <c r="AO68" s="830">
        <v>126</v>
      </c>
      <c r="AP68" s="829">
        <v>126</v>
      </c>
      <c r="AQ68" s="830">
        <v>126</v>
      </c>
      <c r="AR68" s="829">
        <v>126</v>
      </c>
      <c r="AS68" s="830">
        <v>126</v>
      </c>
      <c r="AT68" s="829">
        <v>126</v>
      </c>
      <c r="AU68" s="830">
        <v>126</v>
      </c>
      <c r="AV68" s="829">
        <v>126</v>
      </c>
      <c r="AW68" s="830">
        <v>126</v>
      </c>
      <c r="AX68" s="829">
        <v>126</v>
      </c>
      <c r="AY68" s="830">
        <v>126</v>
      </c>
      <c r="AZ68" s="829">
        <v>126</v>
      </c>
      <c r="BA68" s="830">
        <v>126</v>
      </c>
      <c r="BB68" s="829">
        <v>126</v>
      </c>
      <c r="BC68" s="830">
        <v>116</v>
      </c>
      <c r="BD68" s="829">
        <v>116</v>
      </c>
      <c r="BE68" s="830">
        <v>116</v>
      </c>
      <c r="BF68" s="829">
        <v>0</v>
      </c>
      <c r="BG68" s="830">
        <v>0</v>
      </c>
      <c r="BH68" s="831">
        <v>0</v>
      </c>
      <c r="BI68" s="707"/>
      <c r="BJ68" s="1005"/>
      <c r="BK68" s="707"/>
      <c r="BL68" s="991"/>
      <c r="BM68" s="707"/>
      <c r="BN68" s="828">
        <v>219469</v>
      </c>
      <c r="BO68" s="829">
        <v>219469</v>
      </c>
      <c r="BP68" s="830">
        <v>219469</v>
      </c>
      <c r="BQ68" s="829">
        <v>219469</v>
      </c>
      <c r="BR68" s="830">
        <v>219469</v>
      </c>
      <c r="BS68" s="829">
        <v>219469</v>
      </c>
      <c r="BT68" s="830">
        <v>219469</v>
      </c>
      <c r="BU68" s="829">
        <v>219469</v>
      </c>
      <c r="BV68" s="830">
        <v>219469</v>
      </c>
      <c r="BW68" s="829">
        <v>219469</v>
      </c>
      <c r="BX68" s="830">
        <v>219469</v>
      </c>
      <c r="BY68" s="829">
        <v>219469</v>
      </c>
      <c r="BZ68" s="830">
        <v>219469</v>
      </c>
      <c r="CA68" s="829">
        <v>219469</v>
      </c>
      <c r="CB68" s="830">
        <v>219469</v>
      </c>
      <c r="CC68" s="829">
        <v>219469</v>
      </c>
      <c r="CD68" s="830">
        <v>219469</v>
      </c>
      <c r="CE68" s="829">
        <v>219469</v>
      </c>
      <c r="CF68" s="830">
        <v>219469</v>
      </c>
      <c r="CG68" s="829">
        <v>219469</v>
      </c>
      <c r="CH68" s="830">
        <v>143902</v>
      </c>
      <c r="CI68" s="829">
        <v>143902</v>
      </c>
      <c r="CJ68" s="830">
        <v>143902</v>
      </c>
      <c r="CK68" s="829">
        <v>0</v>
      </c>
      <c r="CL68" s="830">
        <v>0</v>
      </c>
      <c r="CM68" s="831">
        <v>0</v>
      </c>
      <c r="CN68" s="707"/>
      <c r="CO68" s="993"/>
      <c r="CP68" s="707"/>
      <c r="CQ68" s="828">
        <v>62</v>
      </c>
      <c r="CR68" s="829">
        <v>62</v>
      </c>
      <c r="CS68" s="830">
        <v>62</v>
      </c>
      <c r="CT68" s="829">
        <v>62</v>
      </c>
      <c r="CU68" s="830">
        <v>62</v>
      </c>
      <c r="CV68" s="829">
        <v>62</v>
      </c>
      <c r="CW68" s="830">
        <v>62</v>
      </c>
      <c r="CX68" s="829">
        <v>62</v>
      </c>
      <c r="CY68" s="830">
        <v>62</v>
      </c>
      <c r="CZ68" s="829">
        <v>62</v>
      </c>
      <c r="DA68" s="830">
        <v>62</v>
      </c>
      <c r="DB68" s="829">
        <v>62</v>
      </c>
      <c r="DC68" s="830">
        <v>62</v>
      </c>
      <c r="DD68" s="829">
        <v>62</v>
      </c>
      <c r="DE68" s="830">
        <v>62</v>
      </c>
      <c r="DF68" s="829">
        <v>62</v>
      </c>
      <c r="DG68" s="830">
        <v>62</v>
      </c>
      <c r="DH68" s="829">
        <v>62</v>
      </c>
      <c r="DI68" s="830">
        <v>62</v>
      </c>
      <c r="DJ68" s="829">
        <v>62</v>
      </c>
      <c r="DK68" s="830">
        <v>57</v>
      </c>
      <c r="DL68" s="829">
        <v>57</v>
      </c>
      <c r="DM68" s="830">
        <v>57</v>
      </c>
      <c r="DN68" s="829">
        <v>0</v>
      </c>
      <c r="DO68" s="830">
        <v>0</v>
      </c>
      <c r="DP68" s="831">
        <v>0</v>
      </c>
      <c r="DQ68" s="707"/>
      <c r="DR68" s="995"/>
      <c r="DS68" s="707"/>
      <c r="DT68" s="997"/>
    </row>
    <row r="69" spans="2:124" outlineLevel="1">
      <c r="B69" s="809">
        <v>62</v>
      </c>
      <c r="C69" s="832" t="s">
        <v>100</v>
      </c>
      <c r="D69" s="811">
        <v>2015</v>
      </c>
      <c r="F69" s="833">
        <v>580775</v>
      </c>
      <c r="G69" s="834">
        <v>580775</v>
      </c>
      <c r="H69" s="835">
        <v>580775</v>
      </c>
      <c r="I69" s="834">
        <v>580775</v>
      </c>
      <c r="J69" s="835">
        <v>0</v>
      </c>
      <c r="K69" s="834">
        <v>0</v>
      </c>
      <c r="L69" s="835">
        <v>0</v>
      </c>
      <c r="M69" s="834">
        <v>0</v>
      </c>
      <c r="N69" s="835">
        <v>0</v>
      </c>
      <c r="O69" s="834">
        <v>0</v>
      </c>
      <c r="P69" s="835">
        <v>0</v>
      </c>
      <c r="Q69" s="834">
        <v>0</v>
      </c>
      <c r="R69" s="835">
        <v>0</v>
      </c>
      <c r="S69" s="834">
        <v>0</v>
      </c>
      <c r="T69" s="835">
        <v>0</v>
      </c>
      <c r="U69" s="834">
        <v>0</v>
      </c>
      <c r="V69" s="835">
        <v>0</v>
      </c>
      <c r="W69" s="834">
        <v>0</v>
      </c>
      <c r="X69" s="835">
        <v>0</v>
      </c>
      <c r="Y69" s="834">
        <v>0</v>
      </c>
      <c r="Z69" s="835">
        <v>0</v>
      </c>
      <c r="AA69" s="834">
        <v>0</v>
      </c>
      <c r="AB69" s="835">
        <v>0</v>
      </c>
      <c r="AC69" s="834">
        <v>0</v>
      </c>
      <c r="AD69" s="835">
        <v>0</v>
      </c>
      <c r="AE69" s="836">
        <v>0</v>
      </c>
      <c r="AF69" s="707"/>
      <c r="AG69" s="1003"/>
      <c r="AH69" s="707"/>
      <c r="AI69" s="833">
        <v>124</v>
      </c>
      <c r="AJ69" s="834">
        <v>124</v>
      </c>
      <c r="AK69" s="835">
        <v>124</v>
      </c>
      <c r="AL69" s="834">
        <v>124</v>
      </c>
      <c r="AM69" s="835">
        <v>0</v>
      </c>
      <c r="AN69" s="834">
        <v>0</v>
      </c>
      <c r="AO69" s="835">
        <v>0</v>
      </c>
      <c r="AP69" s="834">
        <v>0</v>
      </c>
      <c r="AQ69" s="835">
        <v>0</v>
      </c>
      <c r="AR69" s="834">
        <v>0</v>
      </c>
      <c r="AS69" s="835">
        <v>0</v>
      </c>
      <c r="AT69" s="834">
        <v>0</v>
      </c>
      <c r="AU69" s="835">
        <v>0</v>
      </c>
      <c r="AV69" s="834">
        <v>0</v>
      </c>
      <c r="AW69" s="835">
        <v>0</v>
      </c>
      <c r="AX69" s="834">
        <v>0</v>
      </c>
      <c r="AY69" s="835">
        <v>0</v>
      </c>
      <c r="AZ69" s="834">
        <v>0</v>
      </c>
      <c r="BA69" s="835">
        <v>0</v>
      </c>
      <c r="BB69" s="834">
        <v>0</v>
      </c>
      <c r="BC69" s="835">
        <v>0</v>
      </c>
      <c r="BD69" s="834">
        <v>0</v>
      </c>
      <c r="BE69" s="835">
        <v>0</v>
      </c>
      <c r="BF69" s="834">
        <v>0</v>
      </c>
      <c r="BG69" s="835">
        <v>0</v>
      </c>
      <c r="BH69" s="836">
        <v>0</v>
      </c>
      <c r="BI69" s="707"/>
      <c r="BJ69" s="1005"/>
      <c r="BK69" s="707"/>
      <c r="BL69" s="991"/>
      <c r="BM69" s="707"/>
      <c r="BN69" s="833">
        <v>499499</v>
      </c>
      <c r="BO69" s="834">
        <v>499499</v>
      </c>
      <c r="BP69" s="835">
        <v>499499</v>
      </c>
      <c r="BQ69" s="834">
        <v>499499</v>
      </c>
      <c r="BR69" s="835">
        <v>0</v>
      </c>
      <c r="BS69" s="834">
        <v>0</v>
      </c>
      <c r="BT69" s="835">
        <v>0</v>
      </c>
      <c r="BU69" s="834">
        <v>0</v>
      </c>
      <c r="BV69" s="835">
        <v>0</v>
      </c>
      <c r="BW69" s="834">
        <v>0</v>
      </c>
      <c r="BX69" s="835">
        <v>0</v>
      </c>
      <c r="BY69" s="834">
        <v>0</v>
      </c>
      <c r="BZ69" s="835">
        <v>0</v>
      </c>
      <c r="CA69" s="834">
        <v>0</v>
      </c>
      <c r="CB69" s="835">
        <v>0</v>
      </c>
      <c r="CC69" s="834">
        <v>0</v>
      </c>
      <c r="CD69" s="835">
        <v>0</v>
      </c>
      <c r="CE69" s="834">
        <v>0</v>
      </c>
      <c r="CF69" s="835">
        <v>0</v>
      </c>
      <c r="CG69" s="834">
        <v>0</v>
      </c>
      <c r="CH69" s="835">
        <v>0</v>
      </c>
      <c r="CI69" s="834">
        <v>0</v>
      </c>
      <c r="CJ69" s="835">
        <v>0</v>
      </c>
      <c r="CK69" s="834">
        <v>0</v>
      </c>
      <c r="CL69" s="835">
        <v>0</v>
      </c>
      <c r="CM69" s="836">
        <v>0</v>
      </c>
      <c r="CN69" s="707"/>
      <c r="CO69" s="993"/>
      <c r="CP69" s="707"/>
      <c r="CQ69" s="833">
        <v>106</v>
      </c>
      <c r="CR69" s="834">
        <v>106</v>
      </c>
      <c r="CS69" s="835">
        <v>106</v>
      </c>
      <c r="CT69" s="834">
        <v>106</v>
      </c>
      <c r="CU69" s="835">
        <v>0</v>
      </c>
      <c r="CV69" s="834">
        <v>0</v>
      </c>
      <c r="CW69" s="835">
        <v>0</v>
      </c>
      <c r="CX69" s="834">
        <v>0</v>
      </c>
      <c r="CY69" s="835">
        <v>0</v>
      </c>
      <c r="CZ69" s="834">
        <v>0</v>
      </c>
      <c r="DA69" s="835">
        <v>0</v>
      </c>
      <c r="DB69" s="834">
        <v>0</v>
      </c>
      <c r="DC69" s="835">
        <v>0</v>
      </c>
      <c r="DD69" s="834">
        <v>0</v>
      </c>
      <c r="DE69" s="835">
        <v>0</v>
      </c>
      <c r="DF69" s="834">
        <v>0</v>
      </c>
      <c r="DG69" s="835">
        <v>0</v>
      </c>
      <c r="DH69" s="834">
        <v>0</v>
      </c>
      <c r="DI69" s="835">
        <v>0</v>
      </c>
      <c r="DJ69" s="834">
        <v>0</v>
      </c>
      <c r="DK69" s="835">
        <v>0</v>
      </c>
      <c r="DL69" s="834">
        <v>0</v>
      </c>
      <c r="DM69" s="835">
        <v>0</v>
      </c>
      <c r="DN69" s="834">
        <v>0</v>
      </c>
      <c r="DO69" s="835">
        <v>0</v>
      </c>
      <c r="DP69" s="836">
        <v>0</v>
      </c>
      <c r="DQ69" s="707"/>
      <c r="DR69" s="995"/>
      <c r="DS69" s="707"/>
      <c r="DT69" s="997"/>
    </row>
    <row r="70" spans="2:124" outlineLevel="1">
      <c r="B70" s="745">
        <v>63</v>
      </c>
      <c r="C70" s="746" t="s">
        <v>101</v>
      </c>
      <c r="D70" s="747">
        <v>2015</v>
      </c>
      <c r="F70" s="752">
        <v>37161924</v>
      </c>
      <c r="G70" s="753">
        <v>37161924</v>
      </c>
      <c r="H70" s="754">
        <v>36997785</v>
      </c>
      <c r="I70" s="753">
        <v>36997246</v>
      </c>
      <c r="J70" s="754">
        <v>36997246</v>
      </c>
      <c r="K70" s="753">
        <v>36971273</v>
      </c>
      <c r="L70" s="754">
        <v>36060091</v>
      </c>
      <c r="M70" s="753">
        <v>36060091</v>
      </c>
      <c r="N70" s="754">
        <v>35654675</v>
      </c>
      <c r="O70" s="753">
        <v>32576343</v>
      </c>
      <c r="P70" s="754">
        <v>24250208</v>
      </c>
      <c r="Q70" s="753">
        <v>23494955</v>
      </c>
      <c r="R70" s="754">
        <v>7318242</v>
      </c>
      <c r="S70" s="753">
        <v>6599944</v>
      </c>
      <c r="T70" s="754">
        <v>6599944</v>
      </c>
      <c r="U70" s="753">
        <v>4516781</v>
      </c>
      <c r="V70" s="754">
        <v>1264873</v>
      </c>
      <c r="W70" s="753">
        <v>1264873</v>
      </c>
      <c r="X70" s="754">
        <v>1264873</v>
      </c>
      <c r="Y70" s="753">
        <v>1264873</v>
      </c>
      <c r="Z70" s="754">
        <v>0</v>
      </c>
      <c r="AA70" s="753">
        <v>0</v>
      </c>
      <c r="AB70" s="754">
        <v>0</v>
      </c>
      <c r="AC70" s="753">
        <v>0</v>
      </c>
      <c r="AD70" s="754">
        <v>0</v>
      </c>
      <c r="AE70" s="755">
        <v>0</v>
      </c>
      <c r="AF70" s="707"/>
      <c r="AG70" s="1003"/>
      <c r="AH70" s="707"/>
      <c r="AI70" s="752">
        <v>3615</v>
      </c>
      <c r="AJ70" s="753">
        <v>3615</v>
      </c>
      <c r="AK70" s="754">
        <v>3563</v>
      </c>
      <c r="AL70" s="753">
        <v>3563</v>
      </c>
      <c r="AM70" s="754">
        <v>3563</v>
      </c>
      <c r="AN70" s="753">
        <v>3555</v>
      </c>
      <c r="AO70" s="754">
        <v>3422</v>
      </c>
      <c r="AP70" s="753">
        <v>3422</v>
      </c>
      <c r="AQ70" s="754">
        <v>3342</v>
      </c>
      <c r="AR70" s="753">
        <v>2911</v>
      </c>
      <c r="AS70" s="754">
        <v>1750</v>
      </c>
      <c r="AT70" s="753">
        <v>1669</v>
      </c>
      <c r="AU70" s="754">
        <v>1380</v>
      </c>
      <c r="AV70" s="753">
        <v>1153</v>
      </c>
      <c r="AW70" s="754">
        <v>1153</v>
      </c>
      <c r="AX70" s="753">
        <v>891</v>
      </c>
      <c r="AY70" s="754">
        <v>452</v>
      </c>
      <c r="AZ70" s="753">
        <v>452</v>
      </c>
      <c r="BA70" s="754">
        <v>452</v>
      </c>
      <c r="BB70" s="753">
        <v>452</v>
      </c>
      <c r="BC70" s="754">
        <v>0</v>
      </c>
      <c r="BD70" s="753">
        <v>0</v>
      </c>
      <c r="BE70" s="754">
        <v>0</v>
      </c>
      <c r="BF70" s="753">
        <v>0</v>
      </c>
      <c r="BG70" s="754">
        <v>0</v>
      </c>
      <c r="BH70" s="755">
        <v>0</v>
      </c>
      <c r="BI70" s="707"/>
      <c r="BJ70" s="1005"/>
      <c r="BK70" s="707"/>
      <c r="BL70" s="991"/>
      <c r="BM70" s="707"/>
      <c r="BN70" s="752">
        <v>25824643</v>
      </c>
      <c r="BO70" s="753">
        <v>25824643</v>
      </c>
      <c r="BP70" s="754">
        <v>25697363</v>
      </c>
      <c r="BQ70" s="753">
        <v>25696945</v>
      </c>
      <c r="BR70" s="754">
        <v>25696945</v>
      </c>
      <c r="BS70" s="753">
        <v>25676804</v>
      </c>
      <c r="BT70" s="754">
        <v>25138822</v>
      </c>
      <c r="BU70" s="753">
        <v>25138822</v>
      </c>
      <c r="BV70" s="754">
        <v>24860563</v>
      </c>
      <c r="BW70" s="753">
        <v>23036754</v>
      </c>
      <c r="BX70" s="754">
        <v>18023880</v>
      </c>
      <c r="BY70" s="753">
        <v>17534117</v>
      </c>
      <c r="BZ70" s="754">
        <v>4990062</v>
      </c>
      <c r="CA70" s="753">
        <v>4433065</v>
      </c>
      <c r="CB70" s="754">
        <v>4433065</v>
      </c>
      <c r="CC70" s="753">
        <v>3096171</v>
      </c>
      <c r="CD70" s="754">
        <v>972236</v>
      </c>
      <c r="CE70" s="753">
        <v>972236</v>
      </c>
      <c r="CF70" s="754">
        <v>972236</v>
      </c>
      <c r="CG70" s="753">
        <v>972236</v>
      </c>
      <c r="CH70" s="754">
        <v>0</v>
      </c>
      <c r="CI70" s="753">
        <v>0</v>
      </c>
      <c r="CJ70" s="754">
        <v>0</v>
      </c>
      <c r="CK70" s="753">
        <v>0</v>
      </c>
      <c r="CL70" s="754">
        <v>0</v>
      </c>
      <c r="CM70" s="755">
        <v>0</v>
      </c>
      <c r="CN70" s="707"/>
      <c r="CO70" s="993"/>
      <c r="CP70" s="707"/>
      <c r="CQ70" s="752">
        <v>2370</v>
      </c>
      <c r="CR70" s="753">
        <v>2370</v>
      </c>
      <c r="CS70" s="754">
        <v>2330</v>
      </c>
      <c r="CT70" s="753">
        <v>2330</v>
      </c>
      <c r="CU70" s="754">
        <v>2330</v>
      </c>
      <c r="CV70" s="753">
        <v>2324</v>
      </c>
      <c r="CW70" s="754">
        <v>2246</v>
      </c>
      <c r="CX70" s="753">
        <v>2246</v>
      </c>
      <c r="CY70" s="754">
        <v>2190</v>
      </c>
      <c r="CZ70" s="753">
        <v>1936</v>
      </c>
      <c r="DA70" s="754">
        <v>1245</v>
      </c>
      <c r="DB70" s="753">
        <v>1194</v>
      </c>
      <c r="DC70" s="754">
        <v>970</v>
      </c>
      <c r="DD70" s="753">
        <v>795</v>
      </c>
      <c r="DE70" s="754">
        <v>795</v>
      </c>
      <c r="DF70" s="753">
        <v>624</v>
      </c>
      <c r="DG70" s="754">
        <v>336</v>
      </c>
      <c r="DH70" s="753">
        <v>336</v>
      </c>
      <c r="DI70" s="754">
        <v>336</v>
      </c>
      <c r="DJ70" s="753">
        <v>336</v>
      </c>
      <c r="DK70" s="754">
        <v>0</v>
      </c>
      <c r="DL70" s="753">
        <v>0</v>
      </c>
      <c r="DM70" s="754">
        <v>0</v>
      </c>
      <c r="DN70" s="753">
        <v>0</v>
      </c>
      <c r="DO70" s="754">
        <v>0</v>
      </c>
      <c r="DP70" s="755">
        <v>0</v>
      </c>
      <c r="DQ70" s="707"/>
      <c r="DR70" s="995"/>
      <c r="DS70" s="707"/>
      <c r="DT70" s="997"/>
    </row>
    <row r="71" spans="2:124" outlineLevel="1">
      <c r="B71" s="738">
        <v>64</v>
      </c>
      <c r="C71" s="739" t="s">
        <v>102</v>
      </c>
      <c r="D71" s="740">
        <v>2015</v>
      </c>
      <c r="F71" s="741">
        <v>5666971</v>
      </c>
      <c r="G71" s="742">
        <v>4869848</v>
      </c>
      <c r="H71" s="743">
        <v>3640026</v>
      </c>
      <c r="I71" s="742">
        <v>3637896</v>
      </c>
      <c r="J71" s="743">
        <v>3637896</v>
      </c>
      <c r="K71" s="742">
        <v>3637896</v>
      </c>
      <c r="L71" s="743">
        <v>3637896</v>
      </c>
      <c r="M71" s="742">
        <v>3637896</v>
      </c>
      <c r="N71" s="743">
        <v>3637896</v>
      </c>
      <c r="O71" s="742">
        <v>3637896</v>
      </c>
      <c r="P71" s="743">
        <v>3469024</v>
      </c>
      <c r="Q71" s="742">
        <v>958867</v>
      </c>
      <c r="R71" s="743">
        <v>0</v>
      </c>
      <c r="S71" s="742">
        <v>0</v>
      </c>
      <c r="T71" s="743">
        <v>0</v>
      </c>
      <c r="U71" s="742">
        <v>0</v>
      </c>
      <c r="V71" s="743">
        <v>0</v>
      </c>
      <c r="W71" s="742">
        <v>0</v>
      </c>
      <c r="X71" s="743">
        <v>0</v>
      </c>
      <c r="Y71" s="742">
        <v>0</v>
      </c>
      <c r="Z71" s="743">
        <v>0</v>
      </c>
      <c r="AA71" s="742">
        <v>0</v>
      </c>
      <c r="AB71" s="743">
        <v>0</v>
      </c>
      <c r="AC71" s="742">
        <v>0</v>
      </c>
      <c r="AD71" s="743">
        <v>0</v>
      </c>
      <c r="AE71" s="744">
        <v>0</v>
      </c>
      <c r="AF71" s="707"/>
      <c r="AG71" s="1003"/>
      <c r="AH71" s="707"/>
      <c r="AI71" s="741">
        <v>1388</v>
      </c>
      <c r="AJ71" s="742">
        <v>1201</v>
      </c>
      <c r="AK71" s="743">
        <v>864</v>
      </c>
      <c r="AL71" s="742">
        <v>864</v>
      </c>
      <c r="AM71" s="743">
        <v>864</v>
      </c>
      <c r="AN71" s="742">
        <v>864</v>
      </c>
      <c r="AO71" s="743">
        <v>864</v>
      </c>
      <c r="AP71" s="742">
        <v>864</v>
      </c>
      <c r="AQ71" s="743">
        <v>864</v>
      </c>
      <c r="AR71" s="742">
        <v>864</v>
      </c>
      <c r="AS71" s="743">
        <v>848</v>
      </c>
      <c r="AT71" s="742">
        <v>263</v>
      </c>
      <c r="AU71" s="743">
        <v>0</v>
      </c>
      <c r="AV71" s="742">
        <v>0</v>
      </c>
      <c r="AW71" s="743">
        <v>0</v>
      </c>
      <c r="AX71" s="742">
        <v>0</v>
      </c>
      <c r="AY71" s="743">
        <v>0</v>
      </c>
      <c r="AZ71" s="742">
        <v>0</v>
      </c>
      <c r="BA71" s="743">
        <v>0</v>
      </c>
      <c r="BB71" s="742">
        <v>0</v>
      </c>
      <c r="BC71" s="743">
        <v>0</v>
      </c>
      <c r="BD71" s="742">
        <v>0</v>
      </c>
      <c r="BE71" s="743">
        <v>0</v>
      </c>
      <c r="BF71" s="742">
        <v>0</v>
      </c>
      <c r="BG71" s="743">
        <v>0</v>
      </c>
      <c r="BH71" s="744">
        <v>0</v>
      </c>
      <c r="BI71" s="707"/>
      <c r="BJ71" s="1005"/>
      <c r="BK71" s="707"/>
      <c r="BL71" s="991"/>
      <c r="BM71" s="707"/>
      <c r="BN71" s="741">
        <v>4901161</v>
      </c>
      <c r="BO71" s="742">
        <v>4211758</v>
      </c>
      <c r="BP71" s="743">
        <v>3148129</v>
      </c>
      <c r="BQ71" s="742">
        <v>3146287</v>
      </c>
      <c r="BR71" s="743">
        <v>3146287</v>
      </c>
      <c r="BS71" s="742">
        <v>3146287</v>
      </c>
      <c r="BT71" s="743">
        <v>3146287</v>
      </c>
      <c r="BU71" s="742">
        <v>3146287</v>
      </c>
      <c r="BV71" s="743">
        <v>3146287</v>
      </c>
      <c r="BW71" s="742">
        <v>3146287</v>
      </c>
      <c r="BX71" s="743">
        <v>3000236</v>
      </c>
      <c r="BY71" s="742">
        <v>829290</v>
      </c>
      <c r="BZ71" s="743">
        <v>0</v>
      </c>
      <c r="CA71" s="742">
        <v>0</v>
      </c>
      <c r="CB71" s="743">
        <v>0</v>
      </c>
      <c r="CC71" s="742">
        <v>0</v>
      </c>
      <c r="CD71" s="743">
        <v>0</v>
      </c>
      <c r="CE71" s="742">
        <v>0</v>
      </c>
      <c r="CF71" s="743">
        <v>0</v>
      </c>
      <c r="CG71" s="742">
        <v>0</v>
      </c>
      <c r="CH71" s="743">
        <v>0</v>
      </c>
      <c r="CI71" s="742">
        <v>0</v>
      </c>
      <c r="CJ71" s="743">
        <v>0</v>
      </c>
      <c r="CK71" s="742">
        <v>0</v>
      </c>
      <c r="CL71" s="743">
        <v>0</v>
      </c>
      <c r="CM71" s="744">
        <v>0</v>
      </c>
      <c r="CN71" s="707"/>
      <c r="CO71" s="993"/>
      <c r="CP71" s="707"/>
      <c r="CQ71" s="741">
        <v>1178</v>
      </c>
      <c r="CR71" s="742">
        <v>1019</v>
      </c>
      <c r="CS71" s="743">
        <v>734</v>
      </c>
      <c r="CT71" s="742">
        <v>733</v>
      </c>
      <c r="CU71" s="743">
        <v>733</v>
      </c>
      <c r="CV71" s="742">
        <v>733</v>
      </c>
      <c r="CW71" s="743">
        <v>733</v>
      </c>
      <c r="CX71" s="742">
        <v>733</v>
      </c>
      <c r="CY71" s="743">
        <v>733</v>
      </c>
      <c r="CZ71" s="742">
        <v>733</v>
      </c>
      <c r="DA71" s="743">
        <v>720</v>
      </c>
      <c r="DB71" s="742">
        <v>223</v>
      </c>
      <c r="DC71" s="743">
        <v>0</v>
      </c>
      <c r="DD71" s="742">
        <v>0</v>
      </c>
      <c r="DE71" s="743">
        <v>0</v>
      </c>
      <c r="DF71" s="742">
        <v>0</v>
      </c>
      <c r="DG71" s="743">
        <v>0</v>
      </c>
      <c r="DH71" s="742">
        <v>0</v>
      </c>
      <c r="DI71" s="743">
        <v>0</v>
      </c>
      <c r="DJ71" s="742">
        <v>0</v>
      </c>
      <c r="DK71" s="743">
        <v>0</v>
      </c>
      <c r="DL71" s="742">
        <v>0</v>
      </c>
      <c r="DM71" s="743">
        <v>0</v>
      </c>
      <c r="DN71" s="742">
        <v>0</v>
      </c>
      <c r="DO71" s="743">
        <v>0</v>
      </c>
      <c r="DP71" s="744">
        <v>0</v>
      </c>
      <c r="DQ71" s="707"/>
      <c r="DR71" s="995"/>
      <c r="DS71" s="707"/>
      <c r="DT71" s="997"/>
    </row>
    <row r="72" spans="2:124" outlineLevel="1">
      <c r="B72" s="745">
        <v>65</v>
      </c>
      <c r="C72" s="746" t="s">
        <v>103</v>
      </c>
      <c r="D72" s="747">
        <v>2015</v>
      </c>
      <c r="F72" s="752">
        <v>107398</v>
      </c>
      <c r="G72" s="753">
        <v>107398</v>
      </c>
      <c r="H72" s="754">
        <v>107398</v>
      </c>
      <c r="I72" s="753">
        <v>107398</v>
      </c>
      <c r="J72" s="754">
        <v>107398</v>
      </c>
      <c r="K72" s="753">
        <v>107398</v>
      </c>
      <c r="L72" s="754">
        <v>107398</v>
      </c>
      <c r="M72" s="753">
        <v>107398</v>
      </c>
      <c r="N72" s="754">
        <v>107398</v>
      </c>
      <c r="O72" s="753">
        <v>107398</v>
      </c>
      <c r="P72" s="754">
        <v>107398</v>
      </c>
      <c r="Q72" s="753">
        <v>107398</v>
      </c>
      <c r="R72" s="754">
        <v>107398</v>
      </c>
      <c r="S72" s="753">
        <v>107398</v>
      </c>
      <c r="T72" s="754">
        <v>52854</v>
      </c>
      <c r="U72" s="753">
        <v>0</v>
      </c>
      <c r="V72" s="754">
        <v>0</v>
      </c>
      <c r="W72" s="753">
        <v>0</v>
      </c>
      <c r="X72" s="754">
        <v>0</v>
      </c>
      <c r="Y72" s="753">
        <v>0</v>
      </c>
      <c r="Z72" s="754">
        <v>0</v>
      </c>
      <c r="AA72" s="753">
        <v>0</v>
      </c>
      <c r="AB72" s="754">
        <v>0</v>
      </c>
      <c r="AC72" s="753">
        <v>0</v>
      </c>
      <c r="AD72" s="754">
        <v>0</v>
      </c>
      <c r="AE72" s="755">
        <v>0</v>
      </c>
      <c r="AF72" s="707"/>
      <c r="AG72" s="1003"/>
      <c r="AH72" s="707"/>
      <c r="AI72" s="752">
        <v>71</v>
      </c>
      <c r="AJ72" s="753">
        <v>71</v>
      </c>
      <c r="AK72" s="754">
        <v>71</v>
      </c>
      <c r="AL72" s="753">
        <v>71</v>
      </c>
      <c r="AM72" s="754">
        <v>71</v>
      </c>
      <c r="AN72" s="753">
        <v>71</v>
      </c>
      <c r="AO72" s="754">
        <v>71</v>
      </c>
      <c r="AP72" s="753">
        <v>71</v>
      </c>
      <c r="AQ72" s="754">
        <v>71</v>
      </c>
      <c r="AR72" s="753">
        <v>71</v>
      </c>
      <c r="AS72" s="754">
        <v>71</v>
      </c>
      <c r="AT72" s="753">
        <v>71</v>
      </c>
      <c r="AU72" s="754">
        <v>71</v>
      </c>
      <c r="AV72" s="753">
        <v>71</v>
      </c>
      <c r="AW72" s="754">
        <v>58</v>
      </c>
      <c r="AX72" s="753">
        <v>0</v>
      </c>
      <c r="AY72" s="754">
        <v>0</v>
      </c>
      <c r="AZ72" s="753">
        <v>0</v>
      </c>
      <c r="BA72" s="754">
        <v>0</v>
      </c>
      <c r="BB72" s="753">
        <v>0</v>
      </c>
      <c r="BC72" s="754">
        <v>0</v>
      </c>
      <c r="BD72" s="753">
        <v>0</v>
      </c>
      <c r="BE72" s="754">
        <v>0</v>
      </c>
      <c r="BF72" s="753">
        <v>0</v>
      </c>
      <c r="BG72" s="754">
        <v>0</v>
      </c>
      <c r="BH72" s="755">
        <v>0</v>
      </c>
      <c r="BI72" s="707"/>
      <c r="BJ72" s="1005"/>
      <c r="BK72" s="707"/>
      <c r="BL72" s="991"/>
      <c r="BM72" s="707"/>
      <c r="BN72" s="752">
        <v>58323</v>
      </c>
      <c r="BO72" s="753">
        <v>58323</v>
      </c>
      <c r="BP72" s="754">
        <v>58323</v>
      </c>
      <c r="BQ72" s="753">
        <v>58323</v>
      </c>
      <c r="BR72" s="754">
        <v>58323</v>
      </c>
      <c r="BS72" s="753">
        <v>58323</v>
      </c>
      <c r="BT72" s="754">
        <v>58323</v>
      </c>
      <c r="BU72" s="753">
        <v>58323</v>
      </c>
      <c r="BV72" s="754">
        <v>58323</v>
      </c>
      <c r="BW72" s="753">
        <v>58323</v>
      </c>
      <c r="BX72" s="754">
        <v>58323</v>
      </c>
      <c r="BY72" s="753">
        <v>58323</v>
      </c>
      <c r="BZ72" s="754">
        <v>58323</v>
      </c>
      <c r="CA72" s="753">
        <v>58323</v>
      </c>
      <c r="CB72" s="754">
        <v>29414</v>
      </c>
      <c r="CC72" s="753">
        <v>0</v>
      </c>
      <c r="CD72" s="754">
        <v>0</v>
      </c>
      <c r="CE72" s="753">
        <v>0</v>
      </c>
      <c r="CF72" s="754">
        <v>0</v>
      </c>
      <c r="CG72" s="753">
        <v>0</v>
      </c>
      <c r="CH72" s="754">
        <v>0</v>
      </c>
      <c r="CI72" s="753">
        <v>0</v>
      </c>
      <c r="CJ72" s="754">
        <v>0</v>
      </c>
      <c r="CK72" s="753">
        <v>0</v>
      </c>
      <c r="CL72" s="754">
        <v>0</v>
      </c>
      <c r="CM72" s="755">
        <v>0</v>
      </c>
      <c r="CN72" s="707"/>
      <c r="CO72" s="993"/>
      <c r="CP72" s="707"/>
      <c r="CQ72" s="752">
        <v>39</v>
      </c>
      <c r="CR72" s="753">
        <v>39</v>
      </c>
      <c r="CS72" s="754">
        <v>39</v>
      </c>
      <c r="CT72" s="753">
        <v>39</v>
      </c>
      <c r="CU72" s="754">
        <v>39</v>
      </c>
      <c r="CV72" s="753">
        <v>39</v>
      </c>
      <c r="CW72" s="754">
        <v>39</v>
      </c>
      <c r="CX72" s="753">
        <v>39</v>
      </c>
      <c r="CY72" s="754">
        <v>39</v>
      </c>
      <c r="CZ72" s="753">
        <v>39</v>
      </c>
      <c r="DA72" s="754">
        <v>39</v>
      </c>
      <c r="DB72" s="753">
        <v>39</v>
      </c>
      <c r="DC72" s="754">
        <v>39</v>
      </c>
      <c r="DD72" s="753">
        <v>39</v>
      </c>
      <c r="DE72" s="754">
        <v>32</v>
      </c>
      <c r="DF72" s="753">
        <v>0</v>
      </c>
      <c r="DG72" s="754">
        <v>0</v>
      </c>
      <c r="DH72" s="753">
        <v>0</v>
      </c>
      <c r="DI72" s="754">
        <v>0</v>
      </c>
      <c r="DJ72" s="753">
        <v>0</v>
      </c>
      <c r="DK72" s="754">
        <v>0</v>
      </c>
      <c r="DL72" s="753">
        <v>0</v>
      </c>
      <c r="DM72" s="754">
        <v>0</v>
      </c>
      <c r="DN72" s="753">
        <v>0</v>
      </c>
      <c r="DO72" s="754">
        <v>0</v>
      </c>
      <c r="DP72" s="755">
        <v>0</v>
      </c>
      <c r="DQ72" s="707"/>
      <c r="DR72" s="995"/>
      <c r="DS72" s="707"/>
      <c r="DT72" s="997"/>
    </row>
    <row r="73" spans="2:124" outlineLevel="1">
      <c r="B73" s="762">
        <v>66</v>
      </c>
      <c r="C73" s="816" t="s">
        <v>104</v>
      </c>
      <c r="D73" s="764">
        <v>2015</v>
      </c>
      <c r="F73" s="823">
        <v>629079</v>
      </c>
      <c r="G73" s="824">
        <v>629079</v>
      </c>
      <c r="H73" s="825">
        <v>629079</v>
      </c>
      <c r="I73" s="824">
        <v>0</v>
      </c>
      <c r="J73" s="825">
        <v>0</v>
      </c>
      <c r="K73" s="824">
        <v>0</v>
      </c>
      <c r="L73" s="825">
        <v>0</v>
      </c>
      <c r="M73" s="824">
        <v>0</v>
      </c>
      <c r="N73" s="825">
        <v>0</v>
      </c>
      <c r="O73" s="824">
        <v>0</v>
      </c>
      <c r="P73" s="825">
        <v>0</v>
      </c>
      <c r="Q73" s="824">
        <v>0</v>
      </c>
      <c r="R73" s="825">
        <v>0</v>
      </c>
      <c r="S73" s="824">
        <v>0</v>
      </c>
      <c r="T73" s="825">
        <v>0</v>
      </c>
      <c r="U73" s="824">
        <v>0</v>
      </c>
      <c r="V73" s="825">
        <v>0</v>
      </c>
      <c r="W73" s="824">
        <v>0</v>
      </c>
      <c r="X73" s="825">
        <v>0</v>
      </c>
      <c r="Y73" s="824">
        <v>0</v>
      </c>
      <c r="Z73" s="825">
        <v>0</v>
      </c>
      <c r="AA73" s="824">
        <v>0</v>
      </c>
      <c r="AB73" s="825">
        <v>0</v>
      </c>
      <c r="AC73" s="824">
        <v>0</v>
      </c>
      <c r="AD73" s="825">
        <v>0</v>
      </c>
      <c r="AE73" s="826">
        <v>0</v>
      </c>
      <c r="AF73" s="707"/>
      <c r="AG73" s="1003"/>
      <c r="AH73" s="707"/>
      <c r="AI73" s="823">
        <v>271</v>
      </c>
      <c r="AJ73" s="824">
        <v>271</v>
      </c>
      <c r="AK73" s="825">
        <v>271</v>
      </c>
      <c r="AL73" s="824">
        <v>0</v>
      </c>
      <c r="AM73" s="825">
        <v>0</v>
      </c>
      <c r="AN73" s="824">
        <v>0</v>
      </c>
      <c r="AO73" s="825">
        <v>0</v>
      </c>
      <c r="AP73" s="824">
        <v>0</v>
      </c>
      <c r="AQ73" s="825">
        <v>0</v>
      </c>
      <c r="AR73" s="824">
        <v>0</v>
      </c>
      <c r="AS73" s="825">
        <v>0</v>
      </c>
      <c r="AT73" s="824">
        <v>0</v>
      </c>
      <c r="AU73" s="825">
        <v>0</v>
      </c>
      <c r="AV73" s="824">
        <v>0</v>
      </c>
      <c r="AW73" s="825">
        <v>0</v>
      </c>
      <c r="AX73" s="824">
        <v>0</v>
      </c>
      <c r="AY73" s="825">
        <v>0</v>
      </c>
      <c r="AZ73" s="824">
        <v>0</v>
      </c>
      <c r="BA73" s="825">
        <v>0</v>
      </c>
      <c r="BB73" s="824">
        <v>0</v>
      </c>
      <c r="BC73" s="825">
        <v>0</v>
      </c>
      <c r="BD73" s="824">
        <v>0</v>
      </c>
      <c r="BE73" s="825">
        <v>0</v>
      </c>
      <c r="BF73" s="824">
        <v>0</v>
      </c>
      <c r="BG73" s="825">
        <v>0</v>
      </c>
      <c r="BH73" s="826">
        <v>0</v>
      </c>
      <c r="BI73" s="707"/>
      <c r="BJ73" s="1005"/>
      <c r="BK73" s="707"/>
      <c r="BL73" s="991"/>
      <c r="BM73" s="707"/>
      <c r="BN73" s="823">
        <v>596676</v>
      </c>
      <c r="BO73" s="824">
        <v>596676</v>
      </c>
      <c r="BP73" s="825">
        <v>596676</v>
      </c>
      <c r="BQ73" s="824">
        <v>0</v>
      </c>
      <c r="BR73" s="825">
        <v>0</v>
      </c>
      <c r="BS73" s="824">
        <v>0</v>
      </c>
      <c r="BT73" s="825">
        <v>0</v>
      </c>
      <c r="BU73" s="824">
        <v>0</v>
      </c>
      <c r="BV73" s="825">
        <v>0</v>
      </c>
      <c r="BW73" s="824">
        <v>0</v>
      </c>
      <c r="BX73" s="825">
        <v>0</v>
      </c>
      <c r="BY73" s="824">
        <v>0</v>
      </c>
      <c r="BZ73" s="825">
        <v>0</v>
      </c>
      <c r="CA73" s="824">
        <v>0</v>
      </c>
      <c r="CB73" s="825">
        <v>0</v>
      </c>
      <c r="CC73" s="824">
        <v>0</v>
      </c>
      <c r="CD73" s="825">
        <v>0</v>
      </c>
      <c r="CE73" s="824">
        <v>0</v>
      </c>
      <c r="CF73" s="825">
        <v>0</v>
      </c>
      <c r="CG73" s="824">
        <v>0</v>
      </c>
      <c r="CH73" s="825">
        <v>0</v>
      </c>
      <c r="CI73" s="824">
        <v>0</v>
      </c>
      <c r="CJ73" s="825">
        <v>0</v>
      </c>
      <c r="CK73" s="824">
        <v>0</v>
      </c>
      <c r="CL73" s="825">
        <v>0</v>
      </c>
      <c r="CM73" s="826">
        <v>0</v>
      </c>
      <c r="CN73" s="707"/>
      <c r="CO73" s="993"/>
      <c r="CP73" s="707"/>
      <c r="CQ73" s="823">
        <v>250</v>
      </c>
      <c r="CR73" s="824">
        <v>250</v>
      </c>
      <c r="CS73" s="825">
        <v>250</v>
      </c>
      <c r="CT73" s="824">
        <v>0</v>
      </c>
      <c r="CU73" s="825">
        <v>0</v>
      </c>
      <c r="CV73" s="824">
        <v>0</v>
      </c>
      <c r="CW73" s="825">
        <v>0</v>
      </c>
      <c r="CX73" s="824">
        <v>0</v>
      </c>
      <c r="CY73" s="825">
        <v>0</v>
      </c>
      <c r="CZ73" s="824">
        <v>0</v>
      </c>
      <c r="DA73" s="825">
        <v>0</v>
      </c>
      <c r="DB73" s="824">
        <v>0</v>
      </c>
      <c r="DC73" s="825">
        <v>0</v>
      </c>
      <c r="DD73" s="824">
        <v>0</v>
      </c>
      <c r="DE73" s="825">
        <v>0</v>
      </c>
      <c r="DF73" s="824">
        <v>0</v>
      </c>
      <c r="DG73" s="825">
        <v>0</v>
      </c>
      <c r="DH73" s="824">
        <v>0</v>
      </c>
      <c r="DI73" s="825">
        <v>0</v>
      </c>
      <c r="DJ73" s="824">
        <v>0</v>
      </c>
      <c r="DK73" s="825">
        <v>0</v>
      </c>
      <c r="DL73" s="824">
        <v>0</v>
      </c>
      <c r="DM73" s="825">
        <v>0</v>
      </c>
      <c r="DN73" s="824">
        <v>0</v>
      </c>
      <c r="DO73" s="825">
        <v>0</v>
      </c>
      <c r="DP73" s="826">
        <v>0</v>
      </c>
      <c r="DQ73" s="707"/>
      <c r="DR73" s="995"/>
      <c r="DS73" s="707"/>
      <c r="DT73" s="997"/>
    </row>
    <row r="74" spans="2:124" outlineLevel="1">
      <c r="B74" s="731">
        <v>67</v>
      </c>
      <c r="C74" s="732" t="s">
        <v>105</v>
      </c>
      <c r="D74" s="733">
        <v>2015</v>
      </c>
      <c r="F74" s="734">
        <v>33306000</v>
      </c>
      <c r="G74" s="735">
        <v>33306000</v>
      </c>
      <c r="H74" s="736">
        <v>33306000</v>
      </c>
      <c r="I74" s="735">
        <v>33306000</v>
      </c>
      <c r="J74" s="736">
        <v>33306000</v>
      </c>
      <c r="K74" s="735">
        <v>33306000</v>
      </c>
      <c r="L74" s="736">
        <v>33306000</v>
      </c>
      <c r="M74" s="735">
        <v>33306000</v>
      </c>
      <c r="N74" s="736">
        <v>33306000</v>
      </c>
      <c r="O74" s="735">
        <v>33306000</v>
      </c>
      <c r="P74" s="736">
        <v>1450000</v>
      </c>
      <c r="Q74" s="735">
        <v>1450000</v>
      </c>
      <c r="R74" s="736">
        <v>1450000</v>
      </c>
      <c r="S74" s="735">
        <v>1450000</v>
      </c>
      <c r="T74" s="736">
        <v>1450000</v>
      </c>
      <c r="U74" s="735">
        <v>0</v>
      </c>
      <c r="V74" s="736">
        <v>0</v>
      </c>
      <c r="W74" s="735">
        <v>0</v>
      </c>
      <c r="X74" s="736">
        <v>0</v>
      </c>
      <c r="Y74" s="735">
        <v>0</v>
      </c>
      <c r="Z74" s="736">
        <v>0</v>
      </c>
      <c r="AA74" s="735">
        <v>0</v>
      </c>
      <c r="AB74" s="736">
        <v>0</v>
      </c>
      <c r="AC74" s="735">
        <v>0</v>
      </c>
      <c r="AD74" s="736">
        <v>0</v>
      </c>
      <c r="AE74" s="737">
        <v>0</v>
      </c>
      <c r="AF74" s="707"/>
      <c r="AG74" s="1003"/>
      <c r="AH74" s="707"/>
      <c r="AI74" s="734">
        <v>3833</v>
      </c>
      <c r="AJ74" s="735">
        <v>3833</v>
      </c>
      <c r="AK74" s="736">
        <v>3833</v>
      </c>
      <c r="AL74" s="735">
        <v>3833</v>
      </c>
      <c r="AM74" s="736">
        <v>3833</v>
      </c>
      <c r="AN74" s="735">
        <v>3833</v>
      </c>
      <c r="AO74" s="736">
        <v>3833</v>
      </c>
      <c r="AP74" s="735">
        <v>3833</v>
      </c>
      <c r="AQ74" s="736">
        <v>3833</v>
      </c>
      <c r="AR74" s="735">
        <v>3833</v>
      </c>
      <c r="AS74" s="736">
        <v>166</v>
      </c>
      <c r="AT74" s="735">
        <v>166</v>
      </c>
      <c r="AU74" s="736">
        <v>166</v>
      </c>
      <c r="AV74" s="735">
        <v>166</v>
      </c>
      <c r="AW74" s="736">
        <v>166</v>
      </c>
      <c r="AX74" s="735">
        <v>0</v>
      </c>
      <c r="AY74" s="736">
        <v>0</v>
      </c>
      <c r="AZ74" s="735">
        <v>0</v>
      </c>
      <c r="BA74" s="736">
        <v>0</v>
      </c>
      <c r="BB74" s="735">
        <v>0</v>
      </c>
      <c r="BC74" s="736">
        <v>0</v>
      </c>
      <c r="BD74" s="735">
        <v>0</v>
      </c>
      <c r="BE74" s="736">
        <v>0</v>
      </c>
      <c r="BF74" s="735">
        <v>0</v>
      </c>
      <c r="BG74" s="736">
        <v>0</v>
      </c>
      <c r="BH74" s="737">
        <v>0</v>
      </c>
      <c r="BI74" s="707"/>
      <c r="BJ74" s="1005"/>
      <c r="BK74" s="707"/>
      <c r="BL74" s="991"/>
      <c r="BM74" s="707"/>
      <c r="BN74" s="734">
        <v>29092220</v>
      </c>
      <c r="BO74" s="735">
        <v>29092220</v>
      </c>
      <c r="BP74" s="736">
        <v>29092220</v>
      </c>
      <c r="BQ74" s="735">
        <v>29092220</v>
      </c>
      <c r="BR74" s="736">
        <v>29092220</v>
      </c>
      <c r="BS74" s="735">
        <v>29092220</v>
      </c>
      <c r="BT74" s="736">
        <v>29092220</v>
      </c>
      <c r="BU74" s="735">
        <v>29092220</v>
      </c>
      <c r="BV74" s="736">
        <v>29092220</v>
      </c>
      <c r="BW74" s="735">
        <v>29092220</v>
      </c>
      <c r="BX74" s="736">
        <v>1377500</v>
      </c>
      <c r="BY74" s="735">
        <v>1377500</v>
      </c>
      <c r="BZ74" s="736">
        <v>1377500</v>
      </c>
      <c r="CA74" s="735">
        <v>1377500</v>
      </c>
      <c r="CB74" s="736">
        <v>1377500</v>
      </c>
      <c r="CC74" s="735">
        <v>0</v>
      </c>
      <c r="CD74" s="736">
        <v>0</v>
      </c>
      <c r="CE74" s="735">
        <v>0</v>
      </c>
      <c r="CF74" s="736">
        <v>0</v>
      </c>
      <c r="CG74" s="735">
        <v>0</v>
      </c>
      <c r="CH74" s="736">
        <v>0</v>
      </c>
      <c r="CI74" s="735">
        <v>0</v>
      </c>
      <c r="CJ74" s="736">
        <v>0</v>
      </c>
      <c r="CK74" s="735">
        <v>0</v>
      </c>
      <c r="CL74" s="736">
        <v>0</v>
      </c>
      <c r="CM74" s="737">
        <v>0</v>
      </c>
      <c r="CN74" s="707"/>
      <c r="CO74" s="993"/>
      <c r="CP74" s="707"/>
      <c r="CQ74" s="734">
        <v>3348</v>
      </c>
      <c r="CR74" s="735">
        <v>3348</v>
      </c>
      <c r="CS74" s="736">
        <v>3348</v>
      </c>
      <c r="CT74" s="735">
        <v>3348</v>
      </c>
      <c r="CU74" s="736">
        <v>3348</v>
      </c>
      <c r="CV74" s="735">
        <v>3348</v>
      </c>
      <c r="CW74" s="736">
        <v>3348</v>
      </c>
      <c r="CX74" s="735">
        <v>3348</v>
      </c>
      <c r="CY74" s="736">
        <v>3348</v>
      </c>
      <c r="CZ74" s="735">
        <v>3348</v>
      </c>
      <c r="DA74" s="736">
        <v>157</v>
      </c>
      <c r="DB74" s="735">
        <v>157</v>
      </c>
      <c r="DC74" s="736">
        <v>157</v>
      </c>
      <c r="DD74" s="735">
        <v>157</v>
      </c>
      <c r="DE74" s="736">
        <v>157</v>
      </c>
      <c r="DF74" s="735">
        <v>0</v>
      </c>
      <c r="DG74" s="736">
        <v>0</v>
      </c>
      <c r="DH74" s="735">
        <v>0</v>
      </c>
      <c r="DI74" s="736">
        <v>0</v>
      </c>
      <c r="DJ74" s="735">
        <v>0</v>
      </c>
      <c r="DK74" s="736">
        <v>0</v>
      </c>
      <c r="DL74" s="735">
        <v>0</v>
      </c>
      <c r="DM74" s="736">
        <v>0</v>
      </c>
      <c r="DN74" s="735">
        <v>0</v>
      </c>
      <c r="DO74" s="736">
        <v>0</v>
      </c>
      <c r="DP74" s="737">
        <v>0</v>
      </c>
      <c r="DQ74" s="707"/>
      <c r="DR74" s="995"/>
      <c r="DS74" s="707"/>
      <c r="DT74" s="997"/>
    </row>
    <row r="75" spans="2:124" outlineLevel="1">
      <c r="B75" s="738">
        <v>68</v>
      </c>
      <c r="C75" s="756" t="s">
        <v>107</v>
      </c>
      <c r="D75" s="740">
        <v>2015</v>
      </c>
      <c r="F75" s="741">
        <v>1843336</v>
      </c>
      <c r="G75" s="742">
        <v>1843336</v>
      </c>
      <c r="H75" s="743">
        <v>1843336</v>
      </c>
      <c r="I75" s="742">
        <v>1843336</v>
      </c>
      <c r="J75" s="743">
        <v>1811513</v>
      </c>
      <c r="K75" s="742">
        <v>1760213</v>
      </c>
      <c r="L75" s="743">
        <v>1760213</v>
      </c>
      <c r="M75" s="742">
        <v>1750364</v>
      </c>
      <c r="N75" s="743">
        <v>1732766</v>
      </c>
      <c r="O75" s="742">
        <v>704455</v>
      </c>
      <c r="P75" s="743">
        <v>589730</v>
      </c>
      <c r="Q75" s="742">
        <v>107752</v>
      </c>
      <c r="R75" s="743">
        <v>3930</v>
      </c>
      <c r="S75" s="742">
        <v>3930</v>
      </c>
      <c r="T75" s="743">
        <v>3930</v>
      </c>
      <c r="U75" s="742">
        <v>0</v>
      </c>
      <c r="V75" s="743">
        <v>0</v>
      </c>
      <c r="W75" s="742">
        <v>0</v>
      </c>
      <c r="X75" s="743">
        <v>0</v>
      </c>
      <c r="Y75" s="742">
        <v>0</v>
      </c>
      <c r="Z75" s="743">
        <v>0</v>
      </c>
      <c r="AA75" s="742">
        <v>0</v>
      </c>
      <c r="AB75" s="743">
        <v>0</v>
      </c>
      <c r="AC75" s="742">
        <v>0</v>
      </c>
      <c r="AD75" s="743">
        <v>0</v>
      </c>
      <c r="AE75" s="744">
        <v>0</v>
      </c>
      <c r="AF75" s="707"/>
      <c r="AG75" s="1003"/>
      <c r="AH75" s="707"/>
      <c r="AI75" s="741">
        <v>143</v>
      </c>
      <c r="AJ75" s="742">
        <v>143</v>
      </c>
      <c r="AK75" s="743">
        <v>143</v>
      </c>
      <c r="AL75" s="742">
        <v>143</v>
      </c>
      <c r="AM75" s="743">
        <v>143</v>
      </c>
      <c r="AN75" s="742">
        <v>128</v>
      </c>
      <c r="AO75" s="743">
        <v>128</v>
      </c>
      <c r="AP75" s="742">
        <v>127</v>
      </c>
      <c r="AQ75" s="743">
        <v>124</v>
      </c>
      <c r="AR75" s="742">
        <v>113</v>
      </c>
      <c r="AS75" s="743">
        <v>80</v>
      </c>
      <c r="AT75" s="742">
        <v>15</v>
      </c>
      <c r="AU75" s="743">
        <v>0</v>
      </c>
      <c r="AV75" s="742">
        <v>0</v>
      </c>
      <c r="AW75" s="743">
        <v>0</v>
      </c>
      <c r="AX75" s="742">
        <v>0</v>
      </c>
      <c r="AY75" s="743">
        <v>0</v>
      </c>
      <c r="AZ75" s="742">
        <v>0</v>
      </c>
      <c r="BA75" s="743">
        <v>0</v>
      </c>
      <c r="BB75" s="742">
        <v>0</v>
      </c>
      <c r="BC75" s="743">
        <v>0</v>
      </c>
      <c r="BD75" s="742">
        <v>0</v>
      </c>
      <c r="BE75" s="743">
        <v>0</v>
      </c>
      <c r="BF75" s="742">
        <v>0</v>
      </c>
      <c r="BG75" s="743">
        <v>0</v>
      </c>
      <c r="BH75" s="744">
        <v>0</v>
      </c>
      <c r="BI75" s="707"/>
      <c r="BJ75" s="1005"/>
      <c r="BK75" s="707"/>
      <c r="BL75" s="991"/>
      <c r="BM75" s="707"/>
      <c r="BN75" s="741">
        <v>1382502</v>
      </c>
      <c r="BO75" s="742">
        <v>1382502</v>
      </c>
      <c r="BP75" s="743">
        <v>1382502</v>
      </c>
      <c r="BQ75" s="742">
        <v>1382502</v>
      </c>
      <c r="BR75" s="743">
        <v>1358635</v>
      </c>
      <c r="BS75" s="742">
        <v>1320160</v>
      </c>
      <c r="BT75" s="743">
        <v>1320160</v>
      </c>
      <c r="BU75" s="742">
        <v>1312773</v>
      </c>
      <c r="BV75" s="743">
        <v>1299574</v>
      </c>
      <c r="BW75" s="742">
        <v>528341</v>
      </c>
      <c r="BX75" s="743">
        <v>442298</v>
      </c>
      <c r="BY75" s="742">
        <v>80814</v>
      </c>
      <c r="BZ75" s="743">
        <v>2948</v>
      </c>
      <c r="CA75" s="742">
        <v>2948</v>
      </c>
      <c r="CB75" s="743">
        <v>2948</v>
      </c>
      <c r="CC75" s="742">
        <v>0</v>
      </c>
      <c r="CD75" s="743">
        <v>0</v>
      </c>
      <c r="CE75" s="742">
        <v>0</v>
      </c>
      <c r="CF75" s="743">
        <v>0</v>
      </c>
      <c r="CG75" s="742">
        <v>0</v>
      </c>
      <c r="CH75" s="743">
        <v>0</v>
      </c>
      <c r="CI75" s="742">
        <v>0</v>
      </c>
      <c r="CJ75" s="743">
        <v>0</v>
      </c>
      <c r="CK75" s="742">
        <v>0</v>
      </c>
      <c r="CL75" s="743">
        <v>0</v>
      </c>
      <c r="CM75" s="744">
        <v>0</v>
      </c>
      <c r="CN75" s="707"/>
      <c r="CO75" s="993"/>
      <c r="CP75" s="707"/>
      <c r="CQ75" s="741">
        <v>116</v>
      </c>
      <c r="CR75" s="742">
        <v>116</v>
      </c>
      <c r="CS75" s="743">
        <v>116</v>
      </c>
      <c r="CT75" s="742">
        <v>116</v>
      </c>
      <c r="CU75" s="743">
        <v>116</v>
      </c>
      <c r="CV75" s="742">
        <v>103</v>
      </c>
      <c r="CW75" s="743">
        <v>103</v>
      </c>
      <c r="CX75" s="742">
        <v>103</v>
      </c>
      <c r="CY75" s="743">
        <v>100</v>
      </c>
      <c r="CZ75" s="742">
        <v>92</v>
      </c>
      <c r="DA75" s="743">
        <v>65</v>
      </c>
      <c r="DB75" s="742">
        <v>12</v>
      </c>
      <c r="DC75" s="743">
        <v>0</v>
      </c>
      <c r="DD75" s="742">
        <v>0</v>
      </c>
      <c r="DE75" s="743">
        <v>0</v>
      </c>
      <c r="DF75" s="742">
        <v>0</v>
      </c>
      <c r="DG75" s="743">
        <v>0</v>
      </c>
      <c r="DH75" s="742">
        <v>0</v>
      </c>
      <c r="DI75" s="743">
        <v>0</v>
      </c>
      <c r="DJ75" s="742">
        <v>0</v>
      </c>
      <c r="DK75" s="743">
        <v>0</v>
      </c>
      <c r="DL75" s="742">
        <v>0</v>
      </c>
      <c r="DM75" s="743">
        <v>0</v>
      </c>
      <c r="DN75" s="742">
        <v>0</v>
      </c>
      <c r="DO75" s="743">
        <v>0</v>
      </c>
      <c r="DP75" s="744">
        <v>0</v>
      </c>
      <c r="DQ75" s="707"/>
      <c r="DR75" s="995"/>
      <c r="DS75" s="707"/>
      <c r="DT75" s="997"/>
    </row>
    <row r="76" spans="2:124" outlineLevel="1">
      <c r="B76" s="802">
        <v>69</v>
      </c>
      <c r="C76" s="827" t="s">
        <v>106</v>
      </c>
      <c r="D76" s="804">
        <v>2015</v>
      </c>
      <c r="F76" s="828">
        <v>0</v>
      </c>
      <c r="G76" s="829">
        <v>0</v>
      </c>
      <c r="H76" s="830">
        <v>0</v>
      </c>
      <c r="I76" s="829">
        <v>0</v>
      </c>
      <c r="J76" s="830">
        <v>0</v>
      </c>
      <c r="K76" s="829">
        <v>0</v>
      </c>
      <c r="L76" s="830">
        <v>0</v>
      </c>
      <c r="M76" s="829">
        <v>0</v>
      </c>
      <c r="N76" s="830">
        <v>0</v>
      </c>
      <c r="O76" s="829">
        <v>0</v>
      </c>
      <c r="P76" s="830">
        <v>0</v>
      </c>
      <c r="Q76" s="829">
        <v>0</v>
      </c>
      <c r="R76" s="830">
        <v>0</v>
      </c>
      <c r="S76" s="829">
        <v>0</v>
      </c>
      <c r="T76" s="830">
        <v>0</v>
      </c>
      <c r="U76" s="829">
        <v>0</v>
      </c>
      <c r="V76" s="830">
        <v>0</v>
      </c>
      <c r="W76" s="829">
        <v>0</v>
      </c>
      <c r="X76" s="830">
        <v>0</v>
      </c>
      <c r="Y76" s="829">
        <v>0</v>
      </c>
      <c r="Z76" s="830">
        <v>0</v>
      </c>
      <c r="AA76" s="829">
        <v>0</v>
      </c>
      <c r="AB76" s="830">
        <v>0</v>
      </c>
      <c r="AC76" s="829">
        <v>0</v>
      </c>
      <c r="AD76" s="830">
        <v>0</v>
      </c>
      <c r="AE76" s="831">
        <v>0</v>
      </c>
      <c r="AF76" s="707"/>
      <c r="AG76" s="1003"/>
      <c r="AH76" s="707"/>
      <c r="AI76" s="828">
        <v>0</v>
      </c>
      <c r="AJ76" s="829">
        <v>0</v>
      </c>
      <c r="AK76" s="830">
        <v>0</v>
      </c>
      <c r="AL76" s="829">
        <v>0</v>
      </c>
      <c r="AM76" s="830">
        <v>0</v>
      </c>
      <c r="AN76" s="829">
        <v>0</v>
      </c>
      <c r="AO76" s="830">
        <v>0</v>
      </c>
      <c r="AP76" s="829">
        <v>0</v>
      </c>
      <c r="AQ76" s="830">
        <v>0</v>
      </c>
      <c r="AR76" s="829">
        <v>0</v>
      </c>
      <c r="AS76" s="830">
        <v>0</v>
      </c>
      <c r="AT76" s="829">
        <v>0</v>
      </c>
      <c r="AU76" s="830">
        <v>0</v>
      </c>
      <c r="AV76" s="829">
        <v>0</v>
      </c>
      <c r="AW76" s="830">
        <v>0</v>
      </c>
      <c r="AX76" s="829">
        <v>0</v>
      </c>
      <c r="AY76" s="830">
        <v>0</v>
      </c>
      <c r="AZ76" s="829">
        <v>0</v>
      </c>
      <c r="BA76" s="830">
        <v>0</v>
      </c>
      <c r="BB76" s="829">
        <v>0</v>
      </c>
      <c r="BC76" s="830">
        <v>0</v>
      </c>
      <c r="BD76" s="829">
        <v>0</v>
      </c>
      <c r="BE76" s="830">
        <v>0</v>
      </c>
      <c r="BF76" s="829">
        <v>0</v>
      </c>
      <c r="BG76" s="830">
        <v>0</v>
      </c>
      <c r="BH76" s="831">
        <v>0</v>
      </c>
      <c r="BI76" s="707"/>
      <c r="BJ76" s="1005"/>
      <c r="BK76" s="707"/>
      <c r="BL76" s="991"/>
      <c r="BM76" s="707"/>
      <c r="BN76" s="828">
        <v>0</v>
      </c>
      <c r="BO76" s="829">
        <v>0</v>
      </c>
      <c r="BP76" s="830">
        <v>0</v>
      </c>
      <c r="BQ76" s="829">
        <v>0</v>
      </c>
      <c r="BR76" s="830">
        <v>0</v>
      </c>
      <c r="BS76" s="829">
        <v>0</v>
      </c>
      <c r="BT76" s="830">
        <v>0</v>
      </c>
      <c r="BU76" s="829">
        <v>0</v>
      </c>
      <c r="BV76" s="830">
        <v>0</v>
      </c>
      <c r="BW76" s="829">
        <v>0</v>
      </c>
      <c r="BX76" s="830">
        <v>0</v>
      </c>
      <c r="BY76" s="829">
        <v>0</v>
      </c>
      <c r="BZ76" s="830">
        <v>0</v>
      </c>
      <c r="CA76" s="829">
        <v>0</v>
      </c>
      <c r="CB76" s="830">
        <v>0</v>
      </c>
      <c r="CC76" s="829">
        <v>0</v>
      </c>
      <c r="CD76" s="830">
        <v>0</v>
      </c>
      <c r="CE76" s="829">
        <v>0</v>
      </c>
      <c r="CF76" s="830">
        <v>0</v>
      </c>
      <c r="CG76" s="829">
        <v>0</v>
      </c>
      <c r="CH76" s="830">
        <v>0</v>
      </c>
      <c r="CI76" s="829">
        <v>0</v>
      </c>
      <c r="CJ76" s="830">
        <v>0</v>
      </c>
      <c r="CK76" s="829">
        <v>0</v>
      </c>
      <c r="CL76" s="830">
        <v>0</v>
      </c>
      <c r="CM76" s="831">
        <v>0</v>
      </c>
      <c r="CN76" s="707"/>
      <c r="CO76" s="993"/>
      <c r="CP76" s="707"/>
      <c r="CQ76" s="828">
        <v>0</v>
      </c>
      <c r="CR76" s="829">
        <v>0</v>
      </c>
      <c r="CS76" s="830">
        <v>0</v>
      </c>
      <c r="CT76" s="829">
        <v>0</v>
      </c>
      <c r="CU76" s="830">
        <v>0</v>
      </c>
      <c r="CV76" s="829">
        <v>0</v>
      </c>
      <c r="CW76" s="830">
        <v>0</v>
      </c>
      <c r="CX76" s="829">
        <v>0</v>
      </c>
      <c r="CY76" s="830">
        <v>0</v>
      </c>
      <c r="CZ76" s="829">
        <v>0</v>
      </c>
      <c r="DA76" s="830">
        <v>0</v>
      </c>
      <c r="DB76" s="829">
        <v>0</v>
      </c>
      <c r="DC76" s="830">
        <v>0</v>
      </c>
      <c r="DD76" s="829">
        <v>0</v>
      </c>
      <c r="DE76" s="830">
        <v>0</v>
      </c>
      <c r="DF76" s="829">
        <v>0</v>
      </c>
      <c r="DG76" s="830">
        <v>0</v>
      </c>
      <c r="DH76" s="829">
        <v>0</v>
      </c>
      <c r="DI76" s="830">
        <v>0</v>
      </c>
      <c r="DJ76" s="829">
        <v>0</v>
      </c>
      <c r="DK76" s="830">
        <v>0</v>
      </c>
      <c r="DL76" s="829">
        <v>0</v>
      </c>
      <c r="DM76" s="830">
        <v>0</v>
      </c>
      <c r="DN76" s="829">
        <v>0</v>
      </c>
      <c r="DO76" s="830">
        <v>0</v>
      </c>
      <c r="DP76" s="831">
        <v>0</v>
      </c>
      <c r="DQ76" s="707"/>
      <c r="DR76" s="995"/>
      <c r="DS76" s="707"/>
      <c r="DT76" s="997"/>
    </row>
    <row r="77" spans="2:124" outlineLevel="1">
      <c r="B77" s="837">
        <v>70</v>
      </c>
      <c r="C77" s="838" t="s">
        <v>109</v>
      </c>
      <c r="D77" s="839">
        <v>2015</v>
      </c>
      <c r="F77" s="840">
        <v>237547</v>
      </c>
      <c r="G77" s="841">
        <v>185413</v>
      </c>
      <c r="H77" s="842">
        <v>176726</v>
      </c>
      <c r="I77" s="841">
        <v>169475</v>
      </c>
      <c r="J77" s="842">
        <v>169475</v>
      </c>
      <c r="K77" s="841">
        <v>169475</v>
      </c>
      <c r="L77" s="842">
        <v>166931</v>
      </c>
      <c r="M77" s="841">
        <v>166831</v>
      </c>
      <c r="N77" s="842">
        <v>86294</v>
      </c>
      <c r="O77" s="841">
        <v>85862</v>
      </c>
      <c r="P77" s="842">
        <v>81001</v>
      </c>
      <c r="Q77" s="841">
        <v>80388</v>
      </c>
      <c r="R77" s="842">
        <v>79825</v>
      </c>
      <c r="S77" s="841">
        <v>79825</v>
      </c>
      <c r="T77" s="842">
        <v>8230</v>
      </c>
      <c r="U77" s="841">
        <v>8134</v>
      </c>
      <c r="V77" s="842">
        <v>8134</v>
      </c>
      <c r="W77" s="841">
        <v>8134</v>
      </c>
      <c r="X77" s="842">
        <v>8134</v>
      </c>
      <c r="Y77" s="841">
        <v>8134</v>
      </c>
      <c r="Z77" s="842">
        <v>4649</v>
      </c>
      <c r="AA77" s="841">
        <v>0</v>
      </c>
      <c r="AB77" s="842">
        <v>0</v>
      </c>
      <c r="AC77" s="841">
        <v>0</v>
      </c>
      <c r="AD77" s="842">
        <v>0</v>
      </c>
      <c r="AE77" s="843">
        <v>0</v>
      </c>
      <c r="AF77" s="707"/>
      <c r="AG77" s="1003"/>
      <c r="AH77" s="707"/>
      <c r="AI77" s="840">
        <v>20</v>
      </c>
      <c r="AJ77" s="841">
        <v>17</v>
      </c>
      <c r="AK77" s="842">
        <v>17</v>
      </c>
      <c r="AL77" s="841">
        <v>16</v>
      </c>
      <c r="AM77" s="842">
        <v>16</v>
      </c>
      <c r="AN77" s="841">
        <v>16</v>
      </c>
      <c r="AO77" s="842">
        <v>16</v>
      </c>
      <c r="AP77" s="841">
        <v>16</v>
      </c>
      <c r="AQ77" s="842">
        <v>12</v>
      </c>
      <c r="AR77" s="841">
        <v>12</v>
      </c>
      <c r="AS77" s="842">
        <v>11</v>
      </c>
      <c r="AT77" s="841">
        <v>11</v>
      </c>
      <c r="AU77" s="842">
        <v>11</v>
      </c>
      <c r="AV77" s="841">
        <v>11</v>
      </c>
      <c r="AW77" s="842">
        <v>2</v>
      </c>
      <c r="AX77" s="841">
        <v>2</v>
      </c>
      <c r="AY77" s="842">
        <v>2</v>
      </c>
      <c r="AZ77" s="841">
        <v>2</v>
      </c>
      <c r="BA77" s="842">
        <v>2</v>
      </c>
      <c r="BB77" s="841">
        <v>2</v>
      </c>
      <c r="BC77" s="842">
        <v>1</v>
      </c>
      <c r="BD77" s="841">
        <v>0</v>
      </c>
      <c r="BE77" s="842">
        <v>0</v>
      </c>
      <c r="BF77" s="841">
        <v>0</v>
      </c>
      <c r="BG77" s="842">
        <v>0</v>
      </c>
      <c r="BH77" s="843">
        <v>0</v>
      </c>
      <c r="BI77" s="707"/>
      <c r="BJ77" s="1005"/>
      <c r="BK77" s="707"/>
      <c r="BL77" s="991"/>
      <c r="BM77" s="707"/>
      <c r="BN77" s="840">
        <v>237547</v>
      </c>
      <c r="BO77" s="841">
        <v>185413</v>
      </c>
      <c r="BP77" s="842">
        <v>176726</v>
      </c>
      <c r="BQ77" s="841">
        <v>169475</v>
      </c>
      <c r="BR77" s="842">
        <v>169475</v>
      </c>
      <c r="BS77" s="841">
        <v>169475</v>
      </c>
      <c r="BT77" s="842">
        <v>166931</v>
      </c>
      <c r="BU77" s="841">
        <v>166831</v>
      </c>
      <c r="BV77" s="842">
        <v>86294</v>
      </c>
      <c r="BW77" s="841">
        <v>85862</v>
      </c>
      <c r="BX77" s="842">
        <v>81001</v>
      </c>
      <c r="BY77" s="841">
        <v>80388</v>
      </c>
      <c r="BZ77" s="842">
        <v>79825</v>
      </c>
      <c r="CA77" s="841">
        <v>79825</v>
      </c>
      <c r="CB77" s="842">
        <v>8230</v>
      </c>
      <c r="CC77" s="841">
        <v>8134</v>
      </c>
      <c r="CD77" s="842">
        <v>8134</v>
      </c>
      <c r="CE77" s="841">
        <v>8134</v>
      </c>
      <c r="CF77" s="842">
        <v>8134</v>
      </c>
      <c r="CG77" s="841">
        <v>8134</v>
      </c>
      <c r="CH77" s="842">
        <v>4649</v>
      </c>
      <c r="CI77" s="841">
        <v>0</v>
      </c>
      <c r="CJ77" s="842">
        <v>0</v>
      </c>
      <c r="CK77" s="841">
        <v>0</v>
      </c>
      <c r="CL77" s="842">
        <v>0</v>
      </c>
      <c r="CM77" s="843">
        <v>0</v>
      </c>
      <c r="CN77" s="707"/>
      <c r="CO77" s="993"/>
      <c r="CP77" s="707"/>
      <c r="CQ77" s="840">
        <v>20</v>
      </c>
      <c r="CR77" s="841">
        <v>17</v>
      </c>
      <c r="CS77" s="842">
        <v>17</v>
      </c>
      <c r="CT77" s="841">
        <v>16</v>
      </c>
      <c r="CU77" s="842">
        <v>16</v>
      </c>
      <c r="CV77" s="841">
        <v>16</v>
      </c>
      <c r="CW77" s="842">
        <v>16</v>
      </c>
      <c r="CX77" s="841">
        <v>16</v>
      </c>
      <c r="CY77" s="842">
        <v>12</v>
      </c>
      <c r="CZ77" s="841">
        <v>12</v>
      </c>
      <c r="DA77" s="842">
        <v>11</v>
      </c>
      <c r="DB77" s="841">
        <v>11</v>
      </c>
      <c r="DC77" s="842">
        <v>11</v>
      </c>
      <c r="DD77" s="841">
        <v>11</v>
      </c>
      <c r="DE77" s="842">
        <v>2</v>
      </c>
      <c r="DF77" s="841">
        <v>2</v>
      </c>
      <c r="DG77" s="842">
        <v>2</v>
      </c>
      <c r="DH77" s="841">
        <v>2</v>
      </c>
      <c r="DI77" s="842">
        <v>2</v>
      </c>
      <c r="DJ77" s="841">
        <v>2</v>
      </c>
      <c r="DK77" s="842">
        <v>1</v>
      </c>
      <c r="DL77" s="841">
        <v>0</v>
      </c>
      <c r="DM77" s="842">
        <v>0</v>
      </c>
      <c r="DN77" s="841">
        <v>0</v>
      </c>
      <c r="DO77" s="842">
        <v>0</v>
      </c>
      <c r="DP77" s="843">
        <v>0</v>
      </c>
      <c r="DQ77" s="707"/>
      <c r="DR77" s="995"/>
      <c r="DS77" s="707"/>
      <c r="DT77" s="997"/>
    </row>
    <row r="78" spans="2:124" outlineLevel="1">
      <c r="B78" s="731">
        <v>71</v>
      </c>
      <c r="C78" s="732" t="s">
        <v>508</v>
      </c>
      <c r="D78" s="733">
        <v>2015</v>
      </c>
      <c r="F78" s="734">
        <v>0</v>
      </c>
      <c r="G78" s="735">
        <v>0</v>
      </c>
      <c r="H78" s="736">
        <v>0</v>
      </c>
      <c r="I78" s="735">
        <v>0</v>
      </c>
      <c r="J78" s="736">
        <v>0</v>
      </c>
      <c r="K78" s="735">
        <v>0</v>
      </c>
      <c r="L78" s="736">
        <v>0</v>
      </c>
      <c r="M78" s="735">
        <v>0</v>
      </c>
      <c r="N78" s="736">
        <v>0</v>
      </c>
      <c r="O78" s="735">
        <v>0</v>
      </c>
      <c r="P78" s="736">
        <v>0</v>
      </c>
      <c r="Q78" s="735">
        <v>0</v>
      </c>
      <c r="R78" s="736">
        <v>0</v>
      </c>
      <c r="S78" s="735">
        <v>0</v>
      </c>
      <c r="T78" s="736">
        <v>0</v>
      </c>
      <c r="U78" s="735">
        <v>0</v>
      </c>
      <c r="V78" s="736">
        <v>0</v>
      </c>
      <c r="W78" s="735">
        <v>0</v>
      </c>
      <c r="X78" s="736">
        <v>0</v>
      </c>
      <c r="Y78" s="735">
        <v>0</v>
      </c>
      <c r="Z78" s="736">
        <v>0</v>
      </c>
      <c r="AA78" s="735">
        <v>0</v>
      </c>
      <c r="AB78" s="736">
        <v>0</v>
      </c>
      <c r="AC78" s="735">
        <v>0</v>
      </c>
      <c r="AD78" s="736">
        <v>0</v>
      </c>
      <c r="AE78" s="737">
        <v>0</v>
      </c>
      <c r="AF78" s="707"/>
      <c r="AG78" s="1003"/>
      <c r="AH78" s="707"/>
      <c r="AI78" s="734">
        <v>0</v>
      </c>
      <c r="AJ78" s="735">
        <v>0</v>
      </c>
      <c r="AK78" s="736">
        <v>0</v>
      </c>
      <c r="AL78" s="735">
        <v>0</v>
      </c>
      <c r="AM78" s="736">
        <v>0</v>
      </c>
      <c r="AN78" s="735">
        <v>0</v>
      </c>
      <c r="AO78" s="736">
        <v>0</v>
      </c>
      <c r="AP78" s="735">
        <v>0</v>
      </c>
      <c r="AQ78" s="736">
        <v>0</v>
      </c>
      <c r="AR78" s="735">
        <v>0</v>
      </c>
      <c r="AS78" s="736">
        <v>0</v>
      </c>
      <c r="AT78" s="735">
        <v>0</v>
      </c>
      <c r="AU78" s="736">
        <v>0</v>
      </c>
      <c r="AV78" s="735">
        <v>0</v>
      </c>
      <c r="AW78" s="736">
        <v>0</v>
      </c>
      <c r="AX78" s="735">
        <v>0</v>
      </c>
      <c r="AY78" s="736">
        <v>0</v>
      </c>
      <c r="AZ78" s="735">
        <v>0</v>
      </c>
      <c r="BA78" s="736">
        <v>0</v>
      </c>
      <c r="BB78" s="735">
        <v>0</v>
      </c>
      <c r="BC78" s="736">
        <v>0</v>
      </c>
      <c r="BD78" s="735">
        <v>0</v>
      </c>
      <c r="BE78" s="736">
        <v>0</v>
      </c>
      <c r="BF78" s="735">
        <v>0</v>
      </c>
      <c r="BG78" s="736">
        <v>0</v>
      </c>
      <c r="BH78" s="737">
        <v>0</v>
      </c>
      <c r="BI78" s="707"/>
      <c r="BJ78" s="1005"/>
      <c r="BK78" s="707"/>
      <c r="BL78" s="991"/>
      <c r="BM78" s="707"/>
      <c r="BN78" s="734">
        <v>0</v>
      </c>
      <c r="BO78" s="735">
        <v>0</v>
      </c>
      <c r="BP78" s="736">
        <v>0</v>
      </c>
      <c r="BQ78" s="735">
        <v>0</v>
      </c>
      <c r="BR78" s="736">
        <v>0</v>
      </c>
      <c r="BS78" s="735">
        <v>0</v>
      </c>
      <c r="BT78" s="736">
        <v>0</v>
      </c>
      <c r="BU78" s="735">
        <v>0</v>
      </c>
      <c r="BV78" s="736">
        <v>0</v>
      </c>
      <c r="BW78" s="735">
        <v>0</v>
      </c>
      <c r="BX78" s="736">
        <v>0</v>
      </c>
      <c r="BY78" s="735">
        <v>0</v>
      </c>
      <c r="BZ78" s="736">
        <v>0</v>
      </c>
      <c r="CA78" s="735">
        <v>0</v>
      </c>
      <c r="CB78" s="736">
        <v>0</v>
      </c>
      <c r="CC78" s="735">
        <v>0</v>
      </c>
      <c r="CD78" s="736">
        <v>0</v>
      </c>
      <c r="CE78" s="735">
        <v>0</v>
      </c>
      <c r="CF78" s="736">
        <v>0</v>
      </c>
      <c r="CG78" s="735">
        <v>0</v>
      </c>
      <c r="CH78" s="736">
        <v>0</v>
      </c>
      <c r="CI78" s="735">
        <v>0</v>
      </c>
      <c r="CJ78" s="736">
        <v>0</v>
      </c>
      <c r="CK78" s="735">
        <v>0</v>
      </c>
      <c r="CL78" s="736">
        <v>0</v>
      </c>
      <c r="CM78" s="737">
        <v>0</v>
      </c>
      <c r="CN78" s="707"/>
      <c r="CO78" s="993"/>
      <c r="CP78" s="707"/>
      <c r="CQ78" s="734">
        <v>0</v>
      </c>
      <c r="CR78" s="735">
        <v>0</v>
      </c>
      <c r="CS78" s="736">
        <v>0</v>
      </c>
      <c r="CT78" s="735">
        <v>0</v>
      </c>
      <c r="CU78" s="736">
        <v>0</v>
      </c>
      <c r="CV78" s="735">
        <v>0</v>
      </c>
      <c r="CW78" s="736">
        <v>0</v>
      </c>
      <c r="CX78" s="735">
        <v>0</v>
      </c>
      <c r="CY78" s="736">
        <v>0</v>
      </c>
      <c r="CZ78" s="735">
        <v>0</v>
      </c>
      <c r="DA78" s="736">
        <v>0</v>
      </c>
      <c r="DB78" s="735">
        <v>0</v>
      </c>
      <c r="DC78" s="736">
        <v>0</v>
      </c>
      <c r="DD78" s="735">
        <v>0</v>
      </c>
      <c r="DE78" s="736">
        <v>0</v>
      </c>
      <c r="DF78" s="735">
        <v>0</v>
      </c>
      <c r="DG78" s="736">
        <v>0</v>
      </c>
      <c r="DH78" s="735">
        <v>0</v>
      </c>
      <c r="DI78" s="736">
        <v>0</v>
      </c>
      <c r="DJ78" s="735">
        <v>0</v>
      </c>
      <c r="DK78" s="736">
        <v>0</v>
      </c>
      <c r="DL78" s="735">
        <v>0</v>
      </c>
      <c r="DM78" s="736">
        <v>0</v>
      </c>
      <c r="DN78" s="735">
        <v>0</v>
      </c>
      <c r="DO78" s="736">
        <v>0</v>
      </c>
      <c r="DP78" s="737">
        <v>0</v>
      </c>
      <c r="DQ78" s="707"/>
      <c r="DR78" s="995"/>
      <c r="DS78" s="707"/>
      <c r="DT78" s="997"/>
    </row>
    <row r="79" spans="2:124" outlineLevel="1">
      <c r="B79" s="774">
        <v>72</v>
      </c>
      <c r="C79" s="817" t="s">
        <v>504</v>
      </c>
      <c r="D79" s="776">
        <v>2015</v>
      </c>
      <c r="F79" s="844">
        <v>557231</v>
      </c>
      <c r="G79" s="845">
        <v>557231</v>
      </c>
      <c r="H79" s="846">
        <v>557231</v>
      </c>
      <c r="I79" s="845">
        <v>557231</v>
      </c>
      <c r="J79" s="846">
        <v>557231</v>
      </c>
      <c r="K79" s="845">
        <v>557231</v>
      </c>
      <c r="L79" s="846">
        <v>557231</v>
      </c>
      <c r="M79" s="845">
        <v>557231</v>
      </c>
      <c r="N79" s="846">
        <v>557231</v>
      </c>
      <c r="O79" s="845">
        <v>557231</v>
      </c>
      <c r="P79" s="846">
        <v>557231</v>
      </c>
      <c r="Q79" s="845">
        <v>557231</v>
      </c>
      <c r="R79" s="846">
        <v>557231</v>
      </c>
      <c r="S79" s="845">
        <v>557231</v>
      </c>
      <c r="T79" s="846">
        <v>557231</v>
      </c>
      <c r="U79" s="845">
        <v>0</v>
      </c>
      <c r="V79" s="846">
        <v>0</v>
      </c>
      <c r="W79" s="845">
        <v>0</v>
      </c>
      <c r="X79" s="846">
        <v>0</v>
      </c>
      <c r="Y79" s="845">
        <v>0</v>
      </c>
      <c r="Z79" s="846">
        <v>0</v>
      </c>
      <c r="AA79" s="845">
        <v>0</v>
      </c>
      <c r="AB79" s="846">
        <v>0</v>
      </c>
      <c r="AC79" s="845">
        <v>0</v>
      </c>
      <c r="AD79" s="846">
        <v>0</v>
      </c>
      <c r="AE79" s="847">
        <v>0</v>
      </c>
      <c r="AF79" s="707"/>
      <c r="AG79" s="1003"/>
      <c r="AH79" s="707"/>
      <c r="AI79" s="844">
        <v>0</v>
      </c>
      <c r="AJ79" s="845">
        <v>0</v>
      </c>
      <c r="AK79" s="846">
        <v>0</v>
      </c>
      <c r="AL79" s="845">
        <v>0</v>
      </c>
      <c r="AM79" s="846">
        <v>0</v>
      </c>
      <c r="AN79" s="845">
        <v>0</v>
      </c>
      <c r="AO79" s="846">
        <v>0</v>
      </c>
      <c r="AP79" s="845">
        <v>0</v>
      </c>
      <c r="AQ79" s="846">
        <v>0</v>
      </c>
      <c r="AR79" s="845">
        <v>0</v>
      </c>
      <c r="AS79" s="846">
        <v>0</v>
      </c>
      <c r="AT79" s="845">
        <v>0</v>
      </c>
      <c r="AU79" s="846">
        <v>0</v>
      </c>
      <c r="AV79" s="845">
        <v>0</v>
      </c>
      <c r="AW79" s="846">
        <v>0</v>
      </c>
      <c r="AX79" s="845">
        <v>0</v>
      </c>
      <c r="AY79" s="846">
        <v>0</v>
      </c>
      <c r="AZ79" s="845">
        <v>0</v>
      </c>
      <c r="BA79" s="846">
        <v>0</v>
      </c>
      <c r="BB79" s="845">
        <v>0</v>
      </c>
      <c r="BC79" s="846">
        <v>0</v>
      </c>
      <c r="BD79" s="845">
        <v>0</v>
      </c>
      <c r="BE79" s="846">
        <v>0</v>
      </c>
      <c r="BF79" s="845">
        <v>0</v>
      </c>
      <c r="BG79" s="846">
        <v>0</v>
      </c>
      <c r="BH79" s="847">
        <v>0</v>
      </c>
      <c r="BI79" s="707"/>
      <c r="BJ79" s="1005"/>
      <c r="BK79" s="707"/>
      <c r="BL79" s="991"/>
      <c r="BM79" s="707"/>
      <c r="BN79" s="844">
        <v>417923</v>
      </c>
      <c r="BO79" s="845">
        <v>417923</v>
      </c>
      <c r="BP79" s="846">
        <v>417923</v>
      </c>
      <c r="BQ79" s="845">
        <v>417923</v>
      </c>
      <c r="BR79" s="846">
        <v>417923</v>
      </c>
      <c r="BS79" s="845">
        <v>417923</v>
      </c>
      <c r="BT79" s="846">
        <v>417923</v>
      </c>
      <c r="BU79" s="845">
        <v>417923</v>
      </c>
      <c r="BV79" s="846">
        <v>417923</v>
      </c>
      <c r="BW79" s="845">
        <v>417923</v>
      </c>
      <c r="BX79" s="846">
        <v>417923</v>
      </c>
      <c r="BY79" s="845">
        <v>417923</v>
      </c>
      <c r="BZ79" s="846">
        <v>417923</v>
      </c>
      <c r="CA79" s="845">
        <v>417923</v>
      </c>
      <c r="CB79" s="846">
        <v>417923</v>
      </c>
      <c r="CC79" s="845">
        <v>0</v>
      </c>
      <c r="CD79" s="846">
        <v>0</v>
      </c>
      <c r="CE79" s="845">
        <v>0</v>
      </c>
      <c r="CF79" s="846">
        <v>0</v>
      </c>
      <c r="CG79" s="845">
        <v>0</v>
      </c>
      <c r="CH79" s="846">
        <v>0</v>
      </c>
      <c r="CI79" s="845">
        <v>0</v>
      </c>
      <c r="CJ79" s="846">
        <v>0</v>
      </c>
      <c r="CK79" s="845">
        <v>0</v>
      </c>
      <c r="CL79" s="846">
        <v>0</v>
      </c>
      <c r="CM79" s="847">
        <v>0</v>
      </c>
      <c r="CN79" s="707"/>
      <c r="CO79" s="993"/>
      <c r="CP79" s="707"/>
      <c r="CQ79" s="844">
        <v>0</v>
      </c>
      <c r="CR79" s="845">
        <v>0</v>
      </c>
      <c r="CS79" s="846">
        <v>0</v>
      </c>
      <c r="CT79" s="845">
        <v>0</v>
      </c>
      <c r="CU79" s="846">
        <v>0</v>
      </c>
      <c r="CV79" s="845">
        <v>0</v>
      </c>
      <c r="CW79" s="846">
        <v>0</v>
      </c>
      <c r="CX79" s="845">
        <v>0</v>
      </c>
      <c r="CY79" s="846">
        <v>0</v>
      </c>
      <c r="CZ79" s="845">
        <v>0</v>
      </c>
      <c r="DA79" s="846">
        <v>0</v>
      </c>
      <c r="DB79" s="845">
        <v>0</v>
      </c>
      <c r="DC79" s="846">
        <v>0</v>
      </c>
      <c r="DD79" s="845">
        <v>0</v>
      </c>
      <c r="DE79" s="846">
        <v>0</v>
      </c>
      <c r="DF79" s="845">
        <v>0</v>
      </c>
      <c r="DG79" s="846">
        <v>0</v>
      </c>
      <c r="DH79" s="845">
        <v>0</v>
      </c>
      <c r="DI79" s="846">
        <v>0</v>
      </c>
      <c r="DJ79" s="845">
        <v>0</v>
      </c>
      <c r="DK79" s="846">
        <v>0</v>
      </c>
      <c r="DL79" s="845">
        <v>0</v>
      </c>
      <c r="DM79" s="846">
        <v>0</v>
      </c>
      <c r="DN79" s="845">
        <v>0</v>
      </c>
      <c r="DO79" s="846">
        <v>0</v>
      </c>
      <c r="DP79" s="847">
        <v>0</v>
      </c>
      <c r="DQ79" s="707"/>
      <c r="DR79" s="995"/>
      <c r="DS79" s="707"/>
      <c r="DT79" s="997"/>
    </row>
    <row r="80" spans="2:124">
      <c r="B80" s="725" t="s">
        <v>806</v>
      </c>
      <c r="C80" s="726"/>
      <c r="D80" s="727"/>
      <c r="F80" s="848">
        <v>95269473</v>
      </c>
      <c r="G80" s="848">
        <v>91340277</v>
      </c>
      <c r="H80" s="848">
        <v>89936508</v>
      </c>
      <c r="I80" s="848">
        <v>89296419</v>
      </c>
      <c r="J80" s="848">
        <v>88603367</v>
      </c>
      <c r="K80" s="848">
        <v>88423775</v>
      </c>
      <c r="L80" s="848">
        <v>87348068</v>
      </c>
      <c r="M80" s="848">
        <v>87336681</v>
      </c>
      <c r="N80" s="848">
        <v>86785316</v>
      </c>
      <c r="O80" s="848">
        <v>82132839</v>
      </c>
      <c r="P80" s="848">
        <v>39942039</v>
      </c>
      <c r="Q80" s="848">
        <v>35962242</v>
      </c>
      <c r="R80" s="848">
        <v>18288128</v>
      </c>
      <c r="S80" s="848">
        <v>17523638</v>
      </c>
      <c r="T80" s="848">
        <v>17397499</v>
      </c>
      <c r="U80" s="848">
        <v>13157845</v>
      </c>
      <c r="V80" s="848">
        <v>7945003</v>
      </c>
      <c r="W80" s="848">
        <v>7945003</v>
      </c>
      <c r="X80" s="848">
        <v>7694604</v>
      </c>
      <c r="Y80" s="848">
        <v>2950010</v>
      </c>
      <c r="Z80" s="848">
        <v>298326</v>
      </c>
      <c r="AA80" s="848">
        <v>293677</v>
      </c>
      <c r="AB80" s="848">
        <v>293677</v>
      </c>
      <c r="AC80" s="848">
        <v>0</v>
      </c>
      <c r="AD80" s="848">
        <v>0</v>
      </c>
      <c r="AE80" s="848">
        <v>0</v>
      </c>
      <c r="AF80" s="707"/>
      <c r="AG80" s="1003"/>
      <c r="AH80" s="707"/>
      <c r="AI80" s="848">
        <v>13426</v>
      </c>
      <c r="AJ80" s="848">
        <v>12723</v>
      </c>
      <c r="AK80" s="848">
        <v>12333</v>
      </c>
      <c r="AL80" s="848">
        <v>12060</v>
      </c>
      <c r="AM80" s="848">
        <v>11924</v>
      </c>
      <c r="AN80" s="848">
        <v>11886</v>
      </c>
      <c r="AO80" s="848">
        <v>11728</v>
      </c>
      <c r="AP80" s="848">
        <v>11727</v>
      </c>
      <c r="AQ80" s="848">
        <v>11637</v>
      </c>
      <c r="AR80" s="848">
        <v>11113</v>
      </c>
      <c r="AS80" s="848">
        <v>5998</v>
      </c>
      <c r="AT80" s="848">
        <v>5255</v>
      </c>
      <c r="AU80" s="848">
        <v>4653</v>
      </c>
      <c r="AV80" s="848">
        <v>4425</v>
      </c>
      <c r="AW80" s="848">
        <v>4403</v>
      </c>
      <c r="AX80" s="848">
        <v>3906</v>
      </c>
      <c r="AY80" s="848">
        <v>3337</v>
      </c>
      <c r="AZ80" s="848">
        <v>3337</v>
      </c>
      <c r="BA80" s="848">
        <v>3057</v>
      </c>
      <c r="BB80" s="848">
        <v>697</v>
      </c>
      <c r="BC80" s="848">
        <v>117</v>
      </c>
      <c r="BD80" s="848">
        <v>116</v>
      </c>
      <c r="BE80" s="848">
        <v>116</v>
      </c>
      <c r="BF80" s="848">
        <v>0</v>
      </c>
      <c r="BG80" s="848">
        <v>0</v>
      </c>
      <c r="BH80" s="848">
        <v>0</v>
      </c>
      <c r="BI80" s="707"/>
      <c r="BJ80" s="1005"/>
      <c r="BK80" s="707"/>
      <c r="BL80" s="991"/>
      <c r="BM80" s="707"/>
      <c r="BN80" s="848">
        <v>77117180</v>
      </c>
      <c r="BO80" s="848">
        <v>73311172</v>
      </c>
      <c r="BP80" s="848">
        <v>72110708</v>
      </c>
      <c r="BQ80" s="848">
        <v>71504104</v>
      </c>
      <c r="BR80" s="848">
        <v>70941922</v>
      </c>
      <c r="BS80" s="848">
        <v>70835690</v>
      </c>
      <c r="BT80" s="848">
        <v>70199526</v>
      </c>
      <c r="BU80" s="848">
        <v>70189658</v>
      </c>
      <c r="BV80" s="848">
        <v>69786395</v>
      </c>
      <c r="BW80" s="848">
        <v>66867891</v>
      </c>
      <c r="BX80" s="848">
        <v>32583477</v>
      </c>
      <c r="BY80" s="848">
        <v>29299259</v>
      </c>
      <c r="BZ80" s="848">
        <v>15510829</v>
      </c>
      <c r="CA80" s="848">
        <v>14877362</v>
      </c>
      <c r="CB80" s="848">
        <v>14776858</v>
      </c>
      <c r="CC80" s="848">
        <v>11548952</v>
      </c>
      <c r="CD80" s="848">
        <v>6203603</v>
      </c>
      <c r="CE80" s="848">
        <v>6203603</v>
      </c>
      <c r="CF80" s="848">
        <v>6049980</v>
      </c>
      <c r="CG80" s="848">
        <v>3139115</v>
      </c>
      <c r="CH80" s="848">
        <v>148551</v>
      </c>
      <c r="CI80" s="848">
        <v>143902</v>
      </c>
      <c r="CJ80" s="848">
        <v>143902</v>
      </c>
      <c r="CK80" s="848">
        <v>0</v>
      </c>
      <c r="CL80" s="848">
        <v>0</v>
      </c>
      <c r="CM80" s="848">
        <v>0</v>
      </c>
      <c r="CN80" s="707"/>
      <c r="CO80" s="993"/>
      <c r="CP80" s="707"/>
      <c r="CQ80" s="848">
        <v>10279</v>
      </c>
      <c r="CR80" s="848">
        <v>9606</v>
      </c>
      <c r="CS80" s="848">
        <v>9281</v>
      </c>
      <c r="CT80" s="848">
        <v>9029</v>
      </c>
      <c r="CU80" s="848">
        <v>8917</v>
      </c>
      <c r="CV80" s="848">
        <v>8891</v>
      </c>
      <c r="CW80" s="848">
        <v>8798</v>
      </c>
      <c r="CX80" s="848">
        <v>8797</v>
      </c>
      <c r="CY80" s="848">
        <v>8732</v>
      </c>
      <c r="CZ80" s="848">
        <v>8422</v>
      </c>
      <c r="DA80" s="848">
        <v>4324</v>
      </c>
      <c r="DB80" s="848">
        <v>3710</v>
      </c>
      <c r="DC80" s="848">
        <v>3223</v>
      </c>
      <c r="DD80" s="848">
        <v>3047</v>
      </c>
      <c r="DE80" s="848">
        <v>3031</v>
      </c>
      <c r="DF80" s="848">
        <v>2663</v>
      </c>
      <c r="DG80" s="848">
        <v>2168</v>
      </c>
      <c r="DH80" s="848">
        <v>2168</v>
      </c>
      <c r="DI80" s="848">
        <v>1996</v>
      </c>
      <c r="DJ80" s="848">
        <v>548</v>
      </c>
      <c r="DK80" s="848">
        <v>58</v>
      </c>
      <c r="DL80" s="848">
        <v>57</v>
      </c>
      <c r="DM80" s="848">
        <v>57</v>
      </c>
      <c r="DN80" s="848">
        <v>0</v>
      </c>
      <c r="DO80" s="848">
        <v>0</v>
      </c>
      <c r="DP80" s="848">
        <v>0</v>
      </c>
      <c r="DQ80" s="707"/>
      <c r="DR80" s="995"/>
      <c r="DS80" s="707"/>
      <c r="DT80" s="997"/>
    </row>
    <row r="81" spans="2:124" ht="5.0999999999999996" customHeight="1">
      <c r="B81" s="849"/>
      <c r="C81" s="849"/>
      <c r="D81" s="850"/>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707"/>
      <c r="AG81" s="1003"/>
      <c r="AH81" s="707"/>
      <c r="AI81" s="851"/>
      <c r="AJ81" s="851"/>
      <c r="AK81" s="851"/>
      <c r="AL81" s="851"/>
      <c r="AM81" s="851"/>
      <c r="AN81" s="851"/>
      <c r="AO81" s="851"/>
      <c r="AP81" s="851"/>
      <c r="AQ81" s="851"/>
      <c r="AR81" s="851"/>
      <c r="AS81" s="851"/>
      <c r="AT81" s="851"/>
      <c r="AU81" s="851"/>
      <c r="AV81" s="851"/>
      <c r="AW81" s="851"/>
      <c r="AX81" s="851"/>
      <c r="AY81" s="851"/>
      <c r="AZ81" s="851"/>
      <c r="BA81" s="851"/>
      <c r="BB81" s="851"/>
      <c r="BC81" s="851"/>
      <c r="BD81" s="851"/>
      <c r="BE81" s="851"/>
      <c r="BF81" s="851"/>
      <c r="BG81" s="851"/>
      <c r="BH81" s="851"/>
      <c r="BI81" s="707"/>
      <c r="BJ81" s="1005"/>
      <c r="BK81" s="707"/>
      <c r="BL81" s="991"/>
      <c r="BM81" s="707"/>
      <c r="BN81" s="851"/>
      <c r="BO81" s="851"/>
      <c r="BP81" s="851"/>
      <c r="BQ81" s="851"/>
      <c r="BR81" s="851"/>
      <c r="BS81" s="851"/>
      <c r="BT81" s="851"/>
      <c r="BU81" s="851"/>
      <c r="BV81" s="851"/>
      <c r="BW81" s="851"/>
      <c r="BX81" s="851"/>
      <c r="BY81" s="851"/>
      <c r="BZ81" s="851"/>
      <c r="CA81" s="851"/>
      <c r="CB81" s="851"/>
      <c r="CC81" s="851"/>
      <c r="CD81" s="851"/>
      <c r="CE81" s="851"/>
      <c r="CF81" s="851"/>
      <c r="CG81" s="851"/>
      <c r="CH81" s="851"/>
      <c r="CI81" s="851"/>
      <c r="CJ81" s="851"/>
      <c r="CK81" s="851"/>
      <c r="CL81" s="851"/>
      <c r="CM81" s="851"/>
      <c r="CN81" s="707"/>
      <c r="CO81" s="993"/>
      <c r="CP81" s="707"/>
      <c r="CQ81" s="851"/>
      <c r="CR81" s="851"/>
      <c r="CS81" s="851"/>
      <c r="CT81" s="851"/>
      <c r="CU81" s="851"/>
      <c r="CV81" s="851"/>
      <c r="CW81" s="851"/>
      <c r="CX81" s="851"/>
      <c r="CY81" s="851"/>
      <c r="CZ81" s="851"/>
      <c r="DA81" s="851"/>
      <c r="DB81" s="851"/>
      <c r="DC81" s="851"/>
      <c r="DD81" s="851"/>
      <c r="DE81" s="851"/>
      <c r="DF81" s="851"/>
      <c r="DG81" s="851"/>
      <c r="DH81" s="851"/>
      <c r="DI81" s="851"/>
      <c r="DJ81" s="851"/>
      <c r="DK81" s="851"/>
      <c r="DL81" s="851"/>
      <c r="DM81" s="851"/>
      <c r="DN81" s="851"/>
      <c r="DO81" s="851"/>
      <c r="DP81" s="851"/>
      <c r="DQ81" s="707"/>
      <c r="DR81" s="995"/>
      <c r="DS81" s="707"/>
      <c r="DT81" s="997"/>
    </row>
    <row r="82" spans="2:124" outlineLevel="1">
      <c r="B82" s="725" t="s">
        <v>807</v>
      </c>
      <c r="C82" s="726"/>
      <c r="D82" s="727"/>
      <c r="F82" s="728"/>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30"/>
      <c r="AF82" s="707"/>
      <c r="AG82" s="1003"/>
      <c r="AH82" s="707"/>
      <c r="AI82" s="728"/>
      <c r="AJ82" s="729"/>
      <c r="AK82" s="729"/>
      <c r="AL82" s="729"/>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30"/>
      <c r="BI82" s="707"/>
      <c r="BJ82" s="1005"/>
      <c r="BK82" s="707"/>
      <c r="BL82" s="991"/>
      <c r="BM82" s="707"/>
      <c r="BN82" s="728"/>
      <c r="BO82" s="729"/>
      <c r="BP82" s="729"/>
      <c r="BQ82" s="729"/>
      <c r="BR82" s="729"/>
      <c r="BS82" s="729"/>
      <c r="BT82" s="729"/>
      <c r="BU82" s="729"/>
      <c r="BV82" s="729"/>
      <c r="BW82" s="729"/>
      <c r="BX82" s="729"/>
      <c r="BY82" s="729"/>
      <c r="BZ82" s="729"/>
      <c r="CA82" s="729"/>
      <c r="CB82" s="729"/>
      <c r="CC82" s="729"/>
      <c r="CD82" s="729"/>
      <c r="CE82" s="729"/>
      <c r="CF82" s="729"/>
      <c r="CG82" s="729"/>
      <c r="CH82" s="729"/>
      <c r="CI82" s="729"/>
      <c r="CJ82" s="729"/>
      <c r="CK82" s="729"/>
      <c r="CL82" s="729"/>
      <c r="CM82" s="730"/>
      <c r="CN82" s="707"/>
      <c r="CO82" s="993"/>
      <c r="CP82" s="707"/>
      <c r="CQ82" s="728"/>
      <c r="CR82" s="729"/>
      <c r="CS82" s="729"/>
      <c r="CT82" s="729"/>
      <c r="CU82" s="729"/>
      <c r="CV82" s="729"/>
      <c r="CW82" s="729"/>
      <c r="CX82" s="729"/>
      <c r="CY82" s="729"/>
      <c r="CZ82" s="729"/>
      <c r="DA82" s="729"/>
      <c r="DB82" s="729"/>
      <c r="DC82" s="729"/>
      <c r="DD82" s="729"/>
      <c r="DE82" s="729"/>
      <c r="DF82" s="729"/>
      <c r="DG82" s="729"/>
      <c r="DH82" s="729"/>
      <c r="DI82" s="729"/>
      <c r="DJ82" s="729"/>
      <c r="DK82" s="729"/>
      <c r="DL82" s="729"/>
      <c r="DM82" s="729"/>
      <c r="DN82" s="729"/>
      <c r="DO82" s="729"/>
      <c r="DP82" s="730"/>
      <c r="DQ82" s="707"/>
      <c r="DR82" s="995"/>
      <c r="DS82" s="707"/>
      <c r="DT82" s="997"/>
    </row>
    <row r="83" spans="2:124" outlineLevel="1">
      <c r="B83" s="731">
        <v>73</v>
      </c>
      <c r="C83" s="732" t="s">
        <v>114</v>
      </c>
      <c r="D83" s="733" t="s">
        <v>807</v>
      </c>
      <c r="F83" s="734">
        <v>234523</v>
      </c>
      <c r="G83" s="852">
        <v>231195</v>
      </c>
      <c r="H83" s="736">
        <v>231195</v>
      </c>
      <c r="I83" s="735">
        <v>231195</v>
      </c>
      <c r="J83" s="736">
        <v>231195</v>
      </c>
      <c r="K83" s="735">
        <v>231195</v>
      </c>
      <c r="L83" s="736">
        <v>231195</v>
      </c>
      <c r="M83" s="735">
        <v>230988</v>
      </c>
      <c r="N83" s="736">
        <v>230988</v>
      </c>
      <c r="O83" s="735">
        <v>230988</v>
      </c>
      <c r="P83" s="736">
        <v>216142</v>
      </c>
      <c r="Q83" s="735">
        <v>215802</v>
      </c>
      <c r="R83" s="736">
        <v>215802</v>
      </c>
      <c r="S83" s="735">
        <v>214537</v>
      </c>
      <c r="T83" s="736">
        <v>214537</v>
      </c>
      <c r="U83" s="735">
        <v>214092</v>
      </c>
      <c r="V83" s="736">
        <v>109931</v>
      </c>
      <c r="W83" s="735">
        <v>109931</v>
      </c>
      <c r="X83" s="736">
        <v>109931</v>
      </c>
      <c r="Y83" s="735">
        <v>109931</v>
      </c>
      <c r="Z83" s="736">
        <v>0</v>
      </c>
      <c r="AA83" s="735">
        <v>0</v>
      </c>
      <c r="AB83" s="736">
        <v>0</v>
      </c>
      <c r="AC83" s="735">
        <v>0</v>
      </c>
      <c r="AD83" s="736">
        <v>0</v>
      </c>
      <c r="AE83" s="737">
        <v>0</v>
      </c>
      <c r="AF83" s="707"/>
      <c r="AG83" s="1003"/>
      <c r="AH83" s="707"/>
      <c r="AI83" s="734">
        <v>15</v>
      </c>
      <c r="AJ83" s="852">
        <v>15</v>
      </c>
      <c r="AK83" s="736">
        <v>15</v>
      </c>
      <c r="AL83" s="735">
        <v>15</v>
      </c>
      <c r="AM83" s="736">
        <v>15</v>
      </c>
      <c r="AN83" s="735">
        <v>15</v>
      </c>
      <c r="AO83" s="736">
        <v>15</v>
      </c>
      <c r="AP83" s="735">
        <v>15</v>
      </c>
      <c r="AQ83" s="736">
        <v>15</v>
      </c>
      <c r="AR83" s="735">
        <v>15</v>
      </c>
      <c r="AS83" s="736">
        <v>14</v>
      </c>
      <c r="AT83" s="735">
        <v>14</v>
      </c>
      <c r="AU83" s="736">
        <v>14</v>
      </c>
      <c r="AV83" s="735">
        <v>13</v>
      </c>
      <c r="AW83" s="736">
        <v>13</v>
      </c>
      <c r="AX83" s="735">
        <v>13</v>
      </c>
      <c r="AY83" s="736">
        <v>7</v>
      </c>
      <c r="AZ83" s="735">
        <v>7</v>
      </c>
      <c r="BA83" s="736">
        <v>7</v>
      </c>
      <c r="BB83" s="735">
        <v>7</v>
      </c>
      <c r="BC83" s="736">
        <v>0</v>
      </c>
      <c r="BD83" s="735">
        <v>0</v>
      </c>
      <c r="BE83" s="736">
        <v>0</v>
      </c>
      <c r="BF83" s="735">
        <v>0</v>
      </c>
      <c r="BG83" s="736">
        <v>0</v>
      </c>
      <c r="BH83" s="737">
        <v>0</v>
      </c>
      <c r="BI83" s="707"/>
      <c r="BJ83" s="1005"/>
      <c r="BK83" s="707"/>
      <c r="BL83" s="991"/>
      <c r="BM83" s="707"/>
      <c r="BN83" s="734">
        <v>388248</v>
      </c>
      <c r="BO83" s="852">
        <v>382738</v>
      </c>
      <c r="BP83" s="736">
        <v>382738</v>
      </c>
      <c r="BQ83" s="735">
        <v>382738</v>
      </c>
      <c r="BR83" s="736">
        <v>382738</v>
      </c>
      <c r="BS83" s="735">
        <v>382738</v>
      </c>
      <c r="BT83" s="736">
        <v>382738</v>
      </c>
      <c r="BU83" s="735">
        <v>382396</v>
      </c>
      <c r="BV83" s="736">
        <v>382396</v>
      </c>
      <c r="BW83" s="735">
        <v>382396</v>
      </c>
      <c r="BX83" s="736">
        <v>357819</v>
      </c>
      <c r="BY83" s="735">
        <v>357256</v>
      </c>
      <c r="BZ83" s="736">
        <v>357256</v>
      </c>
      <c r="CA83" s="735">
        <v>355162</v>
      </c>
      <c r="CB83" s="736">
        <v>355162</v>
      </c>
      <c r="CC83" s="735">
        <v>354426</v>
      </c>
      <c r="CD83" s="736">
        <v>181989</v>
      </c>
      <c r="CE83" s="735">
        <v>181989</v>
      </c>
      <c r="CF83" s="736">
        <v>181989</v>
      </c>
      <c r="CG83" s="735">
        <v>181989</v>
      </c>
      <c r="CH83" s="736">
        <v>0</v>
      </c>
      <c r="CI83" s="735">
        <v>0</v>
      </c>
      <c r="CJ83" s="736">
        <v>0</v>
      </c>
      <c r="CK83" s="735">
        <v>0</v>
      </c>
      <c r="CL83" s="736">
        <v>0</v>
      </c>
      <c r="CM83" s="737">
        <v>0</v>
      </c>
      <c r="CN83" s="707"/>
      <c r="CO83" s="993"/>
      <c r="CP83" s="707"/>
      <c r="CQ83" s="734">
        <v>25</v>
      </c>
      <c r="CR83" s="852">
        <v>25</v>
      </c>
      <c r="CS83" s="736">
        <v>25</v>
      </c>
      <c r="CT83" s="735">
        <v>25</v>
      </c>
      <c r="CU83" s="736">
        <v>25</v>
      </c>
      <c r="CV83" s="735">
        <v>25</v>
      </c>
      <c r="CW83" s="736">
        <v>25</v>
      </c>
      <c r="CX83" s="735">
        <v>25</v>
      </c>
      <c r="CY83" s="736">
        <v>25</v>
      </c>
      <c r="CZ83" s="735">
        <v>25</v>
      </c>
      <c r="DA83" s="736">
        <v>22</v>
      </c>
      <c r="DB83" s="735">
        <v>22</v>
      </c>
      <c r="DC83" s="736">
        <v>22</v>
      </c>
      <c r="DD83" s="735">
        <v>22</v>
      </c>
      <c r="DE83" s="736">
        <v>22</v>
      </c>
      <c r="DF83" s="735">
        <v>22</v>
      </c>
      <c r="DG83" s="736">
        <v>11</v>
      </c>
      <c r="DH83" s="735">
        <v>11</v>
      </c>
      <c r="DI83" s="736">
        <v>11</v>
      </c>
      <c r="DJ83" s="735">
        <v>11</v>
      </c>
      <c r="DK83" s="736">
        <v>0</v>
      </c>
      <c r="DL83" s="735">
        <v>0</v>
      </c>
      <c r="DM83" s="736">
        <v>0</v>
      </c>
      <c r="DN83" s="735">
        <v>0</v>
      </c>
      <c r="DO83" s="736">
        <v>0</v>
      </c>
      <c r="DP83" s="737">
        <v>0</v>
      </c>
      <c r="DQ83" s="707"/>
      <c r="DR83" s="995"/>
      <c r="DS83" s="707"/>
      <c r="DT83" s="997"/>
    </row>
    <row r="84" spans="2:124" outlineLevel="1">
      <c r="B84" s="738">
        <v>74</v>
      </c>
      <c r="C84" s="739" t="s">
        <v>762</v>
      </c>
      <c r="D84" s="740" t="s">
        <v>807</v>
      </c>
      <c r="F84" s="741">
        <v>281707</v>
      </c>
      <c r="G84" s="853">
        <v>281707</v>
      </c>
      <c r="H84" s="743">
        <v>281707</v>
      </c>
      <c r="I84" s="742">
        <v>281707</v>
      </c>
      <c r="J84" s="743">
        <v>281707</v>
      </c>
      <c r="K84" s="742">
        <v>281707</v>
      </c>
      <c r="L84" s="743">
        <v>281707</v>
      </c>
      <c r="M84" s="742">
        <v>281707</v>
      </c>
      <c r="N84" s="743">
        <v>281707</v>
      </c>
      <c r="O84" s="742">
        <v>281707</v>
      </c>
      <c r="P84" s="743">
        <v>281707</v>
      </c>
      <c r="Q84" s="742">
        <v>281707</v>
      </c>
      <c r="R84" s="743">
        <v>281707</v>
      </c>
      <c r="S84" s="742">
        <v>281707</v>
      </c>
      <c r="T84" s="743">
        <v>281707</v>
      </c>
      <c r="U84" s="742">
        <v>281707</v>
      </c>
      <c r="V84" s="743">
        <v>281707</v>
      </c>
      <c r="W84" s="742">
        <v>281707</v>
      </c>
      <c r="X84" s="743">
        <v>271358</v>
      </c>
      <c r="Y84" s="742">
        <v>0</v>
      </c>
      <c r="Z84" s="743">
        <v>0</v>
      </c>
      <c r="AA84" s="742">
        <v>0</v>
      </c>
      <c r="AB84" s="743">
        <v>0</v>
      </c>
      <c r="AC84" s="742">
        <v>0</v>
      </c>
      <c r="AD84" s="743">
        <v>0</v>
      </c>
      <c r="AE84" s="744">
        <v>0</v>
      </c>
      <c r="AF84" s="707"/>
      <c r="AG84" s="1003"/>
      <c r="AH84" s="707"/>
      <c r="AI84" s="741">
        <v>147</v>
      </c>
      <c r="AJ84" s="853">
        <v>147</v>
      </c>
      <c r="AK84" s="743">
        <v>147</v>
      </c>
      <c r="AL84" s="742">
        <v>147</v>
      </c>
      <c r="AM84" s="743">
        <v>147</v>
      </c>
      <c r="AN84" s="742">
        <v>147</v>
      </c>
      <c r="AO84" s="743">
        <v>147</v>
      </c>
      <c r="AP84" s="742">
        <v>147</v>
      </c>
      <c r="AQ84" s="743">
        <v>147</v>
      </c>
      <c r="AR84" s="742">
        <v>147</v>
      </c>
      <c r="AS84" s="743">
        <v>147</v>
      </c>
      <c r="AT84" s="742">
        <v>147</v>
      </c>
      <c r="AU84" s="743">
        <v>147</v>
      </c>
      <c r="AV84" s="742">
        <v>147</v>
      </c>
      <c r="AW84" s="743">
        <v>147</v>
      </c>
      <c r="AX84" s="742">
        <v>147</v>
      </c>
      <c r="AY84" s="743">
        <v>147</v>
      </c>
      <c r="AZ84" s="742">
        <v>147</v>
      </c>
      <c r="BA84" s="743">
        <v>135</v>
      </c>
      <c r="BB84" s="742">
        <v>0</v>
      </c>
      <c r="BC84" s="743">
        <v>0</v>
      </c>
      <c r="BD84" s="742">
        <v>0</v>
      </c>
      <c r="BE84" s="743">
        <v>0</v>
      </c>
      <c r="BF84" s="742">
        <v>0</v>
      </c>
      <c r="BG84" s="743">
        <v>0</v>
      </c>
      <c r="BH84" s="744">
        <v>0</v>
      </c>
      <c r="BI84" s="707"/>
      <c r="BJ84" s="1005"/>
      <c r="BK84" s="707"/>
      <c r="BL84" s="991"/>
      <c r="BM84" s="707"/>
      <c r="BN84" s="741">
        <v>172830</v>
      </c>
      <c r="BO84" s="853">
        <v>172830</v>
      </c>
      <c r="BP84" s="743">
        <v>172830</v>
      </c>
      <c r="BQ84" s="742">
        <v>172830</v>
      </c>
      <c r="BR84" s="743">
        <v>172830</v>
      </c>
      <c r="BS84" s="742">
        <v>172830</v>
      </c>
      <c r="BT84" s="743">
        <v>172830</v>
      </c>
      <c r="BU84" s="742">
        <v>172830</v>
      </c>
      <c r="BV84" s="743">
        <v>172830</v>
      </c>
      <c r="BW84" s="742">
        <v>172830</v>
      </c>
      <c r="BX84" s="743">
        <v>172830</v>
      </c>
      <c r="BY84" s="742">
        <v>172830</v>
      </c>
      <c r="BZ84" s="743">
        <v>172830</v>
      </c>
      <c r="CA84" s="742">
        <v>172830</v>
      </c>
      <c r="CB84" s="743">
        <v>172830</v>
      </c>
      <c r="CC84" s="742">
        <v>172830</v>
      </c>
      <c r="CD84" s="743">
        <v>172830</v>
      </c>
      <c r="CE84" s="742">
        <v>172830</v>
      </c>
      <c r="CF84" s="743">
        <v>166478</v>
      </c>
      <c r="CG84" s="742">
        <v>0</v>
      </c>
      <c r="CH84" s="743">
        <v>0</v>
      </c>
      <c r="CI84" s="742">
        <v>0</v>
      </c>
      <c r="CJ84" s="743">
        <v>0</v>
      </c>
      <c r="CK84" s="742">
        <v>0</v>
      </c>
      <c r="CL84" s="743">
        <v>0</v>
      </c>
      <c r="CM84" s="744">
        <v>0</v>
      </c>
      <c r="CN84" s="707"/>
      <c r="CO84" s="993"/>
      <c r="CP84" s="707"/>
      <c r="CQ84" s="741">
        <v>90</v>
      </c>
      <c r="CR84" s="853">
        <v>90</v>
      </c>
      <c r="CS84" s="743">
        <v>90</v>
      </c>
      <c r="CT84" s="742">
        <v>90</v>
      </c>
      <c r="CU84" s="743">
        <v>90</v>
      </c>
      <c r="CV84" s="742">
        <v>90</v>
      </c>
      <c r="CW84" s="743">
        <v>90</v>
      </c>
      <c r="CX84" s="742">
        <v>90</v>
      </c>
      <c r="CY84" s="743">
        <v>90</v>
      </c>
      <c r="CZ84" s="742">
        <v>90</v>
      </c>
      <c r="DA84" s="743">
        <v>90</v>
      </c>
      <c r="DB84" s="742">
        <v>90</v>
      </c>
      <c r="DC84" s="743">
        <v>90</v>
      </c>
      <c r="DD84" s="742">
        <v>90</v>
      </c>
      <c r="DE84" s="743">
        <v>90</v>
      </c>
      <c r="DF84" s="742">
        <v>90</v>
      </c>
      <c r="DG84" s="743">
        <v>90</v>
      </c>
      <c r="DH84" s="742">
        <v>90</v>
      </c>
      <c r="DI84" s="743">
        <v>83</v>
      </c>
      <c r="DJ84" s="742">
        <v>0</v>
      </c>
      <c r="DK84" s="743">
        <v>0</v>
      </c>
      <c r="DL84" s="742">
        <v>0</v>
      </c>
      <c r="DM84" s="743">
        <v>0</v>
      </c>
      <c r="DN84" s="742">
        <v>0</v>
      </c>
      <c r="DO84" s="743">
        <v>0</v>
      </c>
      <c r="DP84" s="744">
        <v>0</v>
      </c>
      <c r="DQ84" s="707"/>
      <c r="DR84" s="995"/>
      <c r="DS84" s="707"/>
      <c r="DT84" s="997"/>
    </row>
    <row r="85" spans="2:124" outlineLevel="1">
      <c r="B85" s="745">
        <v>75</v>
      </c>
      <c r="C85" s="746" t="s">
        <v>116</v>
      </c>
      <c r="D85" s="747" t="s">
        <v>807</v>
      </c>
      <c r="F85" s="752">
        <v>0</v>
      </c>
      <c r="G85" s="854">
        <v>0</v>
      </c>
      <c r="H85" s="754">
        <v>0</v>
      </c>
      <c r="I85" s="753">
        <v>0</v>
      </c>
      <c r="J85" s="754">
        <v>0</v>
      </c>
      <c r="K85" s="753">
        <v>0</v>
      </c>
      <c r="L85" s="754">
        <v>0</v>
      </c>
      <c r="M85" s="753">
        <v>0</v>
      </c>
      <c r="N85" s="754">
        <v>0</v>
      </c>
      <c r="O85" s="753">
        <v>0</v>
      </c>
      <c r="P85" s="754">
        <v>0</v>
      </c>
      <c r="Q85" s="753">
        <v>0</v>
      </c>
      <c r="R85" s="754">
        <v>0</v>
      </c>
      <c r="S85" s="753">
        <v>0</v>
      </c>
      <c r="T85" s="754">
        <v>0</v>
      </c>
      <c r="U85" s="753">
        <v>0</v>
      </c>
      <c r="V85" s="754">
        <v>0</v>
      </c>
      <c r="W85" s="753">
        <v>0</v>
      </c>
      <c r="X85" s="754">
        <v>0</v>
      </c>
      <c r="Y85" s="753">
        <v>0</v>
      </c>
      <c r="Z85" s="754">
        <v>0</v>
      </c>
      <c r="AA85" s="753">
        <v>0</v>
      </c>
      <c r="AB85" s="754">
        <v>0</v>
      </c>
      <c r="AC85" s="753">
        <v>0</v>
      </c>
      <c r="AD85" s="754">
        <v>0</v>
      </c>
      <c r="AE85" s="755">
        <v>0</v>
      </c>
      <c r="AF85" s="707"/>
      <c r="AG85" s="1003"/>
      <c r="AH85" s="707"/>
      <c r="AI85" s="752">
        <v>0</v>
      </c>
      <c r="AJ85" s="854">
        <v>0</v>
      </c>
      <c r="AK85" s="754">
        <v>0</v>
      </c>
      <c r="AL85" s="753">
        <v>0</v>
      </c>
      <c r="AM85" s="754">
        <v>0</v>
      </c>
      <c r="AN85" s="753">
        <v>0</v>
      </c>
      <c r="AO85" s="754">
        <v>0</v>
      </c>
      <c r="AP85" s="753">
        <v>0</v>
      </c>
      <c r="AQ85" s="754">
        <v>0</v>
      </c>
      <c r="AR85" s="753">
        <v>0</v>
      </c>
      <c r="AS85" s="754">
        <v>0</v>
      </c>
      <c r="AT85" s="753">
        <v>0</v>
      </c>
      <c r="AU85" s="754">
        <v>0</v>
      </c>
      <c r="AV85" s="753">
        <v>0</v>
      </c>
      <c r="AW85" s="754">
        <v>0</v>
      </c>
      <c r="AX85" s="753">
        <v>0</v>
      </c>
      <c r="AY85" s="754">
        <v>0</v>
      </c>
      <c r="AZ85" s="753">
        <v>0</v>
      </c>
      <c r="BA85" s="754">
        <v>0</v>
      </c>
      <c r="BB85" s="753">
        <v>0</v>
      </c>
      <c r="BC85" s="754">
        <v>0</v>
      </c>
      <c r="BD85" s="753">
        <v>0</v>
      </c>
      <c r="BE85" s="754">
        <v>0</v>
      </c>
      <c r="BF85" s="753">
        <v>0</v>
      </c>
      <c r="BG85" s="754">
        <v>0</v>
      </c>
      <c r="BH85" s="755">
        <v>0</v>
      </c>
      <c r="BI85" s="707"/>
      <c r="BJ85" s="1005"/>
      <c r="BK85" s="707"/>
      <c r="BL85" s="991"/>
      <c r="BM85" s="707"/>
      <c r="BN85" s="752">
        <v>0</v>
      </c>
      <c r="BO85" s="854">
        <v>0</v>
      </c>
      <c r="BP85" s="754">
        <v>0</v>
      </c>
      <c r="BQ85" s="753">
        <v>0</v>
      </c>
      <c r="BR85" s="754">
        <v>0</v>
      </c>
      <c r="BS85" s="753">
        <v>0</v>
      </c>
      <c r="BT85" s="754">
        <v>0</v>
      </c>
      <c r="BU85" s="753">
        <v>0</v>
      </c>
      <c r="BV85" s="754">
        <v>0</v>
      </c>
      <c r="BW85" s="753">
        <v>0</v>
      </c>
      <c r="BX85" s="754">
        <v>0</v>
      </c>
      <c r="BY85" s="753">
        <v>0</v>
      </c>
      <c r="BZ85" s="754">
        <v>0</v>
      </c>
      <c r="CA85" s="753">
        <v>0</v>
      </c>
      <c r="CB85" s="754">
        <v>0</v>
      </c>
      <c r="CC85" s="753">
        <v>0</v>
      </c>
      <c r="CD85" s="754">
        <v>0</v>
      </c>
      <c r="CE85" s="753">
        <v>0</v>
      </c>
      <c r="CF85" s="754">
        <v>0</v>
      </c>
      <c r="CG85" s="753">
        <v>0</v>
      </c>
      <c r="CH85" s="754">
        <v>0</v>
      </c>
      <c r="CI85" s="753">
        <v>0</v>
      </c>
      <c r="CJ85" s="754">
        <v>0</v>
      </c>
      <c r="CK85" s="753">
        <v>0</v>
      </c>
      <c r="CL85" s="754">
        <v>0</v>
      </c>
      <c r="CM85" s="755">
        <v>0</v>
      </c>
      <c r="CN85" s="707"/>
      <c r="CO85" s="993"/>
      <c r="CP85" s="707"/>
      <c r="CQ85" s="752">
        <v>0</v>
      </c>
      <c r="CR85" s="854">
        <v>0</v>
      </c>
      <c r="CS85" s="754">
        <v>0</v>
      </c>
      <c r="CT85" s="753">
        <v>0</v>
      </c>
      <c r="CU85" s="754">
        <v>0</v>
      </c>
      <c r="CV85" s="753">
        <v>0</v>
      </c>
      <c r="CW85" s="754">
        <v>0</v>
      </c>
      <c r="CX85" s="753">
        <v>0</v>
      </c>
      <c r="CY85" s="754">
        <v>0</v>
      </c>
      <c r="CZ85" s="753">
        <v>0</v>
      </c>
      <c r="DA85" s="754">
        <v>0</v>
      </c>
      <c r="DB85" s="753">
        <v>0</v>
      </c>
      <c r="DC85" s="754">
        <v>0</v>
      </c>
      <c r="DD85" s="753">
        <v>0</v>
      </c>
      <c r="DE85" s="754">
        <v>0</v>
      </c>
      <c r="DF85" s="753">
        <v>0</v>
      </c>
      <c r="DG85" s="754">
        <v>0</v>
      </c>
      <c r="DH85" s="753">
        <v>0</v>
      </c>
      <c r="DI85" s="754">
        <v>0</v>
      </c>
      <c r="DJ85" s="753">
        <v>0</v>
      </c>
      <c r="DK85" s="754">
        <v>0</v>
      </c>
      <c r="DL85" s="753">
        <v>0</v>
      </c>
      <c r="DM85" s="754">
        <v>0</v>
      </c>
      <c r="DN85" s="753">
        <v>0</v>
      </c>
      <c r="DO85" s="754">
        <v>0</v>
      </c>
      <c r="DP85" s="755">
        <v>0</v>
      </c>
      <c r="DQ85" s="707"/>
      <c r="DR85" s="995"/>
      <c r="DS85" s="707"/>
      <c r="DT85" s="997"/>
    </row>
    <row r="86" spans="2:124" outlineLevel="1">
      <c r="B86" s="738">
        <v>76</v>
      </c>
      <c r="C86" s="739" t="s">
        <v>117</v>
      </c>
      <c r="D86" s="740" t="s">
        <v>807</v>
      </c>
      <c r="F86" s="741">
        <v>0</v>
      </c>
      <c r="G86" s="853">
        <v>0</v>
      </c>
      <c r="H86" s="743">
        <v>0</v>
      </c>
      <c r="I86" s="742">
        <v>0</v>
      </c>
      <c r="J86" s="743">
        <v>0</v>
      </c>
      <c r="K86" s="742">
        <v>0</v>
      </c>
      <c r="L86" s="743">
        <v>0</v>
      </c>
      <c r="M86" s="742">
        <v>0</v>
      </c>
      <c r="N86" s="743">
        <v>0</v>
      </c>
      <c r="O86" s="742">
        <v>0</v>
      </c>
      <c r="P86" s="743">
        <v>0</v>
      </c>
      <c r="Q86" s="742">
        <v>0</v>
      </c>
      <c r="R86" s="743">
        <v>0</v>
      </c>
      <c r="S86" s="742">
        <v>0</v>
      </c>
      <c r="T86" s="743">
        <v>0</v>
      </c>
      <c r="U86" s="742">
        <v>0</v>
      </c>
      <c r="V86" s="743">
        <v>0</v>
      </c>
      <c r="W86" s="742">
        <v>0</v>
      </c>
      <c r="X86" s="743">
        <v>0</v>
      </c>
      <c r="Y86" s="742">
        <v>0</v>
      </c>
      <c r="Z86" s="743">
        <v>0</v>
      </c>
      <c r="AA86" s="742">
        <v>0</v>
      </c>
      <c r="AB86" s="743">
        <v>0</v>
      </c>
      <c r="AC86" s="742">
        <v>0</v>
      </c>
      <c r="AD86" s="743">
        <v>0</v>
      </c>
      <c r="AE86" s="744">
        <v>0</v>
      </c>
      <c r="AF86" s="707"/>
      <c r="AG86" s="1003"/>
      <c r="AH86" s="707"/>
      <c r="AI86" s="741">
        <v>0</v>
      </c>
      <c r="AJ86" s="853">
        <v>0</v>
      </c>
      <c r="AK86" s="743">
        <v>0</v>
      </c>
      <c r="AL86" s="742">
        <v>0</v>
      </c>
      <c r="AM86" s="743">
        <v>0</v>
      </c>
      <c r="AN86" s="742">
        <v>0</v>
      </c>
      <c r="AO86" s="743">
        <v>0</v>
      </c>
      <c r="AP86" s="742">
        <v>0</v>
      </c>
      <c r="AQ86" s="743">
        <v>0</v>
      </c>
      <c r="AR86" s="742">
        <v>0</v>
      </c>
      <c r="AS86" s="743">
        <v>0</v>
      </c>
      <c r="AT86" s="742">
        <v>0</v>
      </c>
      <c r="AU86" s="743">
        <v>0</v>
      </c>
      <c r="AV86" s="742">
        <v>0</v>
      </c>
      <c r="AW86" s="743">
        <v>0</v>
      </c>
      <c r="AX86" s="742">
        <v>0</v>
      </c>
      <c r="AY86" s="743">
        <v>0</v>
      </c>
      <c r="AZ86" s="742">
        <v>0</v>
      </c>
      <c r="BA86" s="743">
        <v>0</v>
      </c>
      <c r="BB86" s="742">
        <v>0</v>
      </c>
      <c r="BC86" s="743">
        <v>0</v>
      </c>
      <c r="BD86" s="742">
        <v>0</v>
      </c>
      <c r="BE86" s="743">
        <v>0</v>
      </c>
      <c r="BF86" s="742">
        <v>0</v>
      </c>
      <c r="BG86" s="743">
        <v>0</v>
      </c>
      <c r="BH86" s="744">
        <v>0</v>
      </c>
      <c r="BI86" s="707"/>
      <c r="BJ86" s="1005"/>
      <c r="BK86" s="707"/>
      <c r="BL86" s="991"/>
      <c r="BM86" s="707"/>
      <c r="BN86" s="741">
        <v>0</v>
      </c>
      <c r="BO86" s="853">
        <v>0</v>
      </c>
      <c r="BP86" s="743">
        <v>0</v>
      </c>
      <c r="BQ86" s="742">
        <v>0</v>
      </c>
      <c r="BR86" s="743">
        <v>0</v>
      </c>
      <c r="BS86" s="742">
        <v>0</v>
      </c>
      <c r="BT86" s="743">
        <v>0</v>
      </c>
      <c r="BU86" s="742">
        <v>0</v>
      </c>
      <c r="BV86" s="743">
        <v>0</v>
      </c>
      <c r="BW86" s="742">
        <v>0</v>
      </c>
      <c r="BX86" s="743">
        <v>0</v>
      </c>
      <c r="BY86" s="742">
        <v>0</v>
      </c>
      <c r="BZ86" s="743">
        <v>0</v>
      </c>
      <c r="CA86" s="742">
        <v>0</v>
      </c>
      <c r="CB86" s="743">
        <v>0</v>
      </c>
      <c r="CC86" s="742">
        <v>0</v>
      </c>
      <c r="CD86" s="743">
        <v>0</v>
      </c>
      <c r="CE86" s="742">
        <v>0</v>
      </c>
      <c r="CF86" s="743">
        <v>0</v>
      </c>
      <c r="CG86" s="742">
        <v>0</v>
      </c>
      <c r="CH86" s="743">
        <v>0</v>
      </c>
      <c r="CI86" s="742">
        <v>0</v>
      </c>
      <c r="CJ86" s="743">
        <v>0</v>
      </c>
      <c r="CK86" s="742">
        <v>0</v>
      </c>
      <c r="CL86" s="743">
        <v>0</v>
      </c>
      <c r="CM86" s="744">
        <v>0</v>
      </c>
      <c r="CN86" s="707"/>
      <c r="CO86" s="993"/>
      <c r="CP86" s="707"/>
      <c r="CQ86" s="741">
        <v>0</v>
      </c>
      <c r="CR86" s="853">
        <v>0</v>
      </c>
      <c r="CS86" s="743">
        <v>0</v>
      </c>
      <c r="CT86" s="742">
        <v>0</v>
      </c>
      <c r="CU86" s="743">
        <v>0</v>
      </c>
      <c r="CV86" s="742">
        <v>0</v>
      </c>
      <c r="CW86" s="743">
        <v>0</v>
      </c>
      <c r="CX86" s="742">
        <v>0</v>
      </c>
      <c r="CY86" s="743">
        <v>0</v>
      </c>
      <c r="CZ86" s="742">
        <v>0</v>
      </c>
      <c r="DA86" s="743">
        <v>0</v>
      </c>
      <c r="DB86" s="742">
        <v>0</v>
      </c>
      <c r="DC86" s="743">
        <v>0</v>
      </c>
      <c r="DD86" s="742">
        <v>0</v>
      </c>
      <c r="DE86" s="743">
        <v>0</v>
      </c>
      <c r="DF86" s="742">
        <v>0</v>
      </c>
      <c r="DG86" s="743">
        <v>0</v>
      </c>
      <c r="DH86" s="742">
        <v>0</v>
      </c>
      <c r="DI86" s="743">
        <v>0</v>
      </c>
      <c r="DJ86" s="742">
        <v>0</v>
      </c>
      <c r="DK86" s="743">
        <v>0</v>
      </c>
      <c r="DL86" s="742">
        <v>0</v>
      </c>
      <c r="DM86" s="743">
        <v>0</v>
      </c>
      <c r="DN86" s="742">
        <v>0</v>
      </c>
      <c r="DO86" s="743">
        <v>0</v>
      </c>
      <c r="DP86" s="744">
        <v>0</v>
      </c>
      <c r="DQ86" s="707"/>
      <c r="DR86" s="995"/>
      <c r="DS86" s="707"/>
      <c r="DT86" s="997"/>
    </row>
    <row r="87" spans="2:124" outlineLevel="1">
      <c r="B87" s="745">
        <v>77</v>
      </c>
      <c r="C87" s="746" t="s">
        <v>118</v>
      </c>
      <c r="D87" s="747" t="s">
        <v>807</v>
      </c>
      <c r="F87" s="752">
        <v>88551</v>
      </c>
      <c r="G87" s="854">
        <v>88551</v>
      </c>
      <c r="H87" s="754">
        <v>88551</v>
      </c>
      <c r="I87" s="753">
        <v>88551</v>
      </c>
      <c r="J87" s="754">
        <v>88551</v>
      </c>
      <c r="K87" s="753">
        <v>88551</v>
      </c>
      <c r="L87" s="754">
        <v>88551</v>
      </c>
      <c r="M87" s="753">
        <v>88551</v>
      </c>
      <c r="N87" s="754">
        <v>88551</v>
      </c>
      <c r="O87" s="753">
        <v>88551</v>
      </c>
      <c r="P87" s="754">
        <v>88551</v>
      </c>
      <c r="Q87" s="753">
        <v>88551</v>
      </c>
      <c r="R87" s="754">
        <v>88551</v>
      </c>
      <c r="S87" s="753">
        <v>61986</v>
      </c>
      <c r="T87" s="754">
        <v>0</v>
      </c>
      <c r="U87" s="753">
        <v>0</v>
      </c>
      <c r="V87" s="754">
        <v>0</v>
      </c>
      <c r="W87" s="753">
        <v>0</v>
      </c>
      <c r="X87" s="754">
        <v>0</v>
      </c>
      <c r="Y87" s="753">
        <v>0</v>
      </c>
      <c r="Z87" s="754">
        <v>0</v>
      </c>
      <c r="AA87" s="753">
        <v>0</v>
      </c>
      <c r="AB87" s="754">
        <v>0</v>
      </c>
      <c r="AC87" s="753">
        <v>0</v>
      </c>
      <c r="AD87" s="754">
        <v>0</v>
      </c>
      <c r="AE87" s="755">
        <v>0</v>
      </c>
      <c r="AF87" s="707"/>
      <c r="AG87" s="1003"/>
      <c r="AH87" s="707"/>
      <c r="AI87" s="752">
        <v>19</v>
      </c>
      <c r="AJ87" s="854">
        <v>19</v>
      </c>
      <c r="AK87" s="754">
        <v>19</v>
      </c>
      <c r="AL87" s="753">
        <v>19</v>
      </c>
      <c r="AM87" s="754">
        <v>19</v>
      </c>
      <c r="AN87" s="753">
        <v>19</v>
      </c>
      <c r="AO87" s="754">
        <v>19</v>
      </c>
      <c r="AP87" s="753">
        <v>19</v>
      </c>
      <c r="AQ87" s="754">
        <v>19</v>
      </c>
      <c r="AR87" s="753">
        <v>19</v>
      </c>
      <c r="AS87" s="754">
        <v>19</v>
      </c>
      <c r="AT87" s="753">
        <v>19</v>
      </c>
      <c r="AU87" s="754">
        <v>19</v>
      </c>
      <c r="AV87" s="753">
        <v>13</v>
      </c>
      <c r="AW87" s="754">
        <v>0</v>
      </c>
      <c r="AX87" s="753">
        <v>0</v>
      </c>
      <c r="AY87" s="754">
        <v>0</v>
      </c>
      <c r="AZ87" s="753">
        <v>0</v>
      </c>
      <c r="BA87" s="754">
        <v>0</v>
      </c>
      <c r="BB87" s="753">
        <v>0</v>
      </c>
      <c r="BC87" s="754">
        <v>0</v>
      </c>
      <c r="BD87" s="753">
        <v>0</v>
      </c>
      <c r="BE87" s="754">
        <v>0</v>
      </c>
      <c r="BF87" s="753">
        <v>0</v>
      </c>
      <c r="BG87" s="754">
        <v>0</v>
      </c>
      <c r="BH87" s="755">
        <v>0</v>
      </c>
      <c r="BI87" s="707"/>
      <c r="BJ87" s="1005"/>
      <c r="BK87" s="707"/>
      <c r="BL87" s="991"/>
      <c r="BM87" s="707"/>
      <c r="BN87" s="752">
        <v>76159</v>
      </c>
      <c r="BO87" s="854">
        <v>76159</v>
      </c>
      <c r="BP87" s="754">
        <v>76159</v>
      </c>
      <c r="BQ87" s="753">
        <v>76159</v>
      </c>
      <c r="BR87" s="754">
        <v>76159</v>
      </c>
      <c r="BS87" s="753">
        <v>76159</v>
      </c>
      <c r="BT87" s="754">
        <v>76159</v>
      </c>
      <c r="BU87" s="753">
        <v>76159</v>
      </c>
      <c r="BV87" s="754">
        <v>76159</v>
      </c>
      <c r="BW87" s="753">
        <v>76159</v>
      </c>
      <c r="BX87" s="754">
        <v>76159</v>
      </c>
      <c r="BY87" s="753">
        <v>76159</v>
      </c>
      <c r="BZ87" s="754">
        <v>76159</v>
      </c>
      <c r="CA87" s="753">
        <v>53311</v>
      </c>
      <c r="CB87" s="754">
        <v>0</v>
      </c>
      <c r="CC87" s="753">
        <v>0</v>
      </c>
      <c r="CD87" s="754">
        <v>0</v>
      </c>
      <c r="CE87" s="753">
        <v>0</v>
      </c>
      <c r="CF87" s="754">
        <v>0</v>
      </c>
      <c r="CG87" s="753">
        <v>0</v>
      </c>
      <c r="CH87" s="754">
        <v>0</v>
      </c>
      <c r="CI87" s="753">
        <v>0</v>
      </c>
      <c r="CJ87" s="754">
        <v>0</v>
      </c>
      <c r="CK87" s="753">
        <v>0</v>
      </c>
      <c r="CL87" s="754">
        <v>0</v>
      </c>
      <c r="CM87" s="755">
        <v>0</v>
      </c>
      <c r="CN87" s="707"/>
      <c r="CO87" s="993"/>
      <c r="CP87" s="707"/>
      <c r="CQ87" s="752">
        <v>16</v>
      </c>
      <c r="CR87" s="854">
        <v>16</v>
      </c>
      <c r="CS87" s="754">
        <v>16</v>
      </c>
      <c r="CT87" s="753">
        <v>16</v>
      </c>
      <c r="CU87" s="754">
        <v>16</v>
      </c>
      <c r="CV87" s="753">
        <v>16</v>
      </c>
      <c r="CW87" s="754">
        <v>16</v>
      </c>
      <c r="CX87" s="753">
        <v>16</v>
      </c>
      <c r="CY87" s="754">
        <v>16</v>
      </c>
      <c r="CZ87" s="753">
        <v>16</v>
      </c>
      <c r="DA87" s="754">
        <v>16</v>
      </c>
      <c r="DB87" s="753">
        <v>16</v>
      </c>
      <c r="DC87" s="754">
        <v>16</v>
      </c>
      <c r="DD87" s="753">
        <v>11</v>
      </c>
      <c r="DE87" s="754">
        <v>0</v>
      </c>
      <c r="DF87" s="753">
        <v>0</v>
      </c>
      <c r="DG87" s="754">
        <v>0</v>
      </c>
      <c r="DH87" s="753">
        <v>0</v>
      </c>
      <c r="DI87" s="754">
        <v>0</v>
      </c>
      <c r="DJ87" s="753">
        <v>0</v>
      </c>
      <c r="DK87" s="754">
        <v>0</v>
      </c>
      <c r="DL87" s="753">
        <v>0</v>
      </c>
      <c r="DM87" s="754">
        <v>0</v>
      </c>
      <c r="DN87" s="753">
        <v>0</v>
      </c>
      <c r="DO87" s="754">
        <v>0</v>
      </c>
      <c r="DP87" s="755">
        <v>0</v>
      </c>
      <c r="DQ87" s="707"/>
      <c r="DR87" s="995"/>
      <c r="DS87" s="707"/>
      <c r="DT87" s="997"/>
    </row>
    <row r="88" spans="2:124" outlineLevel="1">
      <c r="B88" s="738">
        <v>78</v>
      </c>
      <c r="C88" s="756" t="s">
        <v>119</v>
      </c>
      <c r="D88" s="740" t="s">
        <v>807</v>
      </c>
      <c r="F88" s="741">
        <v>4691579</v>
      </c>
      <c r="G88" s="853">
        <v>4514678</v>
      </c>
      <c r="H88" s="743">
        <v>4480542</v>
      </c>
      <c r="I88" s="742">
        <v>4480542</v>
      </c>
      <c r="J88" s="743">
        <v>4480542</v>
      </c>
      <c r="K88" s="742">
        <v>4480542</v>
      </c>
      <c r="L88" s="743">
        <v>4235245</v>
      </c>
      <c r="M88" s="742">
        <v>4235245</v>
      </c>
      <c r="N88" s="743">
        <v>4216808</v>
      </c>
      <c r="O88" s="742">
        <v>3441181</v>
      </c>
      <c r="P88" s="743">
        <v>1234272</v>
      </c>
      <c r="Q88" s="742">
        <v>1083574</v>
      </c>
      <c r="R88" s="743">
        <v>795931</v>
      </c>
      <c r="S88" s="742">
        <v>795931</v>
      </c>
      <c r="T88" s="743">
        <v>795931</v>
      </c>
      <c r="U88" s="742">
        <v>525806</v>
      </c>
      <c r="V88" s="743">
        <v>2631</v>
      </c>
      <c r="W88" s="742">
        <v>2631</v>
      </c>
      <c r="X88" s="743">
        <v>2631</v>
      </c>
      <c r="Y88" s="742">
        <v>2631</v>
      </c>
      <c r="Z88" s="743">
        <v>0</v>
      </c>
      <c r="AA88" s="742">
        <v>0</v>
      </c>
      <c r="AB88" s="743">
        <v>0</v>
      </c>
      <c r="AC88" s="742">
        <v>0</v>
      </c>
      <c r="AD88" s="743">
        <v>0</v>
      </c>
      <c r="AE88" s="744">
        <v>0</v>
      </c>
      <c r="AF88" s="707"/>
      <c r="AG88" s="1003"/>
      <c r="AH88" s="707"/>
      <c r="AI88" s="741">
        <v>730</v>
      </c>
      <c r="AJ88" s="853">
        <v>675</v>
      </c>
      <c r="AK88" s="743">
        <v>664</v>
      </c>
      <c r="AL88" s="742">
        <v>664</v>
      </c>
      <c r="AM88" s="743">
        <v>664</v>
      </c>
      <c r="AN88" s="742">
        <v>664</v>
      </c>
      <c r="AO88" s="743">
        <v>626</v>
      </c>
      <c r="AP88" s="742">
        <v>626</v>
      </c>
      <c r="AQ88" s="743">
        <v>621</v>
      </c>
      <c r="AR88" s="742">
        <v>503</v>
      </c>
      <c r="AS88" s="743">
        <v>137</v>
      </c>
      <c r="AT88" s="742">
        <v>96</v>
      </c>
      <c r="AU88" s="743">
        <v>66</v>
      </c>
      <c r="AV88" s="742">
        <v>66</v>
      </c>
      <c r="AW88" s="743">
        <v>66</v>
      </c>
      <c r="AX88" s="742">
        <v>43</v>
      </c>
      <c r="AY88" s="743">
        <v>5</v>
      </c>
      <c r="AZ88" s="742">
        <v>5</v>
      </c>
      <c r="BA88" s="743">
        <v>5</v>
      </c>
      <c r="BB88" s="742">
        <v>5</v>
      </c>
      <c r="BC88" s="743">
        <v>0</v>
      </c>
      <c r="BD88" s="742">
        <v>0</v>
      </c>
      <c r="BE88" s="743">
        <v>0</v>
      </c>
      <c r="BF88" s="742">
        <v>0</v>
      </c>
      <c r="BG88" s="743">
        <v>0</v>
      </c>
      <c r="BH88" s="744">
        <v>0</v>
      </c>
      <c r="BI88" s="707"/>
      <c r="BJ88" s="1005"/>
      <c r="BK88" s="707"/>
      <c r="BL88" s="991"/>
      <c r="BM88" s="707"/>
      <c r="BN88" s="741">
        <v>3004373</v>
      </c>
      <c r="BO88" s="853">
        <v>2867197</v>
      </c>
      <c r="BP88" s="743">
        <v>2840727</v>
      </c>
      <c r="BQ88" s="742">
        <v>2840727</v>
      </c>
      <c r="BR88" s="743">
        <v>2840727</v>
      </c>
      <c r="BS88" s="742">
        <v>2840727</v>
      </c>
      <c r="BT88" s="743">
        <v>2695898</v>
      </c>
      <c r="BU88" s="742">
        <v>2695898</v>
      </c>
      <c r="BV88" s="743">
        <v>2681930</v>
      </c>
      <c r="BW88" s="742">
        <v>2223924</v>
      </c>
      <c r="BX88" s="743">
        <v>853115</v>
      </c>
      <c r="BY88" s="742">
        <v>740441</v>
      </c>
      <c r="BZ88" s="743">
        <v>517391</v>
      </c>
      <c r="CA88" s="742">
        <v>517391</v>
      </c>
      <c r="CB88" s="743">
        <v>517391</v>
      </c>
      <c r="CC88" s="742">
        <v>342200</v>
      </c>
      <c r="CD88" s="743">
        <v>1553</v>
      </c>
      <c r="CE88" s="742">
        <v>1553</v>
      </c>
      <c r="CF88" s="743">
        <v>1553</v>
      </c>
      <c r="CG88" s="742">
        <v>1553</v>
      </c>
      <c r="CH88" s="743">
        <v>0</v>
      </c>
      <c r="CI88" s="742">
        <v>0</v>
      </c>
      <c r="CJ88" s="743">
        <v>0</v>
      </c>
      <c r="CK88" s="742">
        <v>0</v>
      </c>
      <c r="CL88" s="743">
        <v>0</v>
      </c>
      <c r="CM88" s="744">
        <v>0</v>
      </c>
      <c r="CN88" s="707"/>
      <c r="CO88" s="993"/>
      <c r="CP88" s="707"/>
      <c r="CQ88" s="741">
        <v>475</v>
      </c>
      <c r="CR88" s="853">
        <v>432</v>
      </c>
      <c r="CS88" s="743">
        <v>424</v>
      </c>
      <c r="CT88" s="742">
        <v>424</v>
      </c>
      <c r="CU88" s="743">
        <v>424</v>
      </c>
      <c r="CV88" s="742">
        <v>424</v>
      </c>
      <c r="CW88" s="743">
        <v>402</v>
      </c>
      <c r="CX88" s="742">
        <v>402</v>
      </c>
      <c r="CY88" s="743">
        <v>398</v>
      </c>
      <c r="CZ88" s="742">
        <v>328</v>
      </c>
      <c r="DA88" s="743">
        <v>98</v>
      </c>
      <c r="DB88" s="742">
        <v>67</v>
      </c>
      <c r="DC88" s="743">
        <v>44</v>
      </c>
      <c r="DD88" s="742">
        <v>44</v>
      </c>
      <c r="DE88" s="743">
        <v>44</v>
      </c>
      <c r="DF88" s="742">
        <v>28</v>
      </c>
      <c r="DG88" s="743">
        <v>3</v>
      </c>
      <c r="DH88" s="742">
        <v>3</v>
      </c>
      <c r="DI88" s="743">
        <v>3</v>
      </c>
      <c r="DJ88" s="742">
        <v>3</v>
      </c>
      <c r="DK88" s="743">
        <v>0</v>
      </c>
      <c r="DL88" s="742">
        <v>0</v>
      </c>
      <c r="DM88" s="743">
        <v>0</v>
      </c>
      <c r="DN88" s="742">
        <v>0</v>
      </c>
      <c r="DO88" s="743">
        <v>0</v>
      </c>
      <c r="DP88" s="744">
        <v>0</v>
      </c>
      <c r="DQ88" s="707"/>
      <c r="DR88" s="995"/>
      <c r="DS88" s="707"/>
      <c r="DT88" s="997"/>
    </row>
    <row r="89" spans="2:124" outlineLevel="1">
      <c r="B89" s="745">
        <v>79</v>
      </c>
      <c r="C89" s="757" t="s">
        <v>120</v>
      </c>
      <c r="D89" s="747" t="s">
        <v>807</v>
      </c>
      <c r="F89" s="752">
        <v>0</v>
      </c>
      <c r="G89" s="854">
        <v>0</v>
      </c>
      <c r="H89" s="754">
        <v>0</v>
      </c>
      <c r="I89" s="753">
        <v>0</v>
      </c>
      <c r="J89" s="754">
        <v>0</v>
      </c>
      <c r="K89" s="753">
        <v>0</v>
      </c>
      <c r="L89" s="754">
        <v>0</v>
      </c>
      <c r="M89" s="753">
        <v>0</v>
      </c>
      <c r="N89" s="754">
        <v>0</v>
      </c>
      <c r="O89" s="753">
        <v>0</v>
      </c>
      <c r="P89" s="754">
        <v>0</v>
      </c>
      <c r="Q89" s="753">
        <v>0</v>
      </c>
      <c r="R89" s="754">
        <v>0</v>
      </c>
      <c r="S89" s="753">
        <v>0</v>
      </c>
      <c r="T89" s="754">
        <v>0</v>
      </c>
      <c r="U89" s="753">
        <v>0</v>
      </c>
      <c r="V89" s="754">
        <v>0</v>
      </c>
      <c r="W89" s="753">
        <v>0</v>
      </c>
      <c r="X89" s="754">
        <v>0</v>
      </c>
      <c r="Y89" s="753">
        <v>0</v>
      </c>
      <c r="Z89" s="754">
        <v>0</v>
      </c>
      <c r="AA89" s="753">
        <v>0</v>
      </c>
      <c r="AB89" s="754">
        <v>0</v>
      </c>
      <c r="AC89" s="753">
        <v>0</v>
      </c>
      <c r="AD89" s="754">
        <v>0</v>
      </c>
      <c r="AE89" s="755">
        <v>0</v>
      </c>
      <c r="AF89" s="707"/>
      <c r="AG89" s="1003"/>
      <c r="AH89" s="707"/>
      <c r="AI89" s="752">
        <v>0</v>
      </c>
      <c r="AJ89" s="854">
        <v>0</v>
      </c>
      <c r="AK89" s="754">
        <v>0</v>
      </c>
      <c r="AL89" s="753">
        <v>0</v>
      </c>
      <c r="AM89" s="754">
        <v>0</v>
      </c>
      <c r="AN89" s="753">
        <v>0</v>
      </c>
      <c r="AO89" s="754">
        <v>0</v>
      </c>
      <c r="AP89" s="753">
        <v>0</v>
      </c>
      <c r="AQ89" s="754">
        <v>0</v>
      </c>
      <c r="AR89" s="753">
        <v>0</v>
      </c>
      <c r="AS89" s="754">
        <v>0</v>
      </c>
      <c r="AT89" s="753">
        <v>0</v>
      </c>
      <c r="AU89" s="754">
        <v>0</v>
      </c>
      <c r="AV89" s="753">
        <v>0</v>
      </c>
      <c r="AW89" s="754">
        <v>0</v>
      </c>
      <c r="AX89" s="753">
        <v>0</v>
      </c>
      <c r="AY89" s="754">
        <v>0</v>
      </c>
      <c r="AZ89" s="753">
        <v>0</v>
      </c>
      <c r="BA89" s="754">
        <v>0</v>
      </c>
      <c r="BB89" s="753">
        <v>0</v>
      </c>
      <c r="BC89" s="754">
        <v>0</v>
      </c>
      <c r="BD89" s="753">
        <v>0</v>
      </c>
      <c r="BE89" s="754">
        <v>0</v>
      </c>
      <c r="BF89" s="753">
        <v>0</v>
      </c>
      <c r="BG89" s="754">
        <v>0</v>
      </c>
      <c r="BH89" s="755">
        <v>0</v>
      </c>
      <c r="BI89" s="707"/>
      <c r="BJ89" s="1005"/>
      <c r="BK89" s="707"/>
      <c r="BL89" s="991"/>
      <c r="BM89" s="707"/>
      <c r="BN89" s="752">
        <v>0</v>
      </c>
      <c r="BO89" s="854">
        <v>0</v>
      </c>
      <c r="BP89" s="754">
        <v>0</v>
      </c>
      <c r="BQ89" s="753">
        <v>0</v>
      </c>
      <c r="BR89" s="754">
        <v>0</v>
      </c>
      <c r="BS89" s="753">
        <v>0</v>
      </c>
      <c r="BT89" s="754">
        <v>0</v>
      </c>
      <c r="BU89" s="753">
        <v>0</v>
      </c>
      <c r="BV89" s="754">
        <v>0</v>
      </c>
      <c r="BW89" s="753">
        <v>0</v>
      </c>
      <c r="BX89" s="754">
        <v>0</v>
      </c>
      <c r="BY89" s="753">
        <v>0</v>
      </c>
      <c r="BZ89" s="754">
        <v>0</v>
      </c>
      <c r="CA89" s="753">
        <v>0</v>
      </c>
      <c r="CB89" s="754">
        <v>0</v>
      </c>
      <c r="CC89" s="753">
        <v>0</v>
      </c>
      <c r="CD89" s="754">
        <v>0</v>
      </c>
      <c r="CE89" s="753">
        <v>0</v>
      </c>
      <c r="CF89" s="754">
        <v>0</v>
      </c>
      <c r="CG89" s="753">
        <v>0</v>
      </c>
      <c r="CH89" s="754">
        <v>0</v>
      </c>
      <c r="CI89" s="753">
        <v>0</v>
      </c>
      <c r="CJ89" s="754">
        <v>0</v>
      </c>
      <c r="CK89" s="753">
        <v>0</v>
      </c>
      <c r="CL89" s="754">
        <v>0</v>
      </c>
      <c r="CM89" s="755">
        <v>0</v>
      </c>
      <c r="CN89" s="707"/>
      <c r="CO89" s="993"/>
      <c r="CP89" s="707"/>
      <c r="CQ89" s="752">
        <v>0</v>
      </c>
      <c r="CR89" s="854">
        <v>0</v>
      </c>
      <c r="CS89" s="754">
        <v>0</v>
      </c>
      <c r="CT89" s="753">
        <v>0</v>
      </c>
      <c r="CU89" s="754">
        <v>0</v>
      </c>
      <c r="CV89" s="753">
        <v>0</v>
      </c>
      <c r="CW89" s="754">
        <v>0</v>
      </c>
      <c r="CX89" s="753">
        <v>0</v>
      </c>
      <c r="CY89" s="754">
        <v>0</v>
      </c>
      <c r="CZ89" s="753">
        <v>0</v>
      </c>
      <c r="DA89" s="754">
        <v>0</v>
      </c>
      <c r="DB89" s="753">
        <v>0</v>
      </c>
      <c r="DC89" s="754">
        <v>0</v>
      </c>
      <c r="DD89" s="753">
        <v>0</v>
      </c>
      <c r="DE89" s="754">
        <v>0</v>
      </c>
      <c r="DF89" s="753">
        <v>0</v>
      </c>
      <c r="DG89" s="754">
        <v>0</v>
      </c>
      <c r="DH89" s="753">
        <v>0</v>
      </c>
      <c r="DI89" s="754">
        <v>0</v>
      </c>
      <c r="DJ89" s="753">
        <v>0</v>
      </c>
      <c r="DK89" s="754">
        <v>0</v>
      </c>
      <c r="DL89" s="753">
        <v>0</v>
      </c>
      <c r="DM89" s="754">
        <v>0</v>
      </c>
      <c r="DN89" s="753">
        <v>0</v>
      </c>
      <c r="DO89" s="754">
        <v>0</v>
      </c>
      <c r="DP89" s="755">
        <v>0</v>
      </c>
      <c r="DQ89" s="707"/>
      <c r="DR89" s="995"/>
      <c r="DS89" s="707"/>
      <c r="DT89" s="997"/>
    </row>
    <row r="90" spans="2:124" outlineLevel="1">
      <c r="B90" s="738">
        <v>80</v>
      </c>
      <c r="C90" s="756" t="s">
        <v>121</v>
      </c>
      <c r="D90" s="740" t="s">
        <v>807</v>
      </c>
      <c r="F90" s="741">
        <v>0</v>
      </c>
      <c r="G90" s="853">
        <v>0</v>
      </c>
      <c r="H90" s="743">
        <v>0</v>
      </c>
      <c r="I90" s="742">
        <v>0</v>
      </c>
      <c r="J90" s="743">
        <v>0</v>
      </c>
      <c r="K90" s="742">
        <v>0</v>
      </c>
      <c r="L90" s="743">
        <v>0</v>
      </c>
      <c r="M90" s="742">
        <v>0</v>
      </c>
      <c r="N90" s="743">
        <v>0</v>
      </c>
      <c r="O90" s="742">
        <v>0</v>
      </c>
      <c r="P90" s="743">
        <v>0</v>
      </c>
      <c r="Q90" s="742">
        <v>0</v>
      </c>
      <c r="R90" s="743">
        <v>0</v>
      </c>
      <c r="S90" s="742">
        <v>0</v>
      </c>
      <c r="T90" s="743">
        <v>0</v>
      </c>
      <c r="U90" s="742">
        <v>0</v>
      </c>
      <c r="V90" s="743">
        <v>0</v>
      </c>
      <c r="W90" s="742">
        <v>0</v>
      </c>
      <c r="X90" s="743">
        <v>0</v>
      </c>
      <c r="Y90" s="742">
        <v>0</v>
      </c>
      <c r="Z90" s="743">
        <v>0</v>
      </c>
      <c r="AA90" s="742">
        <v>0</v>
      </c>
      <c r="AB90" s="743">
        <v>0</v>
      </c>
      <c r="AC90" s="742">
        <v>0</v>
      </c>
      <c r="AD90" s="743">
        <v>0</v>
      </c>
      <c r="AE90" s="744">
        <v>0</v>
      </c>
      <c r="AF90" s="707"/>
      <c r="AG90" s="1003"/>
      <c r="AH90" s="707"/>
      <c r="AI90" s="741">
        <v>0</v>
      </c>
      <c r="AJ90" s="853">
        <v>0</v>
      </c>
      <c r="AK90" s="743">
        <v>0</v>
      </c>
      <c r="AL90" s="742">
        <v>0</v>
      </c>
      <c r="AM90" s="743">
        <v>0</v>
      </c>
      <c r="AN90" s="742">
        <v>0</v>
      </c>
      <c r="AO90" s="743">
        <v>0</v>
      </c>
      <c r="AP90" s="742">
        <v>0</v>
      </c>
      <c r="AQ90" s="743">
        <v>0</v>
      </c>
      <c r="AR90" s="742">
        <v>0</v>
      </c>
      <c r="AS90" s="743">
        <v>0</v>
      </c>
      <c r="AT90" s="742">
        <v>0</v>
      </c>
      <c r="AU90" s="743">
        <v>0</v>
      </c>
      <c r="AV90" s="742">
        <v>0</v>
      </c>
      <c r="AW90" s="743">
        <v>0</v>
      </c>
      <c r="AX90" s="742">
        <v>0</v>
      </c>
      <c r="AY90" s="743">
        <v>0</v>
      </c>
      <c r="AZ90" s="742">
        <v>0</v>
      </c>
      <c r="BA90" s="743">
        <v>0</v>
      </c>
      <c r="BB90" s="742">
        <v>0</v>
      </c>
      <c r="BC90" s="743">
        <v>0</v>
      </c>
      <c r="BD90" s="742">
        <v>0</v>
      </c>
      <c r="BE90" s="743">
        <v>0</v>
      </c>
      <c r="BF90" s="742">
        <v>0</v>
      </c>
      <c r="BG90" s="743">
        <v>0</v>
      </c>
      <c r="BH90" s="744">
        <v>0</v>
      </c>
      <c r="BI90" s="707"/>
      <c r="BJ90" s="1005"/>
      <c r="BK90" s="707"/>
      <c r="BL90" s="991"/>
      <c r="BM90" s="707"/>
      <c r="BN90" s="741">
        <v>0</v>
      </c>
      <c r="BO90" s="853">
        <v>0</v>
      </c>
      <c r="BP90" s="743">
        <v>0</v>
      </c>
      <c r="BQ90" s="742">
        <v>0</v>
      </c>
      <c r="BR90" s="743">
        <v>0</v>
      </c>
      <c r="BS90" s="742">
        <v>0</v>
      </c>
      <c r="BT90" s="743">
        <v>0</v>
      </c>
      <c r="BU90" s="742">
        <v>0</v>
      </c>
      <c r="BV90" s="743">
        <v>0</v>
      </c>
      <c r="BW90" s="742">
        <v>0</v>
      </c>
      <c r="BX90" s="743">
        <v>0</v>
      </c>
      <c r="BY90" s="742">
        <v>0</v>
      </c>
      <c r="BZ90" s="743">
        <v>0</v>
      </c>
      <c r="CA90" s="742">
        <v>0</v>
      </c>
      <c r="CB90" s="743">
        <v>0</v>
      </c>
      <c r="CC90" s="742">
        <v>0</v>
      </c>
      <c r="CD90" s="743">
        <v>0</v>
      </c>
      <c r="CE90" s="742">
        <v>0</v>
      </c>
      <c r="CF90" s="743">
        <v>0</v>
      </c>
      <c r="CG90" s="742">
        <v>0</v>
      </c>
      <c r="CH90" s="743">
        <v>0</v>
      </c>
      <c r="CI90" s="742">
        <v>0</v>
      </c>
      <c r="CJ90" s="743">
        <v>0</v>
      </c>
      <c r="CK90" s="742">
        <v>0</v>
      </c>
      <c r="CL90" s="743">
        <v>0</v>
      </c>
      <c r="CM90" s="744">
        <v>0</v>
      </c>
      <c r="CN90" s="707"/>
      <c r="CO90" s="993"/>
      <c r="CP90" s="707"/>
      <c r="CQ90" s="741">
        <v>0</v>
      </c>
      <c r="CR90" s="853">
        <v>0</v>
      </c>
      <c r="CS90" s="743">
        <v>0</v>
      </c>
      <c r="CT90" s="742">
        <v>0</v>
      </c>
      <c r="CU90" s="743">
        <v>0</v>
      </c>
      <c r="CV90" s="742">
        <v>0</v>
      </c>
      <c r="CW90" s="743">
        <v>0</v>
      </c>
      <c r="CX90" s="742">
        <v>0</v>
      </c>
      <c r="CY90" s="743">
        <v>0</v>
      </c>
      <c r="CZ90" s="742">
        <v>0</v>
      </c>
      <c r="DA90" s="743">
        <v>0</v>
      </c>
      <c r="DB90" s="742">
        <v>0</v>
      </c>
      <c r="DC90" s="743">
        <v>0</v>
      </c>
      <c r="DD90" s="742">
        <v>0</v>
      </c>
      <c r="DE90" s="743">
        <v>0</v>
      </c>
      <c r="DF90" s="742">
        <v>0</v>
      </c>
      <c r="DG90" s="743">
        <v>0</v>
      </c>
      <c r="DH90" s="742">
        <v>0</v>
      </c>
      <c r="DI90" s="743">
        <v>0</v>
      </c>
      <c r="DJ90" s="742">
        <v>0</v>
      </c>
      <c r="DK90" s="743">
        <v>0</v>
      </c>
      <c r="DL90" s="742">
        <v>0</v>
      </c>
      <c r="DM90" s="743">
        <v>0</v>
      </c>
      <c r="DN90" s="742">
        <v>0</v>
      </c>
      <c r="DO90" s="743">
        <v>0</v>
      </c>
      <c r="DP90" s="744">
        <v>0</v>
      </c>
      <c r="DQ90" s="707"/>
      <c r="DR90" s="995"/>
      <c r="DS90" s="707"/>
      <c r="DT90" s="997"/>
    </row>
    <row r="91" spans="2:124" outlineLevel="1">
      <c r="B91" s="745">
        <v>81</v>
      </c>
      <c r="C91" s="757" t="s">
        <v>122</v>
      </c>
      <c r="D91" s="747" t="s">
        <v>807</v>
      </c>
      <c r="F91" s="752">
        <v>0</v>
      </c>
      <c r="G91" s="854">
        <v>0</v>
      </c>
      <c r="H91" s="754">
        <v>0</v>
      </c>
      <c r="I91" s="753">
        <v>0</v>
      </c>
      <c r="J91" s="754">
        <v>0</v>
      </c>
      <c r="K91" s="753">
        <v>0</v>
      </c>
      <c r="L91" s="754">
        <v>0</v>
      </c>
      <c r="M91" s="753">
        <v>0</v>
      </c>
      <c r="N91" s="754">
        <v>0</v>
      </c>
      <c r="O91" s="753">
        <v>0</v>
      </c>
      <c r="P91" s="754">
        <v>0</v>
      </c>
      <c r="Q91" s="753">
        <v>0</v>
      </c>
      <c r="R91" s="754">
        <v>0</v>
      </c>
      <c r="S91" s="753">
        <v>0</v>
      </c>
      <c r="T91" s="754">
        <v>0</v>
      </c>
      <c r="U91" s="753">
        <v>0</v>
      </c>
      <c r="V91" s="754">
        <v>0</v>
      </c>
      <c r="W91" s="753">
        <v>0</v>
      </c>
      <c r="X91" s="754">
        <v>0</v>
      </c>
      <c r="Y91" s="753">
        <v>0</v>
      </c>
      <c r="Z91" s="754">
        <v>0</v>
      </c>
      <c r="AA91" s="753">
        <v>0</v>
      </c>
      <c r="AB91" s="754">
        <v>0</v>
      </c>
      <c r="AC91" s="753">
        <v>0</v>
      </c>
      <c r="AD91" s="754">
        <v>0</v>
      </c>
      <c r="AE91" s="755">
        <v>0</v>
      </c>
      <c r="AF91" s="707"/>
      <c r="AG91" s="1003"/>
      <c r="AH91" s="707"/>
      <c r="AI91" s="752">
        <v>0</v>
      </c>
      <c r="AJ91" s="854">
        <v>0</v>
      </c>
      <c r="AK91" s="754">
        <v>0</v>
      </c>
      <c r="AL91" s="753">
        <v>0</v>
      </c>
      <c r="AM91" s="754">
        <v>0</v>
      </c>
      <c r="AN91" s="753">
        <v>0</v>
      </c>
      <c r="AO91" s="754">
        <v>0</v>
      </c>
      <c r="AP91" s="753">
        <v>0</v>
      </c>
      <c r="AQ91" s="754">
        <v>0</v>
      </c>
      <c r="AR91" s="753">
        <v>0</v>
      </c>
      <c r="AS91" s="754">
        <v>0</v>
      </c>
      <c r="AT91" s="753">
        <v>0</v>
      </c>
      <c r="AU91" s="754">
        <v>0</v>
      </c>
      <c r="AV91" s="753">
        <v>0</v>
      </c>
      <c r="AW91" s="754">
        <v>0</v>
      </c>
      <c r="AX91" s="753">
        <v>0</v>
      </c>
      <c r="AY91" s="754">
        <v>0</v>
      </c>
      <c r="AZ91" s="753">
        <v>0</v>
      </c>
      <c r="BA91" s="754">
        <v>0</v>
      </c>
      <c r="BB91" s="753">
        <v>0</v>
      </c>
      <c r="BC91" s="754">
        <v>0</v>
      </c>
      <c r="BD91" s="753">
        <v>0</v>
      </c>
      <c r="BE91" s="754">
        <v>0</v>
      </c>
      <c r="BF91" s="753">
        <v>0</v>
      </c>
      <c r="BG91" s="754">
        <v>0</v>
      </c>
      <c r="BH91" s="755">
        <v>0</v>
      </c>
      <c r="BI91" s="707"/>
      <c r="BJ91" s="1005"/>
      <c r="BK91" s="707"/>
      <c r="BL91" s="991"/>
      <c r="BM91" s="707"/>
      <c r="BN91" s="752">
        <v>0</v>
      </c>
      <c r="BO91" s="854">
        <v>0</v>
      </c>
      <c r="BP91" s="754">
        <v>0</v>
      </c>
      <c r="BQ91" s="753">
        <v>0</v>
      </c>
      <c r="BR91" s="754">
        <v>0</v>
      </c>
      <c r="BS91" s="753">
        <v>0</v>
      </c>
      <c r="BT91" s="754">
        <v>0</v>
      </c>
      <c r="BU91" s="753">
        <v>0</v>
      </c>
      <c r="BV91" s="754">
        <v>0</v>
      </c>
      <c r="BW91" s="753">
        <v>0</v>
      </c>
      <c r="BX91" s="754">
        <v>0</v>
      </c>
      <c r="BY91" s="753">
        <v>0</v>
      </c>
      <c r="BZ91" s="754">
        <v>0</v>
      </c>
      <c r="CA91" s="753">
        <v>0</v>
      </c>
      <c r="CB91" s="754">
        <v>0</v>
      </c>
      <c r="CC91" s="753">
        <v>0</v>
      </c>
      <c r="CD91" s="754">
        <v>0</v>
      </c>
      <c r="CE91" s="753">
        <v>0</v>
      </c>
      <c r="CF91" s="754">
        <v>0</v>
      </c>
      <c r="CG91" s="753">
        <v>0</v>
      </c>
      <c r="CH91" s="754">
        <v>0</v>
      </c>
      <c r="CI91" s="753">
        <v>0</v>
      </c>
      <c r="CJ91" s="754">
        <v>0</v>
      </c>
      <c r="CK91" s="753">
        <v>0</v>
      </c>
      <c r="CL91" s="754">
        <v>0</v>
      </c>
      <c r="CM91" s="755">
        <v>0</v>
      </c>
      <c r="CN91" s="707"/>
      <c r="CO91" s="993"/>
      <c r="CP91" s="707"/>
      <c r="CQ91" s="752">
        <v>0</v>
      </c>
      <c r="CR91" s="854">
        <v>0</v>
      </c>
      <c r="CS91" s="754">
        <v>0</v>
      </c>
      <c r="CT91" s="753">
        <v>0</v>
      </c>
      <c r="CU91" s="754">
        <v>0</v>
      </c>
      <c r="CV91" s="753">
        <v>0</v>
      </c>
      <c r="CW91" s="754">
        <v>0</v>
      </c>
      <c r="CX91" s="753">
        <v>0</v>
      </c>
      <c r="CY91" s="754">
        <v>0</v>
      </c>
      <c r="CZ91" s="753">
        <v>0</v>
      </c>
      <c r="DA91" s="754">
        <v>0</v>
      </c>
      <c r="DB91" s="753">
        <v>0</v>
      </c>
      <c r="DC91" s="754">
        <v>0</v>
      </c>
      <c r="DD91" s="753">
        <v>0</v>
      </c>
      <c r="DE91" s="754">
        <v>0</v>
      </c>
      <c r="DF91" s="753">
        <v>0</v>
      </c>
      <c r="DG91" s="754">
        <v>0</v>
      </c>
      <c r="DH91" s="753">
        <v>0</v>
      </c>
      <c r="DI91" s="754">
        <v>0</v>
      </c>
      <c r="DJ91" s="753">
        <v>0</v>
      </c>
      <c r="DK91" s="754">
        <v>0</v>
      </c>
      <c r="DL91" s="753">
        <v>0</v>
      </c>
      <c r="DM91" s="754">
        <v>0</v>
      </c>
      <c r="DN91" s="753">
        <v>0</v>
      </c>
      <c r="DO91" s="754">
        <v>0</v>
      </c>
      <c r="DP91" s="755">
        <v>0</v>
      </c>
      <c r="DQ91" s="707"/>
      <c r="DR91" s="995"/>
      <c r="DS91" s="707"/>
      <c r="DT91" s="997"/>
    </row>
    <row r="92" spans="2:124" outlineLevel="1">
      <c r="B92" s="738">
        <v>82</v>
      </c>
      <c r="C92" s="756" t="s">
        <v>123</v>
      </c>
      <c r="D92" s="740" t="s">
        <v>807</v>
      </c>
      <c r="F92" s="741">
        <v>0</v>
      </c>
      <c r="G92" s="853">
        <v>0</v>
      </c>
      <c r="H92" s="743">
        <v>0</v>
      </c>
      <c r="I92" s="742">
        <v>0</v>
      </c>
      <c r="J92" s="743">
        <v>0</v>
      </c>
      <c r="K92" s="742">
        <v>0</v>
      </c>
      <c r="L92" s="743">
        <v>0</v>
      </c>
      <c r="M92" s="742">
        <v>0</v>
      </c>
      <c r="N92" s="743">
        <v>0</v>
      </c>
      <c r="O92" s="742">
        <v>0</v>
      </c>
      <c r="P92" s="743">
        <v>0</v>
      </c>
      <c r="Q92" s="742">
        <v>0</v>
      </c>
      <c r="R92" s="743">
        <v>0</v>
      </c>
      <c r="S92" s="742">
        <v>0</v>
      </c>
      <c r="T92" s="743">
        <v>0</v>
      </c>
      <c r="U92" s="742">
        <v>0</v>
      </c>
      <c r="V92" s="743">
        <v>0</v>
      </c>
      <c r="W92" s="742">
        <v>0</v>
      </c>
      <c r="X92" s="743">
        <v>0</v>
      </c>
      <c r="Y92" s="742">
        <v>0</v>
      </c>
      <c r="Z92" s="743">
        <v>0</v>
      </c>
      <c r="AA92" s="742">
        <v>0</v>
      </c>
      <c r="AB92" s="743">
        <v>0</v>
      </c>
      <c r="AC92" s="742">
        <v>0</v>
      </c>
      <c r="AD92" s="743">
        <v>0</v>
      </c>
      <c r="AE92" s="744">
        <v>0</v>
      </c>
      <c r="AF92" s="707"/>
      <c r="AG92" s="1003"/>
      <c r="AH92" s="707"/>
      <c r="AI92" s="741">
        <v>0</v>
      </c>
      <c r="AJ92" s="853">
        <v>0</v>
      </c>
      <c r="AK92" s="743">
        <v>0</v>
      </c>
      <c r="AL92" s="742">
        <v>0</v>
      </c>
      <c r="AM92" s="743">
        <v>0</v>
      </c>
      <c r="AN92" s="742">
        <v>0</v>
      </c>
      <c r="AO92" s="743">
        <v>0</v>
      </c>
      <c r="AP92" s="742">
        <v>0</v>
      </c>
      <c r="AQ92" s="743">
        <v>0</v>
      </c>
      <c r="AR92" s="742">
        <v>0</v>
      </c>
      <c r="AS92" s="743">
        <v>0</v>
      </c>
      <c r="AT92" s="742">
        <v>0</v>
      </c>
      <c r="AU92" s="743">
        <v>0</v>
      </c>
      <c r="AV92" s="742">
        <v>0</v>
      </c>
      <c r="AW92" s="743">
        <v>0</v>
      </c>
      <c r="AX92" s="742">
        <v>0</v>
      </c>
      <c r="AY92" s="743">
        <v>0</v>
      </c>
      <c r="AZ92" s="742">
        <v>0</v>
      </c>
      <c r="BA92" s="743">
        <v>0</v>
      </c>
      <c r="BB92" s="742">
        <v>0</v>
      </c>
      <c r="BC92" s="743">
        <v>0</v>
      </c>
      <c r="BD92" s="742">
        <v>0</v>
      </c>
      <c r="BE92" s="743">
        <v>0</v>
      </c>
      <c r="BF92" s="742">
        <v>0</v>
      </c>
      <c r="BG92" s="743">
        <v>0</v>
      </c>
      <c r="BH92" s="744">
        <v>0</v>
      </c>
      <c r="BI92" s="707"/>
      <c r="BJ92" s="1005"/>
      <c r="BK92" s="707"/>
      <c r="BL92" s="991"/>
      <c r="BM92" s="707"/>
      <c r="BN92" s="741">
        <v>0</v>
      </c>
      <c r="BO92" s="853">
        <v>0</v>
      </c>
      <c r="BP92" s="743">
        <v>0</v>
      </c>
      <c r="BQ92" s="742">
        <v>0</v>
      </c>
      <c r="BR92" s="743">
        <v>0</v>
      </c>
      <c r="BS92" s="742">
        <v>0</v>
      </c>
      <c r="BT92" s="743">
        <v>0</v>
      </c>
      <c r="BU92" s="742">
        <v>0</v>
      </c>
      <c r="BV92" s="743">
        <v>0</v>
      </c>
      <c r="BW92" s="742">
        <v>0</v>
      </c>
      <c r="BX92" s="743">
        <v>0</v>
      </c>
      <c r="BY92" s="742">
        <v>0</v>
      </c>
      <c r="BZ92" s="743">
        <v>0</v>
      </c>
      <c r="CA92" s="742">
        <v>0</v>
      </c>
      <c r="CB92" s="743">
        <v>0</v>
      </c>
      <c r="CC92" s="742">
        <v>0</v>
      </c>
      <c r="CD92" s="743">
        <v>0</v>
      </c>
      <c r="CE92" s="742">
        <v>0</v>
      </c>
      <c r="CF92" s="743">
        <v>0</v>
      </c>
      <c r="CG92" s="742">
        <v>0</v>
      </c>
      <c r="CH92" s="743">
        <v>0</v>
      </c>
      <c r="CI92" s="742">
        <v>0</v>
      </c>
      <c r="CJ92" s="743">
        <v>0</v>
      </c>
      <c r="CK92" s="742">
        <v>0</v>
      </c>
      <c r="CL92" s="743">
        <v>0</v>
      </c>
      <c r="CM92" s="744">
        <v>0</v>
      </c>
      <c r="CN92" s="707"/>
      <c r="CO92" s="993"/>
      <c r="CP92" s="707"/>
      <c r="CQ92" s="741">
        <v>0</v>
      </c>
      <c r="CR92" s="853">
        <v>0</v>
      </c>
      <c r="CS92" s="743">
        <v>0</v>
      </c>
      <c r="CT92" s="742">
        <v>0</v>
      </c>
      <c r="CU92" s="743">
        <v>0</v>
      </c>
      <c r="CV92" s="742">
        <v>0</v>
      </c>
      <c r="CW92" s="743">
        <v>0</v>
      </c>
      <c r="CX92" s="742">
        <v>0</v>
      </c>
      <c r="CY92" s="743">
        <v>0</v>
      </c>
      <c r="CZ92" s="742">
        <v>0</v>
      </c>
      <c r="DA92" s="743">
        <v>0</v>
      </c>
      <c r="DB92" s="742">
        <v>0</v>
      </c>
      <c r="DC92" s="743">
        <v>0</v>
      </c>
      <c r="DD92" s="742">
        <v>0</v>
      </c>
      <c r="DE92" s="743">
        <v>0</v>
      </c>
      <c r="DF92" s="742">
        <v>0</v>
      </c>
      <c r="DG92" s="743">
        <v>0</v>
      </c>
      <c r="DH92" s="742">
        <v>0</v>
      </c>
      <c r="DI92" s="743">
        <v>0</v>
      </c>
      <c r="DJ92" s="742">
        <v>0</v>
      </c>
      <c r="DK92" s="743">
        <v>0</v>
      </c>
      <c r="DL92" s="742">
        <v>0</v>
      </c>
      <c r="DM92" s="743">
        <v>0</v>
      </c>
      <c r="DN92" s="742">
        <v>0</v>
      </c>
      <c r="DO92" s="743">
        <v>0</v>
      </c>
      <c r="DP92" s="744">
        <v>0</v>
      </c>
      <c r="DQ92" s="707"/>
      <c r="DR92" s="995"/>
      <c r="DS92" s="707"/>
      <c r="DT92" s="997"/>
    </row>
    <row r="93" spans="2:124" outlineLevel="1">
      <c r="B93" s="745">
        <v>83</v>
      </c>
      <c r="C93" s="757" t="s">
        <v>125</v>
      </c>
      <c r="D93" s="747" t="s">
        <v>807</v>
      </c>
      <c r="F93" s="752">
        <v>0</v>
      </c>
      <c r="G93" s="854">
        <v>0</v>
      </c>
      <c r="H93" s="754">
        <v>0</v>
      </c>
      <c r="I93" s="753">
        <v>0</v>
      </c>
      <c r="J93" s="754">
        <v>0</v>
      </c>
      <c r="K93" s="753">
        <v>0</v>
      </c>
      <c r="L93" s="754">
        <v>0</v>
      </c>
      <c r="M93" s="753">
        <v>0</v>
      </c>
      <c r="N93" s="754">
        <v>0</v>
      </c>
      <c r="O93" s="753">
        <v>0</v>
      </c>
      <c r="P93" s="754">
        <v>0</v>
      </c>
      <c r="Q93" s="753">
        <v>0</v>
      </c>
      <c r="R93" s="754">
        <v>0</v>
      </c>
      <c r="S93" s="753">
        <v>0</v>
      </c>
      <c r="T93" s="754">
        <v>0</v>
      </c>
      <c r="U93" s="753">
        <v>0</v>
      </c>
      <c r="V93" s="754">
        <v>0</v>
      </c>
      <c r="W93" s="753">
        <v>0</v>
      </c>
      <c r="X93" s="754">
        <v>0</v>
      </c>
      <c r="Y93" s="753">
        <v>0</v>
      </c>
      <c r="Z93" s="754">
        <v>0</v>
      </c>
      <c r="AA93" s="753">
        <v>0</v>
      </c>
      <c r="AB93" s="754">
        <v>0</v>
      </c>
      <c r="AC93" s="753">
        <v>0</v>
      </c>
      <c r="AD93" s="754">
        <v>0</v>
      </c>
      <c r="AE93" s="755">
        <v>0</v>
      </c>
      <c r="AF93" s="707"/>
      <c r="AG93" s="1003"/>
      <c r="AH93" s="707"/>
      <c r="AI93" s="752">
        <v>0</v>
      </c>
      <c r="AJ93" s="854">
        <v>0</v>
      </c>
      <c r="AK93" s="754">
        <v>0</v>
      </c>
      <c r="AL93" s="753">
        <v>0</v>
      </c>
      <c r="AM93" s="754">
        <v>0</v>
      </c>
      <c r="AN93" s="753">
        <v>0</v>
      </c>
      <c r="AO93" s="754">
        <v>0</v>
      </c>
      <c r="AP93" s="753">
        <v>0</v>
      </c>
      <c r="AQ93" s="754">
        <v>0</v>
      </c>
      <c r="AR93" s="753">
        <v>0</v>
      </c>
      <c r="AS93" s="754">
        <v>0</v>
      </c>
      <c r="AT93" s="753">
        <v>0</v>
      </c>
      <c r="AU93" s="754">
        <v>0</v>
      </c>
      <c r="AV93" s="753">
        <v>0</v>
      </c>
      <c r="AW93" s="754">
        <v>0</v>
      </c>
      <c r="AX93" s="753">
        <v>0</v>
      </c>
      <c r="AY93" s="754">
        <v>0</v>
      </c>
      <c r="AZ93" s="753">
        <v>0</v>
      </c>
      <c r="BA93" s="754">
        <v>0</v>
      </c>
      <c r="BB93" s="753">
        <v>0</v>
      </c>
      <c r="BC93" s="754">
        <v>0</v>
      </c>
      <c r="BD93" s="753">
        <v>0</v>
      </c>
      <c r="BE93" s="754">
        <v>0</v>
      </c>
      <c r="BF93" s="753">
        <v>0</v>
      </c>
      <c r="BG93" s="754">
        <v>0</v>
      </c>
      <c r="BH93" s="755">
        <v>0</v>
      </c>
      <c r="BI93" s="707"/>
      <c r="BJ93" s="1005"/>
      <c r="BK93" s="707"/>
      <c r="BL93" s="991"/>
      <c r="BM93" s="707"/>
      <c r="BN93" s="752">
        <v>0</v>
      </c>
      <c r="BO93" s="854">
        <v>0</v>
      </c>
      <c r="BP93" s="754">
        <v>0</v>
      </c>
      <c r="BQ93" s="753">
        <v>0</v>
      </c>
      <c r="BR93" s="754">
        <v>0</v>
      </c>
      <c r="BS93" s="753">
        <v>0</v>
      </c>
      <c r="BT93" s="754">
        <v>0</v>
      </c>
      <c r="BU93" s="753">
        <v>0</v>
      </c>
      <c r="BV93" s="754">
        <v>0</v>
      </c>
      <c r="BW93" s="753">
        <v>0</v>
      </c>
      <c r="BX93" s="754">
        <v>0</v>
      </c>
      <c r="BY93" s="753">
        <v>0</v>
      </c>
      <c r="BZ93" s="754">
        <v>0</v>
      </c>
      <c r="CA93" s="753">
        <v>0</v>
      </c>
      <c r="CB93" s="754">
        <v>0</v>
      </c>
      <c r="CC93" s="753">
        <v>0</v>
      </c>
      <c r="CD93" s="754">
        <v>0</v>
      </c>
      <c r="CE93" s="753">
        <v>0</v>
      </c>
      <c r="CF93" s="754">
        <v>0</v>
      </c>
      <c r="CG93" s="753">
        <v>0</v>
      </c>
      <c r="CH93" s="754">
        <v>0</v>
      </c>
      <c r="CI93" s="753">
        <v>0</v>
      </c>
      <c r="CJ93" s="754">
        <v>0</v>
      </c>
      <c r="CK93" s="753">
        <v>0</v>
      </c>
      <c r="CL93" s="754">
        <v>0</v>
      </c>
      <c r="CM93" s="755">
        <v>0</v>
      </c>
      <c r="CN93" s="707"/>
      <c r="CO93" s="993"/>
      <c r="CP93" s="707"/>
      <c r="CQ93" s="752">
        <v>0</v>
      </c>
      <c r="CR93" s="854">
        <v>0</v>
      </c>
      <c r="CS93" s="754">
        <v>0</v>
      </c>
      <c r="CT93" s="753">
        <v>0</v>
      </c>
      <c r="CU93" s="754">
        <v>0</v>
      </c>
      <c r="CV93" s="753">
        <v>0</v>
      </c>
      <c r="CW93" s="754">
        <v>0</v>
      </c>
      <c r="CX93" s="753">
        <v>0</v>
      </c>
      <c r="CY93" s="754">
        <v>0</v>
      </c>
      <c r="CZ93" s="753">
        <v>0</v>
      </c>
      <c r="DA93" s="754">
        <v>0</v>
      </c>
      <c r="DB93" s="753">
        <v>0</v>
      </c>
      <c r="DC93" s="754">
        <v>0</v>
      </c>
      <c r="DD93" s="753">
        <v>0</v>
      </c>
      <c r="DE93" s="754">
        <v>0</v>
      </c>
      <c r="DF93" s="753">
        <v>0</v>
      </c>
      <c r="DG93" s="754">
        <v>0</v>
      </c>
      <c r="DH93" s="753">
        <v>0</v>
      </c>
      <c r="DI93" s="754">
        <v>0</v>
      </c>
      <c r="DJ93" s="753">
        <v>0</v>
      </c>
      <c r="DK93" s="754">
        <v>0</v>
      </c>
      <c r="DL93" s="753">
        <v>0</v>
      </c>
      <c r="DM93" s="754">
        <v>0</v>
      </c>
      <c r="DN93" s="753">
        <v>0</v>
      </c>
      <c r="DO93" s="754">
        <v>0</v>
      </c>
      <c r="DP93" s="755">
        <v>0</v>
      </c>
      <c r="DQ93" s="707"/>
      <c r="DR93" s="995"/>
      <c r="DS93" s="707"/>
      <c r="DT93" s="997"/>
    </row>
    <row r="94" spans="2:124" outlineLevel="1">
      <c r="B94" s="762">
        <v>84</v>
      </c>
      <c r="C94" s="763" t="s">
        <v>124</v>
      </c>
      <c r="D94" s="764" t="s">
        <v>807</v>
      </c>
      <c r="F94" s="823">
        <v>0</v>
      </c>
      <c r="G94" s="855">
        <v>0</v>
      </c>
      <c r="H94" s="825">
        <v>0</v>
      </c>
      <c r="I94" s="824">
        <v>0</v>
      </c>
      <c r="J94" s="825">
        <v>0</v>
      </c>
      <c r="K94" s="824">
        <v>0</v>
      </c>
      <c r="L94" s="825">
        <v>0</v>
      </c>
      <c r="M94" s="824">
        <v>0</v>
      </c>
      <c r="N94" s="825">
        <v>0</v>
      </c>
      <c r="O94" s="824">
        <v>0</v>
      </c>
      <c r="P94" s="825">
        <v>0</v>
      </c>
      <c r="Q94" s="824">
        <v>0</v>
      </c>
      <c r="R94" s="825">
        <v>0</v>
      </c>
      <c r="S94" s="824">
        <v>0</v>
      </c>
      <c r="T94" s="825">
        <v>0</v>
      </c>
      <c r="U94" s="824">
        <v>0</v>
      </c>
      <c r="V94" s="825">
        <v>0</v>
      </c>
      <c r="W94" s="824">
        <v>0</v>
      </c>
      <c r="X94" s="825">
        <v>0</v>
      </c>
      <c r="Y94" s="824">
        <v>0</v>
      </c>
      <c r="Z94" s="825">
        <v>0</v>
      </c>
      <c r="AA94" s="824">
        <v>0</v>
      </c>
      <c r="AB94" s="825">
        <v>0</v>
      </c>
      <c r="AC94" s="824">
        <v>0</v>
      </c>
      <c r="AD94" s="825">
        <v>0</v>
      </c>
      <c r="AE94" s="826">
        <v>0</v>
      </c>
      <c r="AF94" s="707"/>
      <c r="AG94" s="1003"/>
      <c r="AH94" s="707"/>
      <c r="AI94" s="823">
        <v>0</v>
      </c>
      <c r="AJ94" s="855">
        <v>0</v>
      </c>
      <c r="AK94" s="825">
        <v>0</v>
      </c>
      <c r="AL94" s="824">
        <v>0</v>
      </c>
      <c r="AM94" s="825">
        <v>0</v>
      </c>
      <c r="AN94" s="824">
        <v>0</v>
      </c>
      <c r="AO94" s="825">
        <v>0</v>
      </c>
      <c r="AP94" s="824">
        <v>0</v>
      </c>
      <c r="AQ94" s="825">
        <v>0</v>
      </c>
      <c r="AR94" s="824">
        <v>0</v>
      </c>
      <c r="AS94" s="825">
        <v>0</v>
      </c>
      <c r="AT94" s="824">
        <v>0</v>
      </c>
      <c r="AU94" s="825">
        <v>0</v>
      </c>
      <c r="AV94" s="824">
        <v>0</v>
      </c>
      <c r="AW94" s="825">
        <v>0</v>
      </c>
      <c r="AX94" s="824">
        <v>0</v>
      </c>
      <c r="AY94" s="825">
        <v>0</v>
      </c>
      <c r="AZ94" s="824">
        <v>0</v>
      </c>
      <c r="BA94" s="825">
        <v>0</v>
      </c>
      <c r="BB94" s="824">
        <v>0</v>
      </c>
      <c r="BC94" s="825">
        <v>0</v>
      </c>
      <c r="BD94" s="824">
        <v>0</v>
      </c>
      <c r="BE94" s="825">
        <v>0</v>
      </c>
      <c r="BF94" s="824">
        <v>0</v>
      </c>
      <c r="BG94" s="825">
        <v>0</v>
      </c>
      <c r="BH94" s="826">
        <v>0</v>
      </c>
      <c r="BI94" s="707"/>
      <c r="BJ94" s="1005"/>
      <c r="BK94" s="707"/>
      <c r="BL94" s="991"/>
      <c r="BM94" s="707"/>
      <c r="BN94" s="823">
        <v>0</v>
      </c>
      <c r="BO94" s="855">
        <v>0</v>
      </c>
      <c r="BP94" s="825">
        <v>0</v>
      </c>
      <c r="BQ94" s="824">
        <v>0</v>
      </c>
      <c r="BR94" s="825">
        <v>0</v>
      </c>
      <c r="BS94" s="824">
        <v>0</v>
      </c>
      <c r="BT94" s="825">
        <v>0</v>
      </c>
      <c r="BU94" s="824">
        <v>0</v>
      </c>
      <c r="BV94" s="825">
        <v>0</v>
      </c>
      <c r="BW94" s="824">
        <v>0</v>
      </c>
      <c r="BX94" s="825">
        <v>0</v>
      </c>
      <c r="BY94" s="824">
        <v>0</v>
      </c>
      <c r="BZ94" s="825">
        <v>0</v>
      </c>
      <c r="CA94" s="824">
        <v>0</v>
      </c>
      <c r="CB94" s="825">
        <v>0</v>
      </c>
      <c r="CC94" s="824">
        <v>0</v>
      </c>
      <c r="CD94" s="825">
        <v>0</v>
      </c>
      <c r="CE94" s="824">
        <v>0</v>
      </c>
      <c r="CF94" s="825">
        <v>0</v>
      </c>
      <c r="CG94" s="824">
        <v>0</v>
      </c>
      <c r="CH94" s="825">
        <v>0</v>
      </c>
      <c r="CI94" s="824">
        <v>0</v>
      </c>
      <c r="CJ94" s="825">
        <v>0</v>
      </c>
      <c r="CK94" s="824">
        <v>0</v>
      </c>
      <c r="CL94" s="825">
        <v>0</v>
      </c>
      <c r="CM94" s="826">
        <v>0</v>
      </c>
      <c r="CN94" s="707"/>
      <c r="CO94" s="993"/>
      <c r="CP94" s="707"/>
      <c r="CQ94" s="823">
        <v>0</v>
      </c>
      <c r="CR94" s="855">
        <v>0</v>
      </c>
      <c r="CS94" s="825">
        <v>0</v>
      </c>
      <c r="CT94" s="824">
        <v>0</v>
      </c>
      <c r="CU94" s="825">
        <v>0</v>
      </c>
      <c r="CV94" s="824">
        <v>0</v>
      </c>
      <c r="CW94" s="825">
        <v>0</v>
      </c>
      <c r="CX94" s="824">
        <v>0</v>
      </c>
      <c r="CY94" s="825">
        <v>0</v>
      </c>
      <c r="CZ94" s="824">
        <v>0</v>
      </c>
      <c r="DA94" s="825">
        <v>0</v>
      </c>
      <c r="DB94" s="824">
        <v>0</v>
      </c>
      <c r="DC94" s="825">
        <v>0</v>
      </c>
      <c r="DD94" s="824">
        <v>0</v>
      </c>
      <c r="DE94" s="825">
        <v>0</v>
      </c>
      <c r="DF94" s="824">
        <v>0</v>
      </c>
      <c r="DG94" s="825">
        <v>0</v>
      </c>
      <c r="DH94" s="824">
        <v>0</v>
      </c>
      <c r="DI94" s="825">
        <v>0</v>
      </c>
      <c r="DJ94" s="824">
        <v>0</v>
      </c>
      <c r="DK94" s="825">
        <v>0</v>
      </c>
      <c r="DL94" s="824">
        <v>0</v>
      </c>
      <c r="DM94" s="825">
        <v>0</v>
      </c>
      <c r="DN94" s="824">
        <v>0</v>
      </c>
      <c r="DO94" s="825">
        <v>0</v>
      </c>
      <c r="DP94" s="826">
        <v>0</v>
      </c>
      <c r="DQ94" s="707"/>
      <c r="DR94" s="995"/>
      <c r="DS94" s="707"/>
      <c r="DT94" s="997"/>
    </row>
    <row r="95" spans="2:124" outlineLevel="1">
      <c r="B95" s="731">
        <v>85</v>
      </c>
      <c r="C95" s="769" t="s">
        <v>763</v>
      </c>
      <c r="D95" s="733" t="s">
        <v>807</v>
      </c>
      <c r="F95" s="734">
        <v>0</v>
      </c>
      <c r="G95" s="852">
        <v>0</v>
      </c>
      <c r="H95" s="736">
        <v>0</v>
      </c>
      <c r="I95" s="735">
        <v>0</v>
      </c>
      <c r="J95" s="736">
        <v>0</v>
      </c>
      <c r="K95" s="735">
        <v>0</v>
      </c>
      <c r="L95" s="736">
        <v>0</v>
      </c>
      <c r="M95" s="735">
        <v>0</v>
      </c>
      <c r="N95" s="736">
        <v>0</v>
      </c>
      <c r="O95" s="735">
        <v>0</v>
      </c>
      <c r="P95" s="736">
        <v>0</v>
      </c>
      <c r="Q95" s="735">
        <v>0</v>
      </c>
      <c r="R95" s="736">
        <v>0</v>
      </c>
      <c r="S95" s="735">
        <v>0</v>
      </c>
      <c r="T95" s="736">
        <v>0</v>
      </c>
      <c r="U95" s="735">
        <v>0</v>
      </c>
      <c r="V95" s="736">
        <v>0</v>
      </c>
      <c r="W95" s="735">
        <v>0</v>
      </c>
      <c r="X95" s="736">
        <v>0</v>
      </c>
      <c r="Y95" s="735">
        <v>0</v>
      </c>
      <c r="Z95" s="736">
        <v>0</v>
      </c>
      <c r="AA95" s="735">
        <v>0</v>
      </c>
      <c r="AB95" s="736">
        <v>0</v>
      </c>
      <c r="AC95" s="735">
        <v>0</v>
      </c>
      <c r="AD95" s="736">
        <v>0</v>
      </c>
      <c r="AE95" s="737">
        <v>0</v>
      </c>
      <c r="AF95" s="707"/>
      <c r="AG95" s="1003"/>
      <c r="AH95" s="707"/>
      <c r="AI95" s="734">
        <v>0</v>
      </c>
      <c r="AJ95" s="852">
        <v>0</v>
      </c>
      <c r="AK95" s="736">
        <v>0</v>
      </c>
      <c r="AL95" s="735">
        <v>0</v>
      </c>
      <c r="AM95" s="736">
        <v>0</v>
      </c>
      <c r="AN95" s="735">
        <v>0</v>
      </c>
      <c r="AO95" s="736">
        <v>0</v>
      </c>
      <c r="AP95" s="735">
        <v>0</v>
      </c>
      <c r="AQ95" s="736">
        <v>0</v>
      </c>
      <c r="AR95" s="735">
        <v>0</v>
      </c>
      <c r="AS95" s="736">
        <v>0</v>
      </c>
      <c r="AT95" s="735">
        <v>0</v>
      </c>
      <c r="AU95" s="736">
        <v>0</v>
      </c>
      <c r="AV95" s="735">
        <v>0</v>
      </c>
      <c r="AW95" s="736">
        <v>0</v>
      </c>
      <c r="AX95" s="735">
        <v>0</v>
      </c>
      <c r="AY95" s="736">
        <v>0</v>
      </c>
      <c r="AZ95" s="735">
        <v>0</v>
      </c>
      <c r="BA95" s="736">
        <v>0</v>
      </c>
      <c r="BB95" s="735">
        <v>0</v>
      </c>
      <c r="BC95" s="736">
        <v>0</v>
      </c>
      <c r="BD95" s="735">
        <v>0</v>
      </c>
      <c r="BE95" s="736">
        <v>0</v>
      </c>
      <c r="BF95" s="735">
        <v>0</v>
      </c>
      <c r="BG95" s="736">
        <v>0</v>
      </c>
      <c r="BH95" s="737">
        <v>0</v>
      </c>
      <c r="BI95" s="707"/>
      <c r="BJ95" s="1005"/>
      <c r="BK95" s="707"/>
      <c r="BL95" s="991"/>
      <c r="BM95" s="707"/>
      <c r="BN95" s="734">
        <v>0</v>
      </c>
      <c r="BO95" s="852">
        <v>0</v>
      </c>
      <c r="BP95" s="736">
        <v>0</v>
      </c>
      <c r="BQ95" s="735">
        <v>0</v>
      </c>
      <c r="BR95" s="736">
        <v>0</v>
      </c>
      <c r="BS95" s="735">
        <v>0</v>
      </c>
      <c r="BT95" s="736">
        <v>0</v>
      </c>
      <c r="BU95" s="735">
        <v>0</v>
      </c>
      <c r="BV95" s="736">
        <v>0</v>
      </c>
      <c r="BW95" s="735">
        <v>0</v>
      </c>
      <c r="BX95" s="736">
        <v>0</v>
      </c>
      <c r="BY95" s="735">
        <v>0</v>
      </c>
      <c r="BZ95" s="736">
        <v>0</v>
      </c>
      <c r="CA95" s="735">
        <v>0</v>
      </c>
      <c r="CB95" s="736">
        <v>0</v>
      </c>
      <c r="CC95" s="735">
        <v>0</v>
      </c>
      <c r="CD95" s="736">
        <v>0</v>
      </c>
      <c r="CE95" s="735">
        <v>0</v>
      </c>
      <c r="CF95" s="736">
        <v>0</v>
      </c>
      <c r="CG95" s="735">
        <v>0</v>
      </c>
      <c r="CH95" s="736">
        <v>0</v>
      </c>
      <c r="CI95" s="735">
        <v>0</v>
      </c>
      <c r="CJ95" s="736">
        <v>0</v>
      </c>
      <c r="CK95" s="735">
        <v>0</v>
      </c>
      <c r="CL95" s="736">
        <v>0</v>
      </c>
      <c r="CM95" s="737">
        <v>0</v>
      </c>
      <c r="CN95" s="707"/>
      <c r="CO95" s="993"/>
      <c r="CP95" s="707"/>
      <c r="CQ95" s="734">
        <v>0</v>
      </c>
      <c r="CR95" s="852">
        <v>0</v>
      </c>
      <c r="CS95" s="736">
        <v>0</v>
      </c>
      <c r="CT95" s="735">
        <v>0</v>
      </c>
      <c r="CU95" s="736">
        <v>0</v>
      </c>
      <c r="CV95" s="735">
        <v>0</v>
      </c>
      <c r="CW95" s="736">
        <v>0</v>
      </c>
      <c r="CX95" s="735">
        <v>0</v>
      </c>
      <c r="CY95" s="736">
        <v>0</v>
      </c>
      <c r="CZ95" s="735">
        <v>0</v>
      </c>
      <c r="DA95" s="736">
        <v>0</v>
      </c>
      <c r="DB95" s="735">
        <v>0</v>
      </c>
      <c r="DC95" s="736">
        <v>0</v>
      </c>
      <c r="DD95" s="735">
        <v>0</v>
      </c>
      <c r="DE95" s="736">
        <v>0</v>
      </c>
      <c r="DF95" s="735">
        <v>0</v>
      </c>
      <c r="DG95" s="736">
        <v>0</v>
      </c>
      <c r="DH95" s="735">
        <v>0</v>
      </c>
      <c r="DI95" s="736">
        <v>0</v>
      </c>
      <c r="DJ95" s="735">
        <v>0</v>
      </c>
      <c r="DK95" s="736">
        <v>0</v>
      </c>
      <c r="DL95" s="735">
        <v>0</v>
      </c>
      <c r="DM95" s="736">
        <v>0</v>
      </c>
      <c r="DN95" s="735">
        <v>0</v>
      </c>
      <c r="DO95" s="736">
        <v>0</v>
      </c>
      <c r="DP95" s="737">
        <v>0</v>
      </c>
      <c r="DQ95" s="707"/>
      <c r="DR95" s="995"/>
      <c r="DS95" s="707"/>
      <c r="DT95" s="997"/>
    </row>
    <row r="96" spans="2:124" outlineLevel="1">
      <c r="B96" s="774">
        <v>86</v>
      </c>
      <c r="C96" s="775" t="s">
        <v>764</v>
      </c>
      <c r="D96" s="776" t="s">
        <v>807</v>
      </c>
      <c r="F96" s="844">
        <v>0</v>
      </c>
      <c r="G96" s="856">
        <v>0</v>
      </c>
      <c r="H96" s="846">
        <v>0</v>
      </c>
      <c r="I96" s="845">
        <v>0</v>
      </c>
      <c r="J96" s="846">
        <v>0</v>
      </c>
      <c r="K96" s="845">
        <v>0</v>
      </c>
      <c r="L96" s="846">
        <v>0</v>
      </c>
      <c r="M96" s="845">
        <v>0</v>
      </c>
      <c r="N96" s="846">
        <v>0</v>
      </c>
      <c r="O96" s="845">
        <v>0</v>
      </c>
      <c r="P96" s="846">
        <v>0</v>
      </c>
      <c r="Q96" s="845">
        <v>0</v>
      </c>
      <c r="R96" s="846">
        <v>0</v>
      </c>
      <c r="S96" s="845">
        <v>0</v>
      </c>
      <c r="T96" s="846">
        <v>0</v>
      </c>
      <c r="U96" s="845">
        <v>0</v>
      </c>
      <c r="V96" s="846">
        <v>0</v>
      </c>
      <c r="W96" s="845">
        <v>0</v>
      </c>
      <c r="X96" s="846">
        <v>0</v>
      </c>
      <c r="Y96" s="845">
        <v>0</v>
      </c>
      <c r="Z96" s="846">
        <v>0</v>
      </c>
      <c r="AA96" s="845">
        <v>0</v>
      </c>
      <c r="AB96" s="846">
        <v>0</v>
      </c>
      <c r="AC96" s="845">
        <v>0</v>
      </c>
      <c r="AD96" s="846">
        <v>0</v>
      </c>
      <c r="AE96" s="847">
        <v>0</v>
      </c>
      <c r="AF96" s="707"/>
      <c r="AG96" s="1003"/>
      <c r="AH96" s="707"/>
      <c r="AI96" s="844">
        <v>0</v>
      </c>
      <c r="AJ96" s="856">
        <v>0</v>
      </c>
      <c r="AK96" s="846">
        <v>0</v>
      </c>
      <c r="AL96" s="845">
        <v>0</v>
      </c>
      <c r="AM96" s="846">
        <v>0</v>
      </c>
      <c r="AN96" s="845">
        <v>0</v>
      </c>
      <c r="AO96" s="846">
        <v>0</v>
      </c>
      <c r="AP96" s="845">
        <v>0</v>
      </c>
      <c r="AQ96" s="846">
        <v>0</v>
      </c>
      <c r="AR96" s="845">
        <v>0</v>
      </c>
      <c r="AS96" s="846">
        <v>0</v>
      </c>
      <c r="AT96" s="845">
        <v>0</v>
      </c>
      <c r="AU96" s="846">
        <v>0</v>
      </c>
      <c r="AV96" s="845">
        <v>0</v>
      </c>
      <c r="AW96" s="846">
        <v>0</v>
      </c>
      <c r="AX96" s="845">
        <v>0</v>
      </c>
      <c r="AY96" s="846">
        <v>0</v>
      </c>
      <c r="AZ96" s="845">
        <v>0</v>
      </c>
      <c r="BA96" s="846">
        <v>0</v>
      </c>
      <c r="BB96" s="845">
        <v>0</v>
      </c>
      <c r="BC96" s="846">
        <v>0</v>
      </c>
      <c r="BD96" s="845">
        <v>0</v>
      </c>
      <c r="BE96" s="846">
        <v>0</v>
      </c>
      <c r="BF96" s="845">
        <v>0</v>
      </c>
      <c r="BG96" s="846">
        <v>0</v>
      </c>
      <c r="BH96" s="847">
        <v>0</v>
      </c>
      <c r="BI96" s="707"/>
      <c r="BJ96" s="1005"/>
      <c r="BK96" s="707"/>
      <c r="BL96" s="991"/>
      <c r="BM96" s="707"/>
      <c r="BN96" s="844">
        <v>0</v>
      </c>
      <c r="BO96" s="856">
        <v>0</v>
      </c>
      <c r="BP96" s="846">
        <v>0</v>
      </c>
      <c r="BQ96" s="845">
        <v>0</v>
      </c>
      <c r="BR96" s="846">
        <v>0</v>
      </c>
      <c r="BS96" s="845">
        <v>0</v>
      </c>
      <c r="BT96" s="846">
        <v>0</v>
      </c>
      <c r="BU96" s="845">
        <v>0</v>
      </c>
      <c r="BV96" s="846">
        <v>0</v>
      </c>
      <c r="BW96" s="845">
        <v>0</v>
      </c>
      <c r="BX96" s="846">
        <v>0</v>
      </c>
      <c r="BY96" s="845">
        <v>0</v>
      </c>
      <c r="BZ96" s="846">
        <v>0</v>
      </c>
      <c r="CA96" s="845">
        <v>0</v>
      </c>
      <c r="CB96" s="846">
        <v>0</v>
      </c>
      <c r="CC96" s="845">
        <v>0</v>
      </c>
      <c r="CD96" s="846">
        <v>0</v>
      </c>
      <c r="CE96" s="845">
        <v>0</v>
      </c>
      <c r="CF96" s="846">
        <v>0</v>
      </c>
      <c r="CG96" s="845">
        <v>0</v>
      </c>
      <c r="CH96" s="846">
        <v>0</v>
      </c>
      <c r="CI96" s="845">
        <v>0</v>
      </c>
      <c r="CJ96" s="846">
        <v>0</v>
      </c>
      <c r="CK96" s="845">
        <v>0</v>
      </c>
      <c r="CL96" s="846">
        <v>0</v>
      </c>
      <c r="CM96" s="847">
        <v>0</v>
      </c>
      <c r="CN96" s="707"/>
      <c r="CO96" s="993"/>
      <c r="CP96" s="707"/>
      <c r="CQ96" s="844">
        <v>0</v>
      </c>
      <c r="CR96" s="856">
        <v>0</v>
      </c>
      <c r="CS96" s="846">
        <v>0</v>
      </c>
      <c r="CT96" s="845">
        <v>0</v>
      </c>
      <c r="CU96" s="846">
        <v>0</v>
      </c>
      <c r="CV96" s="845">
        <v>0</v>
      </c>
      <c r="CW96" s="846">
        <v>0</v>
      </c>
      <c r="CX96" s="845">
        <v>0</v>
      </c>
      <c r="CY96" s="846">
        <v>0</v>
      </c>
      <c r="CZ96" s="845">
        <v>0</v>
      </c>
      <c r="DA96" s="846">
        <v>0</v>
      </c>
      <c r="DB96" s="845">
        <v>0</v>
      </c>
      <c r="DC96" s="846">
        <v>0</v>
      </c>
      <c r="DD96" s="845">
        <v>0</v>
      </c>
      <c r="DE96" s="846">
        <v>0</v>
      </c>
      <c r="DF96" s="845">
        <v>0</v>
      </c>
      <c r="DG96" s="846">
        <v>0</v>
      </c>
      <c r="DH96" s="845">
        <v>0</v>
      </c>
      <c r="DI96" s="846">
        <v>0</v>
      </c>
      <c r="DJ96" s="845">
        <v>0</v>
      </c>
      <c r="DK96" s="846">
        <v>0</v>
      </c>
      <c r="DL96" s="845">
        <v>0</v>
      </c>
      <c r="DM96" s="846">
        <v>0</v>
      </c>
      <c r="DN96" s="845">
        <v>0</v>
      </c>
      <c r="DO96" s="846">
        <v>0</v>
      </c>
      <c r="DP96" s="847">
        <v>0</v>
      </c>
      <c r="DQ96" s="707"/>
      <c r="DR96" s="995"/>
      <c r="DS96" s="707"/>
      <c r="DT96" s="997"/>
    </row>
    <row r="97" spans="2:124" outlineLevel="1">
      <c r="B97" s="781">
        <v>87</v>
      </c>
      <c r="C97" s="782" t="s">
        <v>765</v>
      </c>
      <c r="D97" s="783" t="s">
        <v>807</v>
      </c>
      <c r="F97" s="819">
        <v>0</v>
      </c>
      <c r="G97" s="857">
        <v>0</v>
      </c>
      <c r="H97" s="821">
        <v>0</v>
      </c>
      <c r="I97" s="820">
        <v>0</v>
      </c>
      <c r="J97" s="821">
        <v>0</v>
      </c>
      <c r="K97" s="820">
        <v>0</v>
      </c>
      <c r="L97" s="821">
        <v>0</v>
      </c>
      <c r="M97" s="820">
        <v>0</v>
      </c>
      <c r="N97" s="821">
        <v>0</v>
      </c>
      <c r="O97" s="820">
        <v>0</v>
      </c>
      <c r="P97" s="821">
        <v>0</v>
      </c>
      <c r="Q97" s="820">
        <v>0</v>
      </c>
      <c r="R97" s="821">
        <v>0</v>
      </c>
      <c r="S97" s="820">
        <v>0</v>
      </c>
      <c r="T97" s="821">
        <v>0</v>
      </c>
      <c r="U97" s="820">
        <v>0</v>
      </c>
      <c r="V97" s="821">
        <v>0</v>
      </c>
      <c r="W97" s="820">
        <v>0</v>
      </c>
      <c r="X97" s="821">
        <v>0</v>
      </c>
      <c r="Y97" s="820">
        <v>0</v>
      </c>
      <c r="Z97" s="821">
        <v>0</v>
      </c>
      <c r="AA97" s="820">
        <v>0</v>
      </c>
      <c r="AB97" s="821">
        <v>0</v>
      </c>
      <c r="AC97" s="820">
        <v>0</v>
      </c>
      <c r="AD97" s="821">
        <v>0</v>
      </c>
      <c r="AE97" s="822">
        <v>0</v>
      </c>
      <c r="AF97" s="707"/>
      <c r="AG97" s="1003"/>
      <c r="AH97" s="707"/>
      <c r="AI97" s="819">
        <v>0</v>
      </c>
      <c r="AJ97" s="857">
        <v>0</v>
      </c>
      <c r="AK97" s="821">
        <v>0</v>
      </c>
      <c r="AL97" s="820">
        <v>0</v>
      </c>
      <c r="AM97" s="821">
        <v>0</v>
      </c>
      <c r="AN97" s="820">
        <v>0</v>
      </c>
      <c r="AO97" s="821">
        <v>0</v>
      </c>
      <c r="AP97" s="820">
        <v>0</v>
      </c>
      <c r="AQ97" s="821">
        <v>0</v>
      </c>
      <c r="AR97" s="820">
        <v>0</v>
      </c>
      <c r="AS97" s="821">
        <v>0</v>
      </c>
      <c r="AT97" s="820">
        <v>0</v>
      </c>
      <c r="AU97" s="821">
        <v>0</v>
      </c>
      <c r="AV97" s="820">
        <v>0</v>
      </c>
      <c r="AW97" s="821">
        <v>0</v>
      </c>
      <c r="AX97" s="820">
        <v>0</v>
      </c>
      <c r="AY97" s="821">
        <v>0</v>
      </c>
      <c r="AZ97" s="820">
        <v>0</v>
      </c>
      <c r="BA97" s="821">
        <v>0</v>
      </c>
      <c r="BB97" s="820">
        <v>0</v>
      </c>
      <c r="BC97" s="821">
        <v>0</v>
      </c>
      <c r="BD97" s="820">
        <v>0</v>
      </c>
      <c r="BE97" s="821">
        <v>0</v>
      </c>
      <c r="BF97" s="820">
        <v>0</v>
      </c>
      <c r="BG97" s="821">
        <v>0</v>
      </c>
      <c r="BH97" s="822">
        <v>0</v>
      </c>
      <c r="BI97" s="707"/>
      <c r="BJ97" s="1005"/>
      <c r="BK97" s="707"/>
      <c r="BL97" s="991"/>
      <c r="BM97" s="707"/>
      <c r="BN97" s="819">
        <v>0</v>
      </c>
      <c r="BO97" s="857">
        <v>0</v>
      </c>
      <c r="BP97" s="821">
        <v>0</v>
      </c>
      <c r="BQ97" s="820">
        <v>0</v>
      </c>
      <c r="BR97" s="821">
        <v>0</v>
      </c>
      <c r="BS97" s="820">
        <v>0</v>
      </c>
      <c r="BT97" s="821">
        <v>0</v>
      </c>
      <c r="BU97" s="820">
        <v>0</v>
      </c>
      <c r="BV97" s="821">
        <v>0</v>
      </c>
      <c r="BW97" s="820">
        <v>0</v>
      </c>
      <c r="BX97" s="821">
        <v>0</v>
      </c>
      <c r="BY97" s="820">
        <v>0</v>
      </c>
      <c r="BZ97" s="821">
        <v>0</v>
      </c>
      <c r="CA97" s="820">
        <v>0</v>
      </c>
      <c r="CB97" s="821">
        <v>0</v>
      </c>
      <c r="CC97" s="820">
        <v>0</v>
      </c>
      <c r="CD97" s="821">
        <v>0</v>
      </c>
      <c r="CE97" s="820">
        <v>0</v>
      </c>
      <c r="CF97" s="821">
        <v>0</v>
      </c>
      <c r="CG97" s="820">
        <v>0</v>
      </c>
      <c r="CH97" s="821">
        <v>0</v>
      </c>
      <c r="CI97" s="820">
        <v>0</v>
      </c>
      <c r="CJ97" s="821">
        <v>0</v>
      </c>
      <c r="CK97" s="820">
        <v>0</v>
      </c>
      <c r="CL97" s="821">
        <v>0</v>
      </c>
      <c r="CM97" s="822">
        <v>0</v>
      </c>
      <c r="CN97" s="707"/>
      <c r="CO97" s="993"/>
      <c r="CP97" s="707"/>
      <c r="CQ97" s="819">
        <v>0</v>
      </c>
      <c r="CR97" s="857">
        <v>0</v>
      </c>
      <c r="CS97" s="821">
        <v>0</v>
      </c>
      <c r="CT97" s="820">
        <v>0</v>
      </c>
      <c r="CU97" s="821">
        <v>0</v>
      </c>
      <c r="CV97" s="820">
        <v>0</v>
      </c>
      <c r="CW97" s="821">
        <v>0</v>
      </c>
      <c r="CX97" s="820">
        <v>0</v>
      </c>
      <c r="CY97" s="821">
        <v>0</v>
      </c>
      <c r="CZ97" s="820">
        <v>0</v>
      </c>
      <c r="DA97" s="821">
        <v>0</v>
      </c>
      <c r="DB97" s="820">
        <v>0</v>
      </c>
      <c r="DC97" s="821">
        <v>0</v>
      </c>
      <c r="DD97" s="820">
        <v>0</v>
      </c>
      <c r="DE97" s="821">
        <v>0</v>
      </c>
      <c r="DF97" s="820">
        <v>0</v>
      </c>
      <c r="DG97" s="821">
        <v>0</v>
      </c>
      <c r="DH97" s="820">
        <v>0</v>
      </c>
      <c r="DI97" s="821">
        <v>0</v>
      </c>
      <c r="DJ97" s="820">
        <v>0</v>
      </c>
      <c r="DK97" s="821">
        <v>0</v>
      </c>
      <c r="DL97" s="820">
        <v>0</v>
      </c>
      <c r="DM97" s="821">
        <v>0</v>
      </c>
      <c r="DN97" s="820">
        <v>0</v>
      </c>
      <c r="DO97" s="821">
        <v>0</v>
      </c>
      <c r="DP97" s="822">
        <v>0</v>
      </c>
      <c r="DQ97" s="707"/>
      <c r="DR97" s="995"/>
      <c r="DS97" s="707"/>
      <c r="DT97" s="997"/>
    </row>
    <row r="98" spans="2:124" outlineLevel="1">
      <c r="B98" s="738">
        <v>88</v>
      </c>
      <c r="C98" s="756" t="s">
        <v>766</v>
      </c>
      <c r="D98" s="740" t="s">
        <v>807</v>
      </c>
      <c r="F98" s="741">
        <v>0</v>
      </c>
      <c r="G98" s="853">
        <v>0</v>
      </c>
      <c r="H98" s="743">
        <v>0</v>
      </c>
      <c r="I98" s="742">
        <v>0</v>
      </c>
      <c r="J98" s="743">
        <v>0</v>
      </c>
      <c r="K98" s="742">
        <v>0</v>
      </c>
      <c r="L98" s="743">
        <v>0</v>
      </c>
      <c r="M98" s="742">
        <v>0</v>
      </c>
      <c r="N98" s="743">
        <v>0</v>
      </c>
      <c r="O98" s="742">
        <v>0</v>
      </c>
      <c r="P98" s="743">
        <v>0</v>
      </c>
      <c r="Q98" s="742">
        <v>0</v>
      </c>
      <c r="R98" s="743">
        <v>0</v>
      </c>
      <c r="S98" s="742">
        <v>0</v>
      </c>
      <c r="T98" s="743">
        <v>0</v>
      </c>
      <c r="U98" s="742">
        <v>0</v>
      </c>
      <c r="V98" s="743">
        <v>0</v>
      </c>
      <c r="W98" s="742">
        <v>0</v>
      </c>
      <c r="X98" s="743">
        <v>0</v>
      </c>
      <c r="Y98" s="742">
        <v>0</v>
      </c>
      <c r="Z98" s="743">
        <v>0</v>
      </c>
      <c r="AA98" s="742">
        <v>0</v>
      </c>
      <c r="AB98" s="743">
        <v>0</v>
      </c>
      <c r="AC98" s="742">
        <v>0</v>
      </c>
      <c r="AD98" s="743">
        <v>0</v>
      </c>
      <c r="AE98" s="744">
        <v>0</v>
      </c>
      <c r="AF98" s="707"/>
      <c r="AG98" s="1003"/>
      <c r="AH98" s="707"/>
      <c r="AI98" s="741">
        <v>0</v>
      </c>
      <c r="AJ98" s="853">
        <v>0</v>
      </c>
      <c r="AK98" s="743">
        <v>0</v>
      </c>
      <c r="AL98" s="742">
        <v>0</v>
      </c>
      <c r="AM98" s="743">
        <v>0</v>
      </c>
      <c r="AN98" s="742">
        <v>0</v>
      </c>
      <c r="AO98" s="743">
        <v>0</v>
      </c>
      <c r="AP98" s="742">
        <v>0</v>
      </c>
      <c r="AQ98" s="743">
        <v>0</v>
      </c>
      <c r="AR98" s="742">
        <v>0</v>
      </c>
      <c r="AS98" s="743">
        <v>0</v>
      </c>
      <c r="AT98" s="742">
        <v>0</v>
      </c>
      <c r="AU98" s="743">
        <v>0</v>
      </c>
      <c r="AV98" s="742">
        <v>0</v>
      </c>
      <c r="AW98" s="743">
        <v>0</v>
      </c>
      <c r="AX98" s="742">
        <v>0</v>
      </c>
      <c r="AY98" s="743">
        <v>0</v>
      </c>
      <c r="AZ98" s="742">
        <v>0</v>
      </c>
      <c r="BA98" s="743">
        <v>0</v>
      </c>
      <c r="BB98" s="742">
        <v>0</v>
      </c>
      <c r="BC98" s="743">
        <v>0</v>
      </c>
      <c r="BD98" s="742">
        <v>0</v>
      </c>
      <c r="BE98" s="743">
        <v>0</v>
      </c>
      <c r="BF98" s="742">
        <v>0</v>
      </c>
      <c r="BG98" s="743">
        <v>0</v>
      </c>
      <c r="BH98" s="744">
        <v>0</v>
      </c>
      <c r="BI98" s="707"/>
      <c r="BJ98" s="1005"/>
      <c r="BK98" s="707"/>
      <c r="BL98" s="991"/>
      <c r="BM98" s="707"/>
      <c r="BN98" s="741">
        <v>0</v>
      </c>
      <c r="BO98" s="853">
        <v>0</v>
      </c>
      <c r="BP98" s="743">
        <v>0</v>
      </c>
      <c r="BQ98" s="742">
        <v>0</v>
      </c>
      <c r="BR98" s="743">
        <v>0</v>
      </c>
      <c r="BS98" s="742">
        <v>0</v>
      </c>
      <c r="BT98" s="743">
        <v>0</v>
      </c>
      <c r="BU98" s="742">
        <v>0</v>
      </c>
      <c r="BV98" s="743">
        <v>0</v>
      </c>
      <c r="BW98" s="742">
        <v>0</v>
      </c>
      <c r="BX98" s="743">
        <v>0</v>
      </c>
      <c r="BY98" s="742">
        <v>0</v>
      </c>
      <c r="BZ98" s="743">
        <v>0</v>
      </c>
      <c r="CA98" s="742">
        <v>0</v>
      </c>
      <c r="CB98" s="743">
        <v>0</v>
      </c>
      <c r="CC98" s="742">
        <v>0</v>
      </c>
      <c r="CD98" s="743">
        <v>0</v>
      </c>
      <c r="CE98" s="742">
        <v>0</v>
      </c>
      <c r="CF98" s="743">
        <v>0</v>
      </c>
      <c r="CG98" s="742">
        <v>0</v>
      </c>
      <c r="CH98" s="743">
        <v>0</v>
      </c>
      <c r="CI98" s="742">
        <v>0</v>
      </c>
      <c r="CJ98" s="743">
        <v>0</v>
      </c>
      <c r="CK98" s="742">
        <v>0</v>
      </c>
      <c r="CL98" s="743">
        <v>0</v>
      </c>
      <c r="CM98" s="744">
        <v>0</v>
      </c>
      <c r="CN98" s="707"/>
      <c r="CO98" s="993"/>
      <c r="CP98" s="707"/>
      <c r="CQ98" s="741">
        <v>0</v>
      </c>
      <c r="CR98" s="853">
        <v>0</v>
      </c>
      <c r="CS98" s="743">
        <v>0</v>
      </c>
      <c r="CT98" s="742">
        <v>0</v>
      </c>
      <c r="CU98" s="743">
        <v>0</v>
      </c>
      <c r="CV98" s="742">
        <v>0</v>
      </c>
      <c r="CW98" s="743">
        <v>0</v>
      </c>
      <c r="CX98" s="742">
        <v>0</v>
      </c>
      <c r="CY98" s="743">
        <v>0</v>
      </c>
      <c r="CZ98" s="742">
        <v>0</v>
      </c>
      <c r="DA98" s="743">
        <v>0</v>
      </c>
      <c r="DB98" s="742">
        <v>0</v>
      </c>
      <c r="DC98" s="743">
        <v>0</v>
      </c>
      <c r="DD98" s="742">
        <v>0</v>
      </c>
      <c r="DE98" s="743">
        <v>0</v>
      </c>
      <c r="DF98" s="742">
        <v>0</v>
      </c>
      <c r="DG98" s="743">
        <v>0</v>
      </c>
      <c r="DH98" s="742">
        <v>0</v>
      </c>
      <c r="DI98" s="743">
        <v>0</v>
      </c>
      <c r="DJ98" s="742">
        <v>0</v>
      </c>
      <c r="DK98" s="743">
        <v>0</v>
      </c>
      <c r="DL98" s="742">
        <v>0</v>
      </c>
      <c r="DM98" s="743">
        <v>0</v>
      </c>
      <c r="DN98" s="742">
        <v>0</v>
      </c>
      <c r="DO98" s="743">
        <v>0</v>
      </c>
      <c r="DP98" s="744">
        <v>0</v>
      </c>
      <c r="DQ98" s="707"/>
      <c r="DR98" s="995"/>
      <c r="DS98" s="707"/>
      <c r="DT98" s="997"/>
    </row>
    <row r="99" spans="2:124" outlineLevel="1">
      <c r="B99" s="745">
        <v>89</v>
      </c>
      <c r="C99" s="757" t="s">
        <v>767</v>
      </c>
      <c r="D99" s="747" t="s">
        <v>807</v>
      </c>
      <c r="F99" s="752">
        <v>0</v>
      </c>
      <c r="G99" s="854">
        <v>0</v>
      </c>
      <c r="H99" s="754">
        <v>0</v>
      </c>
      <c r="I99" s="753">
        <v>0</v>
      </c>
      <c r="J99" s="754">
        <v>0</v>
      </c>
      <c r="K99" s="753">
        <v>0</v>
      </c>
      <c r="L99" s="754">
        <v>0</v>
      </c>
      <c r="M99" s="753">
        <v>0</v>
      </c>
      <c r="N99" s="754">
        <v>0</v>
      </c>
      <c r="O99" s="753">
        <v>0</v>
      </c>
      <c r="P99" s="754">
        <v>0</v>
      </c>
      <c r="Q99" s="753">
        <v>0</v>
      </c>
      <c r="R99" s="754">
        <v>0</v>
      </c>
      <c r="S99" s="753">
        <v>0</v>
      </c>
      <c r="T99" s="754">
        <v>0</v>
      </c>
      <c r="U99" s="753">
        <v>0</v>
      </c>
      <c r="V99" s="754">
        <v>0</v>
      </c>
      <c r="W99" s="753">
        <v>0</v>
      </c>
      <c r="X99" s="754">
        <v>0</v>
      </c>
      <c r="Y99" s="753">
        <v>0</v>
      </c>
      <c r="Z99" s="754">
        <v>0</v>
      </c>
      <c r="AA99" s="753">
        <v>0</v>
      </c>
      <c r="AB99" s="754">
        <v>0</v>
      </c>
      <c r="AC99" s="753">
        <v>0</v>
      </c>
      <c r="AD99" s="754">
        <v>0</v>
      </c>
      <c r="AE99" s="755">
        <v>0</v>
      </c>
      <c r="AF99" s="707"/>
      <c r="AG99" s="1003"/>
      <c r="AH99" s="707"/>
      <c r="AI99" s="752">
        <v>0</v>
      </c>
      <c r="AJ99" s="854">
        <v>0</v>
      </c>
      <c r="AK99" s="754">
        <v>0</v>
      </c>
      <c r="AL99" s="753">
        <v>0</v>
      </c>
      <c r="AM99" s="754">
        <v>0</v>
      </c>
      <c r="AN99" s="753">
        <v>0</v>
      </c>
      <c r="AO99" s="754">
        <v>0</v>
      </c>
      <c r="AP99" s="753">
        <v>0</v>
      </c>
      <c r="AQ99" s="754">
        <v>0</v>
      </c>
      <c r="AR99" s="753">
        <v>0</v>
      </c>
      <c r="AS99" s="754">
        <v>0</v>
      </c>
      <c r="AT99" s="753">
        <v>0</v>
      </c>
      <c r="AU99" s="754">
        <v>0</v>
      </c>
      <c r="AV99" s="753">
        <v>0</v>
      </c>
      <c r="AW99" s="754">
        <v>0</v>
      </c>
      <c r="AX99" s="753">
        <v>0</v>
      </c>
      <c r="AY99" s="754">
        <v>0</v>
      </c>
      <c r="AZ99" s="753">
        <v>0</v>
      </c>
      <c r="BA99" s="754">
        <v>0</v>
      </c>
      <c r="BB99" s="753">
        <v>0</v>
      </c>
      <c r="BC99" s="754">
        <v>0</v>
      </c>
      <c r="BD99" s="753">
        <v>0</v>
      </c>
      <c r="BE99" s="754">
        <v>0</v>
      </c>
      <c r="BF99" s="753">
        <v>0</v>
      </c>
      <c r="BG99" s="754">
        <v>0</v>
      </c>
      <c r="BH99" s="755">
        <v>0</v>
      </c>
      <c r="BI99" s="707"/>
      <c r="BJ99" s="1005"/>
      <c r="BK99" s="707"/>
      <c r="BL99" s="991"/>
      <c r="BM99" s="707"/>
      <c r="BN99" s="752">
        <v>0</v>
      </c>
      <c r="BO99" s="854">
        <v>0</v>
      </c>
      <c r="BP99" s="754">
        <v>0</v>
      </c>
      <c r="BQ99" s="753">
        <v>0</v>
      </c>
      <c r="BR99" s="754">
        <v>0</v>
      </c>
      <c r="BS99" s="753">
        <v>0</v>
      </c>
      <c r="BT99" s="754">
        <v>0</v>
      </c>
      <c r="BU99" s="753">
        <v>0</v>
      </c>
      <c r="BV99" s="754">
        <v>0</v>
      </c>
      <c r="BW99" s="753">
        <v>0</v>
      </c>
      <c r="BX99" s="754">
        <v>0</v>
      </c>
      <c r="BY99" s="753">
        <v>0</v>
      </c>
      <c r="BZ99" s="754">
        <v>0</v>
      </c>
      <c r="CA99" s="753">
        <v>0</v>
      </c>
      <c r="CB99" s="754">
        <v>0</v>
      </c>
      <c r="CC99" s="753">
        <v>0</v>
      </c>
      <c r="CD99" s="754">
        <v>0</v>
      </c>
      <c r="CE99" s="753">
        <v>0</v>
      </c>
      <c r="CF99" s="754">
        <v>0</v>
      </c>
      <c r="CG99" s="753">
        <v>0</v>
      </c>
      <c r="CH99" s="754">
        <v>0</v>
      </c>
      <c r="CI99" s="753">
        <v>0</v>
      </c>
      <c r="CJ99" s="754">
        <v>0</v>
      </c>
      <c r="CK99" s="753">
        <v>0</v>
      </c>
      <c r="CL99" s="754">
        <v>0</v>
      </c>
      <c r="CM99" s="755">
        <v>0</v>
      </c>
      <c r="CN99" s="707"/>
      <c r="CO99" s="993"/>
      <c r="CP99" s="707"/>
      <c r="CQ99" s="752">
        <v>0</v>
      </c>
      <c r="CR99" s="854">
        <v>0</v>
      </c>
      <c r="CS99" s="754">
        <v>0</v>
      </c>
      <c r="CT99" s="753">
        <v>0</v>
      </c>
      <c r="CU99" s="754">
        <v>0</v>
      </c>
      <c r="CV99" s="753">
        <v>0</v>
      </c>
      <c r="CW99" s="754">
        <v>0</v>
      </c>
      <c r="CX99" s="753">
        <v>0</v>
      </c>
      <c r="CY99" s="754">
        <v>0</v>
      </c>
      <c r="CZ99" s="753">
        <v>0</v>
      </c>
      <c r="DA99" s="754">
        <v>0</v>
      </c>
      <c r="DB99" s="753">
        <v>0</v>
      </c>
      <c r="DC99" s="754">
        <v>0</v>
      </c>
      <c r="DD99" s="753">
        <v>0</v>
      </c>
      <c r="DE99" s="754">
        <v>0</v>
      </c>
      <c r="DF99" s="753">
        <v>0</v>
      </c>
      <c r="DG99" s="754">
        <v>0</v>
      </c>
      <c r="DH99" s="753">
        <v>0</v>
      </c>
      <c r="DI99" s="754">
        <v>0</v>
      </c>
      <c r="DJ99" s="753">
        <v>0</v>
      </c>
      <c r="DK99" s="754">
        <v>0</v>
      </c>
      <c r="DL99" s="753">
        <v>0</v>
      </c>
      <c r="DM99" s="754">
        <v>0</v>
      </c>
      <c r="DN99" s="753">
        <v>0</v>
      </c>
      <c r="DO99" s="754">
        <v>0</v>
      </c>
      <c r="DP99" s="755">
        <v>0</v>
      </c>
      <c r="DQ99" s="707"/>
      <c r="DR99" s="995"/>
      <c r="DS99" s="707"/>
      <c r="DT99" s="997"/>
    </row>
    <row r="100" spans="2:124" outlineLevel="1">
      <c r="B100" s="738">
        <v>90</v>
      </c>
      <c r="C100" s="756" t="s">
        <v>768</v>
      </c>
      <c r="D100" s="740" t="s">
        <v>807</v>
      </c>
      <c r="F100" s="741">
        <v>0</v>
      </c>
      <c r="G100" s="853">
        <v>0</v>
      </c>
      <c r="H100" s="743">
        <v>0</v>
      </c>
      <c r="I100" s="742">
        <v>0</v>
      </c>
      <c r="J100" s="743">
        <v>0</v>
      </c>
      <c r="K100" s="742">
        <v>0</v>
      </c>
      <c r="L100" s="743">
        <v>0</v>
      </c>
      <c r="M100" s="742">
        <v>0</v>
      </c>
      <c r="N100" s="743">
        <v>0</v>
      </c>
      <c r="O100" s="742">
        <v>0</v>
      </c>
      <c r="P100" s="743">
        <v>0</v>
      </c>
      <c r="Q100" s="742">
        <v>0</v>
      </c>
      <c r="R100" s="743">
        <v>0</v>
      </c>
      <c r="S100" s="742">
        <v>0</v>
      </c>
      <c r="T100" s="743">
        <v>0</v>
      </c>
      <c r="U100" s="742">
        <v>0</v>
      </c>
      <c r="V100" s="743">
        <v>0</v>
      </c>
      <c r="W100" s="742">
        <v>0</v>
      </c>
      <c r="X100" s="743">
        <v>0</v>
      </c>
      <c r="Y100" s="742">
        <v>0</v>
      </c>
      <c r="Z100" s="743">
        <v>0</v>
      </c>
      <c r="AA100" s="742">
        <v>0</v>
      </c>
      <c r="AB100" s="743">
        <v>0</v>
      </c>
      <c r="AC100" s="742">
        <v>0</v>
      </c>
      <c r="AD100" s="743">
        <v>0</v>
      </c>
      <c r="AE100" s="744">
        <v>0</v>
      </c>
      <c r="AF100" s="707"/>
      <c r="AG100" s="1003"/>
      <c r="AH100" s="707"/>
      <c r="AI100" s="741">
        <v>0</v>
      </c>
      <c r="AJ100" s="853">
        <v>0</v>
      </c>
      <c r="AK100" s="743">
        <v>0</v>
      </c>
      <c r="AL100" s="742">
        <v>0</v>
      </c>
      <c r="AM100" s="743">
        <v>0</v>
      </c>
      <c r="AN100" s="742">
        <v>0</v>
      </c>
      <c r="AO100" s="743">
        <v>0</v>
      </c>
      <c r="AP100" s="742">
        <v>0</v>
      </c>
      <c r="AQ100" s="743">
        <v>0</v>
      </c>
      <c r="AR100" s="742">
        <v>0</v>
      </c>
      <c r="AS100" s="743">
        <v>0</v>
      </c>
      <c r="AT100" s="742">
        <v>0</v>
      </c>
      <c r="AU100" s="743">
        <v>0</v>
      </c>
      <c r="AV100" s="742">
        <v>0</v>
      </c>
      <c r="AW100" s="743">
        <v>0</v>
      </c>
      <c r="AX100" s="742">
        <v>0</v>
      </c>
      <c r="AY100" s="743">
        <v>0</v>
      </c>
      <c r="AZ100" s="742">
        <v>0</v>
      </c>
      <c r="BA100" s="743">
        <v>0</v>
      </c>
      <c r="BB100" s="742">
        <v>0</v>
      </c>
      <c r="BC100" s="743">
        <v>0</v>
      </c>
      <c r="BD100" s="742">
        <v>0</v>
      </c>
      <c r="BE100" s="743">
        <v>0</v>
      </c>
      <c r="BF100" s="742">
        <v>0</v>
      </c>
      <c r="BG100" s="743">
        <v>0</v>
      </c>
      <c r="BH100" s="744">
        <v>0</v>
      </c>
      <c r="BI100" s="707"/>
      <c r="BJ100" s="1005"/>
      <c r="BK100" s="707"/>
      <c r="BL100" s="991"/>
      <c r="BM100" s="707"/>
      <c r="BN100" s="741">
        <v>0</v>
      </c>
      <c r="BO100" s="853">
        <v>0</v>
      </c>
      <c r="BP100" s="743">
        <v>0</v>
      </c>
      <c r="BQ100" s="742">
        <v>0</v>
      </c>
      <c r="BR100" s="743">
        <v>0</v>
      </c>
      <c r="BS100" s="742">
        <v>0</v>
      </c>
      <c r="BT100" s="743">
        <v>0</v>
      </c>
      <c r="BU100" s="742">
        <v>0</v>
      </c>
      <c r="BV100" s="743">
        <v>0</v>
      </c>
      <c r="BW100" s="742">
        <v>0</v>
      </c>
      <c r="BX100" s="743">
        <v>0</v>
      </c>
      <c r="BY100" s="742">
        <v>0</v>
      </c>
      <c r="BZ100" s="743">
        <v>0</v>
      </c>
      <c r="CA100" s="742">
        <v>0</v>
      </c>
      <c r="CB100" s="743">
        <v>0</v>
      </c>
      <c r="CC100" s="742">
        <v>0</v>
      </c>
      <c r="CD100" s="743">
        <v>0</v>
      </c>
      <c r="CE100" s="742">
        <v>0</v>
      </c>
      <c r="CF100" s="743">
        <v>0</v>
      </c>
      <c r="CG100" s="742">
        <v>0</v>
      </c>
      <c r="CH100" s="743">
        <v>0</v>
      </c>
      <c r="CI100" s="742">
        <v>0</v>
      </c>
      <c r="CJ100" s="743">
        <v>0</v>
      </c>
      <c r="CK100" s="742">
        <v>0</v>
      </c>
      <c r="CL100" s="743">
        <v>0</v>
      </c>
      <c r="CM100" s="744">
        <v>0</v>
      </c>
      <c r="CN100" s="707"/>
      <c r="CO100" s="993"/>
      <c r="CP100" s="707"/>
      <c r="CQ100" s="741">
        <v>0</v>
      </c>
      <c r="CR100" s="853">
        <v>0</v>
      </c>
      <c r="CS100" s="743">
        <v>0</v>
      </c>
      <c r="CT100" s="742">
        <v>0</v>
      </c>
      <c r="CU100" s="743">
        <v>0</v>
      </c>
      <c r="CV100" s="742">
        <v>0</v>
      </c>
      <c r="CW100" s="743">
        <v>0</v>
      </c>
      <c r="CX100" s="742">
        <v>0</v>
      </c>
      <c r="CY100" s="743">
        <v>0</v>
      </c>
      <c r="CZ100" s="742">
        <v>0</v>
      </c>
      <c r="DA100" s="743">
        <v>0</v>
      </c>
      <c r="DB100" s="742">
        <v>0</v>
      </c>
      <c r="DC100" s="743">
        <v>0</v>
      </c>
      <c r="DD100" s="742">
        <v>0</v>
      </c>
      <c r="DE100" s="743">
        <v>0</v>
      </c>
      <c r="DF100" s="742">
        <v>0</v>
      </c>
      <c r="DG100" s="743">
        <v>0</v>
      </c>
      <c r="DH100" s="742">
        <v>0</v>
      </c>
      <c r="DI100" s="743">
        <v>0</v>
      </c>
      <c r="DJ100" s="742">
        <v>0</v>
      </c>
      <c r="DK100" s="743">
        <v>0</v>
      </c>
      <c r="DL100" s="742">
        <v>0</v>
      </c>
      <c r="DM100" s="743">
        <v>0</v>
      </c>
      <c r="DN100" s="742">
        <v>0</v>
      </c>
      <c r="DO100" s="743">
        <v>0</v>
      </c>
      <c r="DP100" s="744">
        <v>0</v>
      </c>
      <c r="DQ100" s="707"/>
      <c r="DR100" s="995"/>
      <c r="DS100" s="707"/>
      <c r="DT100" s="997"/>
    </row>
    <row r="101" spans="2:124" outlineLevel="1">
      <c r="B101" s="745">
        <v>91</v>
      </c>
      <c r="C101" s="757" t="s">
        <v>769</v>
      </c>
      <c r="D101" s="747" t="s">
        <v>807</v>
      </c>
      <c r="F101" s="752">
        <v>0</v>
      </c>
      <c r="G101" s="854">
        <v>0</v>
      </c>
      <c r="H101" s="754">
        <v>0</v>
      </c>
      <c r="I101" s="753">
        <v>0</v>
      </c>
      <c r="J101" s="754">
        <v>0</v>
      </c>
      <c r="K101" s="753">
        <v>0</v>
      </c>
      <c r="L101" s="754">
        <v>0</v>
      </c>
      <c r="M101" s="753">
        <v>0</v>
      </c>
      <c r="N101" s="754">
        <v>0</v>
      </c>
      <c r="O101" s="753">
        <v>0</v>
      </c>
      <c r="P101" s="754">
        <v>0</v>
      </c>
      <c r="Q101" s="753">
        <v>0</v>
      </c>
      <c r="R101" s="754">
        <v>0</v>
      </c>
      <c r="S101" s="753">
        <v>0</v>
      </c>
      <c r="T101" s="754">
        <v>0</v>
      </c>
      <c r="U101" s="753">
        <v>0</v>
      </c>
      <c r="V101" s="754">
        <v>0</v>
      </c>
      <c r="W101" s="753">
        <v>0</v>
      </c>
      <c r="X101" s="754">
        <v>0</v>
      </c>
      <c r="Y101" s="753">
        <v>0</v>
      </c>
      <c r="Z101" s="754">
        <v>0</v>
      </c>
      <c r="AA101" s="753">
        <v>0</v>
      </c>
      <c r="AB101" s="754">
        <v>0</v>
      </c>
      <c r="AC101" s="753">
        <v>0</v>
      </c>
      <c r="AD101" s="754">
        <v>0</v>
      </c>
      <c r="AE101" s="755">
        <v>0</v>
      </c>
      <c r="AF101" s="707"/>
      <c r="AG101" s="1003"/>
      <c r="AH101" s="707"/>
      <c r="AI101" s="752">
        <v>0</v>
      </c>
      <c r="AJ101" s="854">
        <v>0</v>
      </c>
      <c r="AK101" s="754">
        <v>0</v>
      </c>
      <c r="AL101" s="753">
        <v>0</v>
      </c>
      <c r="AM101" s="754">
        <v>0</v>
      </c>
      <c r="AN101" s="753">
        <v>0</v>
      </c>
      <c r="AO101" s="754">
        <v>0</v>
      </c>
      <c r="AP101" s="753">
        <v>0</v>
      </c>
      <c r="AQ101" s="754">
        <v>0</v>
      </c>
      <c r="AR101" s="753">
        <v>0</v>
      </c>
      <c r="AS101" s="754">
        <v>0</v>
      </c>
      <c r="AT101" s="753">
        <v>0</v>
      </c>
      <c r="AU101" s="754">
        <v>0</v>
      </c>
      <c r="AV101" s="753">
        <v>0</v>
      </c>
      <c r="AW101" s="754">
        <v>0</v>
      </c>
      <c r="AX101" s="753">
        <v>0</v>
      </c>
      <c r="AY101" s="754">
        <v>0</v>
      </c>
      <c r="AZ101" s="753">
        <v>0</v>
      </c>
      <c r="BA101" s="754">
        <v>0</v>
      </c>
      <c r="BB101" s="753">
        <v>0</v>
      </c>
      <c r="BC101" s="754">
        <v>0</v>
      </c>
      <c r="BD101" s="753">
        <v>0</v>
      </c>
      <c r="BE101" s="754">
        <v>0</v>
      </c>
      <c r="BF101" s="753">
        <v>0</v>
      </c>
      <c r="BG101" s="754">
        <v>0</v>
      </c>
      <c r="BH101" s="755">
        <v>0</v>
      </c>
      <c r="BI101" s="707"/>
      <c r="BJ101" s="1005"/>
      <c r="BK101" s="707"/>
      <c r="BL101" s="991"/>
      <c r="BM101" s="707"/>
      <c r="BN101" s="752">
        <v>0</v>
      </c>
      <c r="BO101" s="854">
        <v>0</v>
      </c>
      <c r="BP101" s="754">
        <v>0</v>
      </c>
      <c r="BQ101" s="753">
        <v>0</v>
      </c>
      <c r="BR101" s="754">
        <v>0</v>
      </c>
      <c r="BS101" s="753">
        <v>0</v>
      </c>
      <c r="BT101" s="754">
        <v>0</v>
      </c>
      <c r="BU101" s="753">
        <v>0</v>
      </c>
      <c r="BV101" s="754">
        <v>0</v>
      </c>
      <c r="BW101" s="753">
        <v>0</v>
      </c>
      <c r="BX101" s="754">
        <v>0</v>
      </c>
      <c r="BY101" s="753">
        <v>0</v>
      </c>
      <c r="BZ101" s="754">
        <v>0</v>
      </c>
      <c r="CA101" s="753">
        <v>0</v>
      </c>
      <c r="CB101" s="754">
        <v>0</v>
      </c>
      <c r="CC101" s="753">
        <v>0</v>
      </c>
      <c r="CD101" s="754">
        <v>0</v>
      </c>
      <c r="CE101" s="753">
        <v>0</v>
      </c>
      <c r="CF101" s="754">
        <v>0</v>
      </c>
      <c r="CG101" s="753">
        <v>0</v>
      </c>
      <c r="CH101" s="754">
        <v>0</v>
      </c>
      <c r="CI101" s="753">
        <v>0</v>
      </c>
      <c r="CJ101" s="754">
        <v>0</v>
      </c>
      <c r="CK101" s="753">
        <v>0</v>
      </c>
      <c r="CL101" s="754">
        <v>0</v>
      </c>
      <c r="CM101" s="755">
        <v>0</v>
      </c>
      <c r="CN101" s="707"/>
      <c r="CO101" s="993"/>
      <c r="CP101" s="707"/>
      <c r="CQ101" s="752">
        <v>0</v>
      </c>
      <c r="CR101" s="854">
        <v>0</v>
      </c>
      <c r="CS101" s="754">
        <v>0</v>
      </c>
      <c r="CT101" s="753">
        <v>0</v>
      </c>
      <c r="CU101" s="754">
        <v>0</v>
      </c>
      <c r="CV101" s="753">
        <v>0</v>
      </c>
      <c r="CW101" s="754">
        <v>0</v>
      </c>
      <c r="CX101" s="753">
        <v>0</v>
      </c>
      <c r="CY101" s="754">
        <v>0</v>
      </c>
      <c r="CZ101" s="753">
        <v>0</v>
      </c>
      <c r="DA101" s="754">
        <v>0</v>
      </c>
      <c r="DB101" s="753">
        <v>0</v>
      </c>
      <c r="DC101" s="754">
        <v>0</v>
      </c>
      <c r="DD101" s="753">
        <v>0</v>
      </c>
      <c r="DE101" s="754">
        <v>0</v>
      </c>
      <c r="DF101" s="753">
        <v>0</v>
      </c>
      <c r="DG101" s="754">
        <v>0</v>
      </c>
      <c r="DH101" s="753">
        <v>0</v>
      </c>
      <c r="DI101" s="754">
        <v>0</v>
      </c>
      <c r="DJ101" s="753">
        <v>0</v>
      </c>
      <c r="DK101" s="754">
        <v>0</v>
      </c>
      <c r="DL101" s="753">
        <v>0</v>
      </c>
      <c r="DM101" s="754">
        <v>0</v>
      </c>
      <c r="DN101" s="753">
        <v>0</v>
      </c>
      <c r="DO101" s="754">
        <v>0</v>
      </c>
      <c r="DP101" s="755">
        <v>0</v>
      </c>
      <c r="DQ101" s="707"/>
      <c r="DR101" s="995"/>
      <c r="DS101" s="707"/>
      <c r="DT101" s="997"/>
    </row>
    <row r="102" spans="2:124" outlineLevel="1">
      <c r="B102" s="738">
        <v>92</v>
      </c>
      <c r="C102" s="756" t="s">
        <v>770</v>
      </c>
      <c r="D102" s="740" t="s">
        <v>807</v>
      </c>
      <c r="F102" s="741">
        <v>0</v>
      </c>
      <c r="G102" s="853">
        <v>0</v>
      </c>
      <c r="H102" s="743">
        <v>0</v>
      </c>
      <c r="I102" s="742">
        <v>0</v>
      </c>
      <c r="J102" s="743">
        <v>0</v>
      </c>
      <c r="K102" s="742">
        <v>0</v>
      </c>
      <c r="L102" s="743">
        <v>0</v>
      </c>
      <c r="M102" s="742">
        <v>0</v>
      </c>
      <c r="N102" s="743">
        <v>0</v>
      </c>
      <c r="O102" s="742">
        <v>0</v>
      </c>
      <c r="P102" s="743">
        <v>0</v>
      </c>
      <c r="Q102" s="742">
        <v>0</v>
      </c>
      <c r="R102" s="743">
        <v>0</v>
      </c>
      <c r="S102" s="742">
        <v>0</v>
      </c>
      <c r="T102" s="743">
        <v>0</v>
      </c>
      <c r="U102" s="742">
        <v>0</v>
      </c>
      <c r="V102" s="743">
        <v>0</v>
      </c>
      <c r="W102" s="742">
        <v>0</v>
      </c>
      <c r="X102" s="743">
        <v>0</v>
      </c>
      <c r="Y102" s="742">
        <v>0</v>
      </c>
      <c r="Z102" s="743">
        <v>0</v>
      </c>
      <c r="AA102" s="742">
        <v>0</v>
      </c>
      <c r="AB102" s="743">
        <v>0</v>
      </c>
      <c r="AC102" s="742">
        <v>0</v>
      </c>
      <c r="AD102" s="743">
        <v>0</v>
      </c>
      <c r="AE102" s="744">
        <v>0</v>
      </c>
      <c r="AF102" s="707"/>
      <c r="AG102" s="1003"/>
      <c r="AH102" s="707"/>
      <c r="AI102" s="741">
        <v>0</v>
      </c>
      <c r="AJ102" s="853">
        <v>0</v>
      </c>
      <c r="AK102" s="743">
        <v>0</v>
      </c>
      <c r="AL102" s="742">
        <v>0</v>
      </c>
      <c r="AM102" s="743">
        <v>0</v>
      </c>
      <c r="AN102" s="742">
        <v>0</v>
      </c>
      <c r="AO102" s="743">
        <v>0</v>
      </c>
      <c r="AP102" s="742">
        <v>0</v>
      </c>
      <c r="AQ102" s="743">
        <v>0</v>
      </c>
      <c r="AR102" s="742">
        <v>0</v>
      </c>
      <c r="AS102" s="743">
        <v>0</v>
      </c>
      <c r="AT102" s="742">
        <v>0</v>
      </c>
      <c r="AU102" s="743">
        <v>0</v>
      </c>
      <c r="AV102" s="742">
        <v>0</v>
      </c>
      <c r="AW102" s="743">
        <v>0</v>
      </c>
      <c r="AX102" s="742">
        <v>0</v>
      </c>
      <c r="AY102" s="743">
        <v>0</v>
      </c>
      <c r="AZ102" s="742">
        <v>0</v>
      </c>
      <c r="BA102" s="743">
        <v>0</v>
      </c>
      <c r="BB102" s="742">
        <v>0</v>
      </c>
      <c r="BC102" s="743">
        <v>0</v>
      </c>
      <c r="BD102" s="742">
        <v>0</v>
      </c>
      <c r="BE102" s="743">
        <v>0</v>
      </c>
      <c r="BF102" s="742">
        <v>0</v>
      </c>
      <c r="BG102" s="743">
        <v>0</v>
      </c>
      <c r="BH102" s="744">
        <v>0</v>
      </c>
      <c r="BI102" s="707"/>
      <c r="BJ102" s="1005"/>
      <c r="BK102" s="707"/>
      <c r="BL102" s="991"/>
      <c r="BM102" s="707"/>
      <c r="BN102" s="741">
        <v>0</v>
      </c>
      <c r="BO102" s="853">
        <v>0</v>
      </c>
      <c r="BP102" s="743">
        <v>0</v>
      </c>
      <c r="BQ102" s="742">
        <v>0</v>
      </c>
      <c r="BR102" s="743">
        <v>0</v>
      </c>
      <c r="BS102" s="742">
        <v>0</v>
      </c>
      <c r="BT102" s="743">
        <v>0</v>
      </c>
      <c r="BU102" s="742">
        <v>0</v>
      </c>
      <c r="BV102" s="743">
        <v>0</v>
      </c>
      <c r="BW102" s="742">
        <v>0</v>
      </c>
      <c r="BX102" s="743">
        <v>0</v>
      </c>
      <c r="BY102" s="742">
        <v>0</v>
      </c>
      <c r="BZ102" s="743">
        <v>0</v>
      </c>
      <c r="CA102" s="742">
        <v>0</v>
      </c>
      <c r="CB102" s="743">
        <v>0</v>
      </c>
      <c r="CC102" s="742">
        <v>0</v>
      </c>
      <c r="CD102" s="743">
        <v>0</v>
      </c>
      <c r="CE102" s="742">
        <v>0</v>
      </c>
      <c r="CF102" s="743">
        <v>0</v>
      </c>
      <c r="CG102" s="742">
        <v>0</v>
      </c>
      <c r="CH102" s="743">
        <v>0</v>
      </c>
      <c r="CI102" s="742">
        <v>0</v>
      </c>
      <c r="CJ102" s="743">
        <v>0</v>
      </c>
      <c r="CK102" s="742">
        <v>0</v>
      </c>
      <c r="CL102" s="743">
        <v>0</v>
      </c>
      <c r="CM102" s="744">
        <v>0</v>
      </c>
      <c r="CN102" s="707"/>
      <c r="CO102" s="993"/>
      <c r="CP102" s="707"/>
      <c r="CQ102" s="741">
        <v>0</v>
      </c>
      <c r="CR102" s="853">
        <v>0</v>
      </c>
      <c r="CS102" s="743">
        <v>0</v>
      </c>
      <c r="CT102" s="742">
        <v>0</v>
      </c>
      <c r="CU102" s="743">
        <v>0</v>
      </c>
      <c r="CV102" s="742">
        <v>0</v>
      </c>
      <c r="CW102" s="743">
        <v>0</v>
      </c>
      <c r="CX102" s="742">
        <v>0</v>
      </c>
      <c r="CY102" s="743">
        <v>0</v>
      </c>
      <c r="CZ102" s="742">
        <v>0</v>
      </c>
      <c r="DA102" s="743">
        <v>0</v>
      </c>
      <c r="DB102" s="742">
        <v>0</v>
      </c>
      <c r="DC102" s="743">
        <v>0</v>
      </c>
      <c r="DD102" s="742">
        <v>0</v>
      </c>
      <c r="DE102" s="743">
        <v>0</v>
      </c>
      <c r="DF102" s="742">
        <v>0</v>
      </c>
      <c r="DG102" s="743">
        <v>0</v>
      </c>
      <c r="DH102" s="742">
        <v>0</v>
      </c>
      <c r="DI102" s="743">
        <v>0</v>
      </c>
      <c r="DJ102" s="742">
        <v>0</v>
      </c>
      <c r="DK102" s="743">
        <v>0</v>
      </c>
      <c r="DL102" s="742">
        <v>0</v>
      </c>
      <c r="DM102" s="743">
        <v>0</v>
      </c>
      <c r="DN102" s="742">
        <v>0</v>
      </c>
      <c r="DO102" s="743">
        <v>0</v>
      </c>
      <c r="DP102" s="744">
        <v>0</v>
      </c>
      <c r="DQ102" s="707"/>
      <c r="DR102" s="995"/>
      <c r="DS102" s="707"/>
      <c r="DT102" s="997"/>
    </row>
    <row r="103" spans="2:124" outlineLevel="1">
      <c r="B103" s="745">
        <v>93</v>
      </c>
      <c r="C103" s="757" t="s">
        <v>771</v>
      </c>
      <c r="D103" s="747" t="s">
        <v>807</v>
      </c>
      <c r="F103" s="752">
        <v>0</v>
      </c>
      <c r="G103" s="854">
        <v>0</v>
      </c>
      <c r="H103" s="754">
        <v>0</v>
      </c>
      <c r="I103" s="753">
        <v>0</v>
      </c>
      <c r="J103" s="754">
        <v>0</v>
      </c>
      <c r="K103" s="753">
        <v>0</v>
      </c>
      <c r="L103" s="754">
        <v>0</v>
      </c>
      <c r="M103" s="753">
        <v>0</v>
      </c>
      <c r="N103" s="754">
        <v>0</v>
      </c>
      <c r="O103" s="753">
        <v>0</v>
      </c>
      <c r="P103" s="754">
        <v>0</v>
      </c>
      <c r="Q103" s="753">
        <v>0</v>
      </c>
      <c r="R103" s="754">
        <v>0</v>
      </c>
      <c r="S103" s="753">
        <v>0</v>
      </c>
      <c r="T103" s="754">
        <v>0</v>
      </c>
      <c r="U103" s="753">
        <v>0</v>
      </c>
      <c r="V103" s="754">
        <v>0</v>
      </c>
      <c r="W103" s="753">
        <v>0</v>
      </c>
      <c r="X103" s="754">
        <v>0</v>
      </c>
      <c r="Y103" s="753">
        <v>0</v>
      </c>
      <c r="Z103" s="754">
        <v>0</v>
      </c>
      <c r="AA103" s="753">
        <v>0</v>
      </c>
      <c r="AB103" s="754">
        <v>0</v>
      </c>
      <c r="AC103" s="753">
        <v>0</v>
      </c>
      <c r="AD103" s="754">
        <v>0</v>
      </c>
      <c r="AE103" s="755">
        <v>0</v>
      </c>
      <c r="AF103" s="707"/>
      <c r="AG103" s="1003"/>
      <c r="AH103" s="707"/>
      <c r="AI103" s="752">
        <v>0</v>
      </c>
      <c r="AJ103" s="854">
        <v>0</v>
      </c>
      <c r="AK103" s="754">
        <v>0</v>
      </c>
      <c r="AL103" s="753">
        <v>0</v>
      </c>
      <c r="AM103" s="754">
        <v>0</v>
      </c>
      <c r="AN103" s="753">
        <v>0</v>
      </c>
      <c r="AO103" s="754">
        <v>0</v>
      </c>
      <c r="AP103" s="753">
        <v>0</v>
      </c>
      <c r="AQ103" s="754">
        <v>0</v>
      </c>
      <c r="AR103" s="753">
        <v>0</v>
      </c>
      <c r="AS103" s="754">
        <v>0</v>
      </c>
      <c r="AT103" s="753">
        <v>0</v>
      </c>
      <c r="AU103" s="754">
        <v>0</v>
      </c>
      <c r="AV103" s="753">
        <v>0</v>
      </c>
      <c r="AW103" s="754">
        <v>0</v>
      </c>
      <c r="AX103" s="753">
        <v>0</v>
      </c>
      <c r="AY103" s="754">
        <v>0</v>
      </c>
      <c r="AZ103" s="753">
        <v>0</v>
      </c>
      <c r="BA103" s="754">
        <v>0</v>
      </c>
      <c r="BB103" s="753">
        <v>0</v>
      </c>
      <c r="BC103" s="754">
        <v>0</v>
      </c>
      <c r="BD103" s="753">
        <v>0</v>
      </c>
      <c r="BE103" s="754">
        <v>0</v>
      </c>
      <c r="BF103" s="753">
        <v>0</v>
      </c>
      <c r="BG103" s="754">
        <v>0</v>
      </c>
      <c r="BH103" s="755">
        <v>0</v>
      </c>
      <c r="BI103" s="707"/>
      <c r="BJ103" s="1005"/>
      <c r="BK103" s="707"/>
      <c r="BL103" s="991"/>
      <c r="BM103" s="707"/>
      <c r="BN103" s="752">
        <v>0</v>
      </c>
      <c r="BO103" s="854">
        <v>0</v>
      </c>
      <c r="BP103" s="754">
        <v>0</v>
      </c>
      <c r="BQ103" s="753">
        <v>0</v>
      </c>
      <c r="BR103" s="754">
        <v>0</v>
      </c>
      <c r="BS103" s="753">
        <v>0</v>
      </c>
      <c r="BT103" s="754">
        <v>0</v>
      </c>
      <c r="BU103" s="753">
        <v>0</v>
      </c>
      <c r="BV103" s="754">
        <v>0</v>
      </c>
      <c r="BW103" s="753">
        <v>0</v>
      </c>
      <c r="BX103" s="754">
        <v>0</v>
      </c>
      <c r="BY103" s="753">
        <v>0</v>
      </c>
      <c r="BZ103" s="754">
        <v>0</v>
      </c>
      <c r="CA103" s="753">
        <v>0</v>
      </c>
      <c r="CB103" s="754">
        <v>0</v>
      </c>
      <c r="CC103" s="753">
        <v>0</v>
      </c>
      <c r="CD103" s="754">
        <v>0</v>
      </c>
      <c r="CE103" s="753">
        <v>0</v>
      </c>
      <c r="CF103" s="754">
        <v>0</v>
      </c>
      <c r="CG103" s="753">
        <v>0</v>
      </c>
      <c r="CH103" s="754">
        <v>0</v>
      </c>
      <c r="CI103" s="753">
        <v>0</v>
      </c>
      <c r="CJ103" s="754">
        <v>0</v>
      </c>
      <c r="CK103" s="753">
        <v>0</v>
      </c>
      <c r="CL103" s="754">
        <v>0</v>
      </c>
      <c r="CM103" s="755">
        <v>0</v>
      </c>
      <c r="CN103" s="707"/>
      <c r="CO103" s="993"/>
      <c r="CP103" s="707"/>
      <c r="CQ103" s="752">
        <v>0</v>
      </c>
      <c r="CR103" s="854">
        <v>0</v>
      </c>
      <c r="CS103" s="754">
        <v>0</v>
      </c>
      <c r="CT103" s="753">
        <v>0</v>
      </c>
      <c r="CU103" s="754">
        <v>0</v>
      </c>
      <c r="CV103" s="753">
        <v>0</v>
      </c>
      <c r="CW103" s="754">
        <v>0</v>
      </c>
      <c r="CX103" s="753">
        <v>0</v>
      </c>
      <c r="CY103" s="754">
        <v>0</v>
      </c>
      <c r="CZ103" s="753">
        <v>0</v>
      </c>
      <c r="DA103" s="754">
        <v>0</v>
      </c>
      <c r="DB103" s="753">
        <v>0</v>
      </c>
      <c r="DC103" s="754">
        <v>0</v>
      </c>
      <c r="DD103" s="753">
        <v>0</v>
      </c>
      <c r="DE103" s="754">
        <v>0</v>
      </c>
      <c r="DF103" s="753">
        <v>0</v>
      </c>
      <c r="DG103" s="754">
        <v>0</v>
      </c>
      <c r="DH103" s="753">
        <v>0</v>
      </c>
      <c r="DI103" s="754">
        <v>0</v>
      </c>
      <c r="DJ103" s="753">
        <v>0</v>
      </c>
      <c r="DK103" s="754">
        <v>0</v>
      </c>
      <c r="DL103" s="753">
        <v>0</v>
      </c>
      <c r="DM103" s="754">
        <v>0</v>
      </c>
      <c r="DN103" s="753">
        <v>0</v>
      </c>
      <c r="DO103" s="754">
        <v>0</v>
      </c>
      <c r="DP103" s="755">
        <v>0</v>
      </c>
      <c r="DQ103" s="707"/>
      <c r="DR103" s="995"/>
      <c r="DS103" s="707"/>
      <c r="DT103" s="997"/>
    </row>
    <row r="104" spans="2:124" outlineLevel="1">
      <c r="B104" s="738">
        <v>94</v>
      </c>
      <c r="C104" s="756" t="s">
        <v>772</v>
      </c>
      <c r="D104" s="740" t="s">
        <v>807</v>
      </c>
      <c r="F104" s="741">
        <v>0</v>
      </c>
      <c r="G104" s="853">
        <v>0</v>
      </c>
      <c r="H104" s="743">
        <v>0</v>
      </c>
      <c r="I104" s="742">
        <v>0</v>
      </c>
      <c r="J104" s="743">
        <v>0</v>
      </c>
      <c r="K104" s="742">
        <v>0</v>
      </c>
      <c r="L104" s="743">
        <v>0</v>
      </c>
      <c r="M104" s="742">
        <v>0</v>
      </c>
      <c r="N104" s="743">
        <v>0</v>
      </c>
      <c r="O104" s="742">
        <v>0</v>
      </c>
      <c r="P104" s="743">
        <v>0</v>
      </c>
      <c r="Q104" s="742">
        <v>0</v>
      </c>
      <c r="R104" s="743">
        <v>0</v>
      </c>
      <c r="S104" s="742">
        <v>0</v>
      </c>
      <c r="T104" s="743">
        <v>0</v>
      </c>
      <c r="U104" s="742">
        <v>0</v>
      </c>
      <c r="V104" s="743">
        <v>0</v>
      </c>
      <c r="W104" s="742">
        <v>0</v>
      </c>
      <c r="X104" s="743">
        <v>0</v>
      </c>
      <c r="Y104" s="742">
        <v>0</v>
      </c>
      <c r="Z104" s="743">
        <v>0</v>
      </c>
      <c r="AA104" s="742">
        <v>0</v>
      </c>
      <c r="AB104" s="743">
        <v>0</v>
      </c>
      <c r="AC104" s="742">
        <v>0</v>
      </c>
      <c r="AD104" s="743">
        <v>0</v>
      </c>
      <c r="AE104" s="744">
        <v>0</v>
      </c>
      <c r="AF104" s="707"/>
      <c r="AG104" s="1003"/>
      <c r="AH104" s="707"/>
      <c r="AI104" s="741">
        <v>0</v>
      </c>
      <c r="AJ104" s="853">
        <v>0</v>
      </c>
      <c r="AK104" s="743">
        <v>0</v>
      </c>
      <c r="AL104" s="742">
        <v>0</v>
      </c>
      <c r="AM104" s="743">
        <v>0</v>
      </c>
      <c r="AN104" s="742">
        <v>0</v>
      </c>
      <c r="AO104" s="743">
        <v>0</v>
      </c>
      <c r="AP104" s="742">
        <v>0</v>
      </c>
      <c r="AQ104" s="743">
        <v>0</v>
      </c>
      <c r="AR104" s="742">
        <v>0</v>
      </c>
      <c r="AS104" s="743">
        <v>0</v>
      </c>
      <c r="AT104" s="742">
        <v>0</v>
      </c>
      <c r="AU104" s="743">
        <v>0</v>
      </c>
      <c r="AV104" s="742">
        <v>0</v>
      </c>
      <c r="AW104" s="743">
        <v>0</v>
      </c>
      <c r="AX104" s="742">
        <v>0</v>
      </c>
      <c r="AY104" s="743">
        <v>0</v>
      </c>
      <c r="AZ104" s="742">
        <v>0</v>
      </c>
      <c r="BA104" s="743">
        <v>0</v>
      </c>
      <c r="BB104" s="742">
        <v>0</v>
      </c>
      <c r="BC104" s="743">
        <v>0</v>
      </c>
      <c r="BD104" s="742">
        <v>0</v>
      </c>
      <c r="BE104" s="743">
        <v>0</v>
      </c>
      <c r="BF104" s="742">
        <v>0</v>
      </c>
      <c r="BG104" s="743">
        <v>0</v>
      </c>
      <c r="BH104" s="744">
        <v>0</v>
      </c>
      <c r="BI104" s="707"/>
      <c r="BJ104" s="1005"/>
      <c r="BK104" s="707"/>
      <c r="BL104" s="991"/>
      <c r="BM104" s="707"/>
      <c r="BN104" s="741">
        <v>0</v>
      </c>
      <c r="BO104" s="853">
        <v>0</v>
      </c>
      <c r="BP104" s="743">
        <v>0</v>
      </c>
      <c r="BQ104" s="742">
        <v>0</v>
      </c>
      <c r="BR104" s="743">
        <v>0</v>
      </c>
      <c r="BS104" s="742">
        <v>0</v>
      </c>
      <c r="BT104" s="743">
        <v>0</v>
      </c>
      <c r="BU104" s="742">
        <v>0</v>
      </c>
      <c r="BV104" s="743">
        <v>0</v>
      </c>
      <c r="BW104" s="742">
        <v>0</v>
      </c>
      <c r="BX104" s="743">
        <v>0</v>
      </c>
      <c r="BY104" s="742">
        <v>0</v>
      </c>
      <c r="BZ104" s="743">
        <v>0</v>
      </c>
      <c r="CA104" s="742">
        <v>0</v>
      </c>
      <c r="CB104" s="743">
        <v>0</v>
      </c>
      <c r="CC104" s="742">
        <v>0</v>
      </c>
      <c r="CD104" s="743">
        <v>0</v>
      </c>
      <c r="CE104" s="742">
        <v>0</v>
      </c>
      <c r="CF104" s="743">
        <v>0</v>
      </c>
      <c r="CG104" s="742">
        <v>0</v>
      </c>
      <c r="CH104" s="743">
        <v>0</v>
      </c>
      <c r="CI104" s="742">
        <v>0</v>
      </c>
      <c r="CJ104" s="743">
        <v>0</v>
      </c>
      <c r="CK104" s="742">
        <v>0</v>
      </c>
      <c r="CL104" s="743">
        <v>0</v>
      </c>
      <c r="CM104" s="744">
        <v>0</v>
      </c>
      <c r="CN104" s="707"/>
      <c r="CO104" s="993"/>
      <c r="CP104" s="707"/>
      <c r="CQ104" s="741">
        <v>0</v>
      </c>
      <c r="CR104" s="853">
        <v>0</v>
      </c>
      <c r="CS104" s="743">
        <v>0</v>
      </c>
      <c r="CT104" s="742">
        <v>0</v>
      </c>
      <c r="CU104" s="743">
        <v>0</v>
      </c>
      <c r="CV104" s="742">
        <v>0</v>
      </c>
      <c r="CW104" s="743">
        <v>0</v>
      </c>
      <c r="CX104" s="742">
        <v>0</v>
      </c>
      <c r="CY104" s="743">
        <v>0</v>
      </c>
      <c r="CZ104" s="742">
        <v>0</v>
      </c>
      <c r="DA104" s="743">
        <v>0</v>
      </c>
      <c r="DB104" s="742">
        <v>0</v>
      </c>
      <c r="DC104" s="743">
        <v>0</v>
      </c>
      <c r="DD104" s="742">
        <v>0</v>
      </c>
      <c r="DE104" s="743">
        <v>0</v>
      </c>
      <c r="DF104" s="742">
        <v>0</v>
      </c>
      <c r="DG104" s="743">
        <v>0</v>
      </c>
      <c r="DH104" s="742">
        <v>0</v>
      </c>
      <c r="DI104" s="743">
        <v>0</v>
      </c>
      <c r="DJ104" s="742">
        <v>0</v>
      </c>
      <c r="DK104" s="743">
        <v>0</v>
      </c>
      <c r="DL104" s="742">
        <v>0</v>
      </c>
      <c r="DM104" s="743">
        <v>0</v>
      </c>
      <c r="DN104" s="742">
        <v>0</v>
      </c>
      <c r="DO104" s="743">
        <v>0</v>
      </c>
      <c r="DP104" s="744">
        <v>0</v>
      </c>
      <c r="DQ104" s="707"/>
      <c r="DR104" s="995"/>
      <c r="DS104" s="707"/>
      <c r="DT104" s="997"/>
    </row>
    <row r="105" spans="2:124" outlineLevel="1">
      <c r="B105" s="745">
        <v>95</v>
      </c>
      <c r="C105" s="757" t="s">
        <v>773</v>
      </c>
      <c r="D105" s="747" t="s">
        <v>807</v>
      </c>
      <c r="F105" s="752">
        <v>0</v>
      </c>
      <c r="G105" s="854">
        <v>0</v>
      </c>
      <c r="H105" s="754">
        <v>0</v>
      </c>
      <c r="I105" s="753">
        <v>0</v>
      </c>
      <c r="J105" s="754">
        <v>0</v>
      </c>
      <c r="K105" s="753">
        <v>0</v>
      </c>
      <c r="L105" s="754">
        <v>0</v>
      </c>
      <c r="M105" s="753">
        <v>0</v>
      </c>
      <c r="N105" s="754">
        <v>0</v>
      </c>
      <c r="O105" s="753">
        <v>0</v>
      </c>
      <c r="P105" s="754">
        <v>0</v>
      </c>
      <c r="Q105" s="753">
        <v>0</v>
      </c>
      <c r="R105" s="754">
        <v>0</v>
      </c>
      <c r="S105" s="753">
        <v>0</v>
      </c>
      <c r="T105" s="754">
        <v>0</v>
      </c>
      <c r="U105" s="753">
        <v>0</v>
      </c>
      <c r="V105" s="754">
        <v>0</v>
      </c>
      <c r="W105" s="753">
        <v>0</v>
      </c>
      <c r="X105" s="754">
        <v>0</v>
      </c>
      <c r="Y105" s="753">
        <v>0</v>
      </c>
      <c r="Z105" s="754">
        <v>0</v>
      </c>
      <c r="AA105" s="753">
        <v>0</v>
      </c>
      <c r="AB105" s="754">
        <v>0</v>
      </c>
      <c r="AC105" s="753">
        <v>0</v>
      </c>
      <c r="AD105" s="754">
        <v>0</v>
      </c>
      <c r="AE105" s="755">
        <v>0</v>
      </c>
      <c r="AF105" s="707"/>
      <c r="AG105" s="1003"/>
      <c r="AH105" s="707"/>
      <c r="AI105" s="752">
        <v>0</v>
      </c>
      <c r="AJ105" s="854">
        <v>0</v>
      </c>
      <c r="AK105" s="754">
        <v>0</v>
      </c>
      <c r="AL105" s="753">
        <v>0</v>
      </c>
      <c r="AM105" s="754">
        <v>0</v>
      </c>
      <c r="AN105" s="753">
        <v>0</v>
      </c>
      <c r="AO105" s="754">
        <v>0</v>
      </c>
      <c r="AP105" s="753">
        <v>0</v>
      </c>
      <c r="AQ105" s="754">
        <v>0</v>
      </c>
      <c r="AR105" s="753">
        <v>0</v>
      </c>
      <c r="AS105" s="754">
        <v>0</v>
      </c>
      <c r="AT105" s="753">
        <v>0</v>
      </c>
      <c r="AU105" s="754">
        <v>0</v>
      </c>
      <c r="AV105" s="753">
        <v>0</v>
      </c>
      <c r="AW105" s="754">
        <v>0</v>
      </c>
      <c r="AX105" s="753">
        <v>0</v>
      </c>
      <c r="AY105" s="754">
        <v>0</v>
      </c>
      <c r="AZ105" s="753">
        <v>0</v>
      </c>
      <c r="BA105" s="754">
        <v>0</v>
      </c>
      <c r="BB105" s="753">
        <v>0</v>
      </c>
      <c r="BC105" s="754">
        <v>0</v>
      </c>
      <c r="BD105" s="753">
        <v>0</v>
      </c>
      <c r="BE105" s="754">
        <v>0</v>
      </c>
      <c r="BF105" s="753">
        <v>0</v>
      </c>
      <c r="BG105" s="754">
        <v>0</v>
      </c>
      <c r="BH105" s="755">
        <v>0</v>
      </c>
      <c r="BI105" s="707"/>
      <c r="BJ105" s="1005"/>
      <c r="BK105" s="707"/>
      <c r="BL105" s="991"/>
      <c r="BM105" s="707"/>
      <c r="BN105" s="752">
        <v>0</v>
      </c>
      <c r="BO105" s="854">
        <v>0</v>
      </c>
      <c r="BP105" s="754">
        <v>0</v>
      </c>
      <c r="BQ105" s="753">
        <v>0</v>
      </c>
      <c r="BR105" s="754">
        <v>0</v>
      </c>
      <c r="BS105" s="753">
        <v>0</v>
      </c>
      <c r="BT105" s="754">
        <v>0</v>
      </c>
      <c r="BU105" s="753">
        <v>0</v>
      </c>
      <c r="BV105" s="754">
        <v>0</v>
      </c>
      <c r="BW105" s="753">
        <v>0</v>
      </c>
      <c r="BX105" s="754">
        <v>0</v>
      </c>
      <c r="BY105" s="753">
        <v>0</v>
      </c>
      <c r="BZ105" s="754">
        <v>0</v>
      </c>
      <c r="CA105" s="753">
        <v>0</v>
      </c>
      <c r="CB105" s="754">
        <v>0</v>
      </c>
      <c r="CC105" s="753">
        <v>0</v>
      </c>
      <c r="CD105" s="754">
        <v>0</v>
      </c>
      <c r="CE105" s="753">
        <v>0</v>
      </c>
      <c r="CF105" s="754">
        <v>0</v>
      </c>
      <c r="CG105" s="753">
        <v>0</v>
      </c>
      <c r="CH105" s="754">
        <v>0</v>
      </c>
      <c r="CI105" s="753">
        <v>0</v>
      </c>
      <c r="CJ105" s="754">
        <v>0</v>
      </c>
      <c r="CK105" s="753">
        <v>0</v>
      </c>
      <c r="CL105" s="754">
        <v>0</v>
      </c>
      <c r="CM105" s="755">
        <v>0</v>
      </c>
      <c r="CN105" s="707"/>
      <c r="CO105" s="993"/>
      <c r="CP105" s="707"/>
      <c r="CQ105" s="752">
        <v>0</v>
      </c>
      <c r="CR105" s="854">
        <v>0</v>
      </c>
      <c r="CS105" s="754">
        <v>0</v>
      </c>
      <c r="CT105" s="753">
        <v>0</v>
      </c>
      <c r="CU105" s="754">
        <v>0</v>
      </c>
      <c r="CV105" s="753">
        <v>0</v>
      </c>
      <c r="CW105" s="754">
        <v>0</v>
      </c>
      <c r="CX105" s="753">
        <v>0</v>
      </c>
      <c r="CY105" s="754">
        <v>0</v>
      </c>
      <c r="CZ105" s="753">
        <v>0</v>
      </c>
      <c r="DA105" s="754">
        <v>0</v>
      </c>
      <c r="DB105" s="753">
        <v>0</v>
      </c>
      <c r="DC105" s="754">
        <v>0</v>
      </c>
      <c r="DD105" s="753">
        <v>0</v>
      </c>
      <c r="DE105" s="754">
        <v>0</v>
      </c>
      <c r="DF105" s="753">
        <v>0</v>
      </c>
      <c r="DG105" s="754">
        <v>0</v>
      </c>
      <c r="DH105" s="753">
        <v>0</v>
      </c>
      <c r="DI105" s="754">
        <v>0</v>
      </c>
      <c r="DJ105" s="753">
        <v>0</v>
      </c>
      <c r="DK105" s="754">
        <v>0</v>
      </c>
      <c r="DL105" s="753">
        <v>0</v>
      </c>
      <c r="DM105" s="754">
        <v>0</v>
      </c>
      <c r="DN105" s="753">
        <v>0</v>
      </c>
      <c r="DO105" s="754">
        <v>0</v>
      </c>
      <c r="DP105" s="755">
        <v>0</v>
      </c>
      <c r="DQ105" s="707"/>
      <c r="DR105" s="995"/>
      <c r="DS105" s="707"/>
      <c r="DT105" s="997"/>
    </row>
    <row r="106" spans="2:124" outlineLevel="1">
      <c r="B106" s="738">
        <v>96</v>
      </c>
      <c r="C106" s="756" t="s">
        <v>128</v>
      </c>
      <c r="D106" s="740" t="s">
        <v>807</v>
      </c>
      <c r="F106" s="741">
        <v>0</v>
      </c>
      <c r="G106" s="853">
        <v>0</v>
      </c>
      <c r="H106" s="743">
        <v>0</v>
      </c>
      <c r="I106" s="742">
        <v>0</v>
      </c>
      <c r="J106" s="743">
        <v>0</v>
      </c>
      <c r="K106" s="742">
        <v>0</v>
      </c>
      <c r="L106" s="743">
        <v>0</v>
      </c>
      <c r="M106" s="742">
        <v>0</v>
      </c>
      <c r="N106" s="743">
        <v>0</v>
      </c>
      <c r="O106" s="742">
        <v>0</v>
      </c>
      <c r="P106" s="743">
        <v>0</v>
      </c>
      <c r="Q106" s="742">
        <v>0</v>
      </c>
      <c r="R106" s="743">
        <v>0</v>
      </c>
      <c r="S106" s="742">
        <v>0</v>
      </c>
      <c r="T106" s="743">
        <v>0</v>
      </c>
      <c r="U106" s="742">
        <v>0</v>
      </c>
      <c r="V106" s="743">
        <v>0</v>
      </c>
      <c r="W106" s="742">
        <v>0</v>
      </c>
      <c r="X106" s="743">
        <v>0</v>
      </c>
      <c r="Y106" s="742">
        <v>0</v>
      </c>
      <c r="Z106" s="743">
        <v>0</v>
      </c>
      <c r="AA106" s="742">
        <v>0</v>
      </c>
      <c r="AB106" s="743">
        <v>0</v>
      </c>
      <c r="AC106" s="742">
        <v>0</v>
      </c>
      <c r="AD106" s="743">
        <v>0</v>
      </c>
      <c r="AE106" s="744">
        <v>0</v>
      </c>
      <c r="AF106" s="707"/>
      <c r="AG106" s="1003"/>
      <c r="AH106" s="707"/>
      <c r="AI106" s="741">
        <v>0</v>
      </c>
      <c r="AJ106" s="853">
        <v>0</v>
      </c>
      <c r="AK106" s="743">
        <v>0</v>
      </c>
      <c r="AL106" s="742">
        <v>0</v>
      </c>
      <c r="AM106" s="743">
        <v>0</v>
      </c>
      <c r="AN106" s="742">
        <v>0</v>
      </c>
      <c r="AO106" s="743">
        <v>0</v>
      </c>
      <c r="AP106" s="742">
        <v>0</v>
      </c>
      <c r="AQ106" s="743">
        <v>0</v>
      </c>
      <c r="AR106" s="742">
        <v>0</v>
      </c>
      <c r="AS106" s="743">
        <v>0</v>
      </c>
      <c r="AT106" s="742">
        <v>0</v>
      </c>
      <c r="AU106" s="743">
        <v>0</v>
      </c>
      <c r="AV106" s="742">
        <v>0</v>
      </c>
      <c r="AW106" s="743">
        <v>0</v>
      </c>
      <c r="AX106" s="742">
        <v>0</v>
      </c>
      <c r="AY106" s="743">
        <v>0</v>
      </c>
      <c r="AZ106" s="742">
        <v>0</v>
      </c>
      <c r="BA106" s="743">
        <v>0</v>
      </c>
      <c r="BB106" s="742">
        <v>0</v>
      </c>
      <c r="BC106" s="743">
        <v>0</v>
      </c>
      <c r="BD106" s="742">
        <v>0</v>
      </c>
      <c r="BE106" s="743">
        <v>0</v>
      </c>
      <c r="BF106" s="742">
        <v>0</v>
      </c>
      <c r="BG106" s="743">
        <v>0</v>
      </c>
      <c r="BH106" s="744">
        <v>0</v>
      </c>
      <c r="BI106" s="707"/>
      <c r="BJ106" s="1005"/>
      <c r="BK106" s="707"/>
      <c r="BL106" s="991"/>
      <c r="BM106" s="707"/>
      <c r="BN106" s="741">
        <v>0</v>
      </c>
      <c r="BO106" s="853">
        <v>0</v>
      </c>
      <c r="BP106" s="743">
        <v>0</v>
      </c>
      <c r="BQ106" s="742">
        <v>0</v>
      </c>
      <c r="BR106" s="743">
        <v>0</v>
      </c>
      <c r="BS106" s="742">
        <v>0</v>
      </c>
      <c r="BT106" s="743">
        <v>0</v>
      </c>
      <c r="BU106" s="742">
        <v>0</v>
      </c>
      <c r="BV106" s="743">
        <v>0</v>
      </c>
      <c r="BW106" s="742">
        <v>0</v>
      </c>
      <c r="BX106" s="743">
        <v>0</v>
      </c>
      <c r="BY106" s="742">
        <v>0</v>
      </c>
      <c r="BZ106" s="743">
        <v>0</v>
      </c>
      <c r="CA106" s="742">
        <v>0</v>
      </c>
      <c r="CB106" s="743">
        <v>0</v>
      </c>
      <c r="CC106" s="742">
        <v>0</v>
      </c>
      <c r="CD106" s="743">
        <v>0</v>
      </c>
      <c r="CE106" s="742">
        <v>0</v>
      </c>
      <c r="CF106" s="743">
        <v>0</v>
      </c>
      <c r="CG106" s="742">
        <v>0</v>
      </c>
      <c r="CH106" s="743">
        <v>0</v>
      </c>
      <c r="CI106" s="742">
        <v>0</v>
      </c>
      <c r="CJ106" s="743">
        <v>0</v>
      </c>
      <c r="CK106" s="742">
        <v>0</v>
      </c>
      <c r="CL106" s="743">
        <v>0</v>
      </c>
      <c r="CM106" s="744">
        <v>0</v>
      </c>
      <c r="CN106" s="707"/>
      <c r="CO106" s="993"/>
      <c r="CP106" s="707"/>
      <c r="CQ106" s="741">
        <v>0</v>
      </c>
      <c r="CR106" s="853">
        <v>0</v>
      </c>
      <c r="CS106" s="743">
        <v>0</v>
      </c>
      <c r="CT106" s="742">
        <v>0</v>
      </c>
      <c r="CU106" s="743">
        <v>0</v>
      </c>
      <c r="CV106" s="742">
        <v>0</v>
      </c>
      <c r="CW106" s="743">
        <v>0</v>
      </c>
      <c r="CX106" s="742">
        <v>0</v>
      </c>
      <c r="CY106" s="743">
        <v>0</v>
      </c>
      <c r="CZ106" s="742">
        <v>0</v>
      </c>
      <c r="DA106" s="743">
        <v>0</v>
      </c>
      <c r="DB106" s="742">
        <v>0</v>
      </c>
      <c r="DC106" s="743">
        <v>0</v>
      </c>
      <c r="DD106" s="742">
        <v>0</v>
      </c>
      <c r="DE106" s="743">
        <v>0</v>
      </c>
      <c r="DF106" s="742">
        <v>0</v>
      </c>
      <c r="DG106" s="743">
        <v>0</v>
      </c>
      <c r="DH106" s="742">
        <v>0</v>
      </c>
      <c r="DI106" s="743">
        <v>0</v>
      </c>
      <c r="DJ106" s="742">
        <v>0</v>
      </c>
      <c r="DK106" s="743">
        <v>0</v>
      </c>
      <c r="DL106" s="742">
        <v>0</v>
      </c>
      <c r="DM106" s="743">
        <v>0</v>
      </c>
      <c r="DN106" s="742">
        <v>0</v>
      </c>
      <c r="DO106" s="743">
        <v>0</v>
      </c>
      <c r="DP106" s="744">
        <v>0</v>
      </c>
      <c r="DQ106" s="707"/>
      <c r="DR106" s="995"/>
      <c r="DS106" s="707"/>
      <c r="DT106" s="997"/>
    </row>
    <row r="107" spans="2:124" outlineLevel="1">
      <c r="B107" s="788">
        <v>97</v>
      </c>
      <c r="C107" s="789" t="s">
        <v>774</v>
      </c>
      <c r="D107" s="790" t="s">
        <v>807</v>
      </c>
      <c r="F107" s="858">
        <v>0</v>
      </c>
      <c r="G107" s="859">
        <v>0</v>
      </c>
      <c r="H107" s="860">
        <v>0</v>
      </c>
      <c r="I107" s="861">
        <v>0</v>
      </c>
      <c r="J107" s="860">
        <v>0</v>
      </c>
      <c r="K107" s="861">
        <v>0</v>
      </c>
      <c r="L107" s="860">
        <v>0</v>
      </c>
      <c r="M107" s="861">
        <v>0</v>
      </c>
      <c r="N107" s="860">
        <v>0</v>
      </c>
      <c r="O107" s="861">
        <v>0</v>
      </c>
      <c r="P107" s="860">
        <v>0</v>
      </c>
      <c r="Q107" s="861">
        <v>0</v>
      </c>
      <c r="R107" s="860">
        <v>0</v>
      </c>
      <c r="S107" s="861">
        <v>0</v>
      </c>
      <c r="T107" s="860">
        <v>0</v>
      </c>
      <c r="U107" s="861">
        <v>0</v>
      </c>
      <c r="V107" s="860">
        <v>0</v>
      </c>
      <c r="W107" s="861">
        <v>0</v>
      </c>
      <c r="X107" s="860">
        <v>0</v>
      </c>
      <c r="Y107" s="861">
        <v>0</v>
      </c>
      <c r="Z107" s="860">
        <v>0</v>
      </c>
      <c r="AA107" s="861">
        <v>0</v>
      </c>
      <c r="AB107" s="860">
        <v>0</v>
      </c>
      <c r="AC107" s="861">
        <v>0</v>
      </c>
      <c r="AD107" s="860">
        <v>0</v>
      </c>
      <c r="AE107" s="862">
        <v>0</v>
      </c>
      <c r="AF107" s="707"/>
      <c r="AG107" s="1003"/>
      <c r="AH107" s="707"/>
      <c r="AI107" s="858">
        <v>0</v>
      </c>
      <c r="AJ107" s="859">
        <v>0</v>
      </c>
      <c r="AK107" s="860">
        <v>0</v>
      </c>
      <c r="AL107" s="861">
        <v>0</v>
      </c>
      <c r="AM107" s="860">
        <v>0</v>
      </c>
      <c r="AN107" s="861">
        <v>0</v>
      </c>
      <c r="AO107" s="860">
        <v>0</v>
      </c>
      <c r="AP107" s="861">
        <v>0</v>
      </c>
      <c r="AQ107" s="860">
        <v>0</v>
      </c>
      <c r="AR107" s="861">
        <v>0</v>
      </c>
      <c r="AS107" s="860">
        <v>0</v>
      </c>
      <c r="AT107" s="861">
        <v>0</v>
      </c>
      <c r="AU107" s="860">
        <v>0</v>
      </c>
      <c r="AV107" s="861">
        <v>0</v>
      </c>
      <c r="AW107" s="860">
        <v>0</v>
      </c>
      <c r="AX107" s="861">
        <v>0</v>
      </c>
      <c r="AY107" s="860">
        <v>0</v>
      </c>
      <c r="AZ107" s="861">
        <v>0</v>
      </c>
      <c r="BA107" s="860">
        <v>0</v>
      </c>
      <c r="BB107" s="861">
        <v>0</v>
      </c>
      <c r="BC107" s="860">
        <v>0</v>
      </c>
      <c r="BD107" s="861">
        <v>0</v>
      </c>
      <c r="BE107" s="860">
        <v>0</v>
      </c>
      <c r="BF107" s="861">
        <v>0</v>
      </c>
      <c r="BG107" s="860">
        <v>0</v>
      </c>
      <c r="BH107" s="862">
        <v>0</v>
      </c>
      <c r="BI107" s="707"/>
      <c r="BJ107" s="1005"/>
      <c r="BK107" s="707"/>
      <c r="BL107" s="991"/>
      <c r="BM107" s="707"/>
      <c r="BN107" s="858">
        <v>0</v>
      </c>
      <c r="BO107" s="859">
        <v>0</v>
      </c>
      <c r="BP107" s="860">
        <v>0</v>
      </c>
      <c r="BQ107" s="861">
        <v>0</v>
      </c>
      <c r="BR107" s="860">
        <v>0</v>
      </c>
      <c r="BS107" s="861">
        <v>0</v>
      </c>
      <c r="BT107" s="860">
        <v>0</v>
      </c>
      <c r="BU107" s="861">
        <v>0</v>
      </c>
      <c r="BV107" s="860">
        <v>0</v>
      </c>
      <c r="BW107" s="861">
        <v>0</v>
      </c>
      <c r="BX107" s="860">
        <v>0</v>
      </c>
      <c r="BY107" s="861">
        <v>0</v>
      </c>
      <c r="BZ107" s="860">
        <v>0</v>
      </c>
      <c r="CA107" s="861">
        <v>0</v>
      </c>
      <c r="CB107" s="860">
        <v>0</v>
      </c>
      <c r="CC107" s="861">
        <v>0</v>
      </c>
      <c r="CD107" s="860">
        <v>0</v>
      </c>
      <c r="CE107" s="861">
        <v>0</v>
      </c>
      <c r="CF107" s="860">
        <v>0</v>
      </c>
      <c r="CG107" s="861">
        <v>0</v>
      </c>
      <c r="CH107" s="860">
        <v>0</v>
      </c>
      <c r="CI107" s="861">
        <v>0</v>
      </c>
      <c r="CJ107" s="860">
        <v>0</v>
      </c>
      <c r="CK107" s="861">
        <v>0</v>
      </c>
      <c r="CL107" s="860">
        <v>0</v>
      </c>
      <c r="CM107" s="862">
        <v>0</v>
      </c>
      <c r="CN107" s="707"/>
      <c r="CO107" s="993"/>
      <c r="CP107" s="707"/>
      <c r="CQ107" s="858">
        <v>0</v>
      </c>
      <c r="CR107" s="859">
        <v>0</v>
      </c>
      <c r="CS107" s="860">
        <v>0</v>
      </c>
      <c r="CT107" s="861">
        <v>0</v>
      </c>
      <c r="CU107" s="860">
        <v>0</v>
      </c>
      <c r="CV107" s="861">
        <v>0</v>
      </c>
      <c r="CW107" s="860">
        <v>0</v>
      </c>
      <c r="CX107" s="861">
        <v>0</v>
      </c>
      <c r="CY107" s="860">
        <v>0</v>
      </c>
      <c r="CZ107" s="861">
        <v>0</v>
      </c>
      <c r="DA107" s="860">
        <v>0</v>
      </c>
      <c r="DB107" s="861">
        <v>0</v>
      </c>
      <c r="DC107" s="860">
        <v>0</v>
      </c>
      <c r="DD107" s="861">
        <v>0</v>
      </c>
      <c r="DE107" s="860">
        <v>0</v>
      </c>
      <c r="DF107" s="861">
        <v>0</v>
      </c>
      <c r="DG107" s="860">
        <v>0</v>
      </c>
      <c r="DH107" s="861">
        <v>0</v>
      </c>
      <c r="DI107" s="860">
        <v>0</v>
      </c>
      <c r="DJ107" s="861">
        <v>0</v>
      </c>
      <c r="DK107" s="860">
        <v>0</v>
      </c>
      <c r="DL107" s="861">
        <v>0</v>
      </c>
      <c r="DM107" s="860">
        <v>0</v>
      </c>
      <c r="DN107" s="861">
        <v>0</v>
      </c>
      <c r="DO107" s="860">
        <v>0</v>
      </c>
      <c r="DP107" s="862">
        <v>0</v>
      </c>
      <c r="DQ107" s="707"/>
      <c r="DR107" s="995"/>
      <c r="DS107" s="707"/>
      <c r="DT107" s="997"/>
    </row>
    <row r="108" spans="2:124" outlineLevel="1">
      <c r="B108" s="795">
        <v>98</v>
      </c>
      <c r="C108" s="796" t="s">
        <v>775</v>
      </c>
      <c r="D108" s="797" t="s">
        <v>807</v>
      </c>
      <c r="F108" s="863">
        <v>0</v>
      </c>
      <c r="G108" s="864">
        <v>0</v>
      </c>
      <c r="H108" s="865">
        <v>0</v>
      </c>
      <c r="I108" s="866">
        <v>0</v>
      </c>
      <c r="J108" s="865">
        <v>0</v>
      </c>
      <c r="K108" s="866">
        <v>0</v>
      </c>
      <c r="L108" s="865">
        <v>0</v>
      </c>
      <c r="M108" s="866">
        <v>0</v>
      </c>
      <c r="N108" s="865">
        <v>0</v>
      </c>
      <c r="O108" s="866">
        <v>0</v>
      </c>
      <c r="P108" s="865">
        <v>0</v>
      </c>
      <c r="Q108" s="866">
        <v>0</v>
      </c>
      <c r="R108" s="865">
        <v>0</v>
      </c>
      <c r="S108" s="866">
        <v>0</v>
      </c>
      <c r="T108" s="865">
        <v>0</v>
      </c>
      <c r="U108" s="866">
        <v>0</v>
      </c>
      <c r="V108" s="865">
        <v>0</v>
      </c>
      <c r="W108" s="866">
        <v>0</v>
      </c>
      <c r="X108" s="865">
        <v>0</v>
      </c>
      <c r="Y108" s="866">
        <v>0</v>
      </c>
      <c r="Z108" s="865">
        <v>0</v>
      </c>
      <c r="AA108" s="866">
        <v>0</v>
      </c>
      <c r="AB108" s="865">
        <v>0</v>
      </c>
      <c r="AC108" s="866">
        <v>0</v>
      </c>
      <c r="AD108" s="865">
        <v>0</v>
      </c>
      <c r="AE108" s="867">
        <v>0</v>
      </c>
      <c r="AF108" s="707"/>
      <c r="AG108" s="1003"/>
      <c r="AH108" s="707"/>
      <c r="AI108" s="863">
        <v>0</v>
      </c>
      <c r="AJ108" s="864">
        <v>0</v>
      </c>
      <c r="AK108" s="865">
        <v>0</v>
      </c>
      <c r="AL108" s="866">
        <v>0</v>
      </c>
      <c r="AM108" s="865">
        <v>0</v>
      </c>
      <c r="AN108" s="866">
        <v>0</v>
      </c>
      <c r="AO108" s="865">
        <v>0</v>
      </c>
      <c r="AP108" s="866">
        <v>0</v>
      </c>
      <c r="AQ108" s="865">
        <v>0</v>
      </c>
      <c r="AR108" s="866">
        <v>0</v>
      </c>
      <c r="AS108" s="865">
        <v>0</v>
      </c>
      <c r="AT108" s="866">
        <v>0</v>
      </c>
      <c r="AU108" s="865">
        <v>0</v>
      </c>
      <c r="AV108" s="866">
        <v>0</v>
      </c>
      <c r="AW108" s="865">
        <v>0</v>
      </c>
      <c r="AX108" s="866">
        <v>0</v>
      </c>
      <c r="AY108" s="865">
        <v>0</v>
      </c>
      <c r="AZ108" s="866">
        <v>0</v>
      </c>
      <c r="BA108" s="865">
        <v>0</v>
      </c>
      <c r="BB108" s="866">
        <v>0</v>
      </c>
      <c r="BC108" s="865">
        <v>0</v>
      </c>
      <c r="BD108" s="866">
        <v>0</v>
      </c>
      <c r="BE108" s="865">
        <v>0</v>
      </c>
      <c r="BF108" s="866">
        <v>0</v>
      </c>
      <c r="BG108" s="865">
        <v>0</v>
      </c>
      <c r="BH108" s="867">
        <v>0</v>
      </c>
      <c r="BI108" s="707"/>
      <c r="BJ108" s="1005"/>
      <c r="BK108" s="707"/>
      <c r="BL108" s="991"/>
      <c r="BM108" s="707"/>
      <c r="BN108" s="863">
        <v>0</v>
      </c>
      <c r="BO108" s="864">
        <v>0</v>
      </c>
      <c r="BP108" s="865">
        <v>0</v>
      </c>
      <c r="BQ108" s="866">
        <v>0</v>
      </c>
      <c r="BR108" s="865">
        <v>0</v>
      </c>
      <c r="BS108" s="866">
        <v>0</v>
      </c>
      <c r="BT108" s="865">
        <v>0</v>
      </c>
      <c r="BU108" s="866">
        <v>0</v>
      </c>
      <c r="BV108" s="865">
        <v>0</v>
      </c>
      <c r="BW108" s="866">
        <v>0</v>
      </c>
      <c r="BX108" s="865">
        <v>0</v>
      </c>
      <c r="BY108" s="866">
        <v>0</v>
      </c>
      <c r="BZ108" s="865">
        <v>0</v>
      </c>
      <c r="CA108" s="866">
        <v>0</v>
      </c>
      <c r="CB108" s="865">
        <v>0</v>
      </c>
      <c r="CC108" s="866">
        <v>0</v>
      </c>
      <c r="CD108" s="865">
        <v>0</v>
      </c>
      <c r="CE108" s="866">
        <v>0</v>
      </c>
      <c r="CF108" s="865">
        <v>0</v>
      </c>
      <c r="CG108" s="866">
        <v>0</v>
      </c>
      <c r="CH108" s="865">
        <v>0</v>
      </c>
      <c r="CI108" s="866">
        <v>0</v>
      </c>
      <c r="CJ108" s="865">
        <v>0</v>
      </c>
      <c r="CK108" s="866">
        <v>0</v>
      </c>
      <c r="CL108" s="865">
        <v>0</v>
      </c>
      <c r="CM108" s="867">
        <v>0</v>
      </c>
      <c r="CN108" s="707"/>
      <c r="CO108" s="993"/>
      <c r="CP108" s="707"/>
      <c r="CQ108" s="863">
        <v>0</v>
      </c>
      <c r="CR108" s="864">
        <v>0</v>
      </c>
      <c r="CS108" s="865">
        <v>0</v>
      </c>
      <c r="CT108" s="866">
        <v>0</v>
      </c>
      <c r="CU108" s="865">
        <v>0</v>
      </c>
      <c r="CV108" s="866">
        <v>0</v>
      </c>
      <c r="CW108" s="865">
        <v>0</v>
      </c>
      <c r="CX108" s="866">
        <v>0</v>
      </c>
      <c r="CY108" s="865">
        <v>0</v>
      </c>
      <c r="CZ108" s="866">
        <v>0</v>
      </c>
      <c r="DA108" s="865">
        <v>0</v>
      </c>
      <c r="DB108" s="866">
        <v>0</v>
      </c>
      <c r="DC108" s="865">
        <v>0</v>
      </c>
      <c r="DD108" s="866">
        <v>0</v>
      </c>
      <c r="DE108" s="865">
        <v>0</v>
      </c>
      <c r="DF108" s="866">
        <v>0</v>
      </c>
      <c r="DG108" s="865">
        <v>0</v>
      </c>
      <c r="DH108" s="866">
        <v>0</v>
      </c>
      <c r="DI108" s="865">
        <v>0</v>
      </c>
      <c r="DJ108" s="866">
        <v>0</v>
      </c>
      <c r="DK108" s="865">
        <v>0</v>
      </c>
      <c r="DL108" s="866">
        <v>0</v>
      </c>
      <c r="DM108" s="865">
        <v>0</v>
      </c>
      <c r="DN108" s="866">
        <v>0</v>
      </c>
      <c r="DO108" s="865">
        <v>0</v>
      </c>
      <c r="DP108" s="867">
        <v>0</v>
      </c>
      <c r="DQ108" s="707"/>
      <c r="DR108" s="995"/>
      <c r="DS108" s="707"/>
      <c r="DT108" s="997"/>
    </row>
    <row r="109" spans="2:124" outlineLevel="1">
      <c r="B109" s="745">
        <v>99</v>
      </c>
      <c r="C109" s="757" t="s">
        <v>776</v>
      </c>
      <c r="D109" s="747" t="s">
        <v>807</v>
      </c>
      <c r="F109" s="752">
        <v>0</v>
      </c>
      <c r="G109" s="854">
        <v>0</v>
      </c>
      <c r="H109" s="754">
        <v>0</v>
      </c>
      <c r="I109" s="753">
        <v>0</v>
      </c>
      <c r="J109" s="754">
        <v>0</v>
      </c>
      <c r="K109" s="753">
        <v>0</v>
      </c>
      <c r="L109" s="754">
        <v>0</v>
      </c>
      <c r="M109" s="753">
        <v>0</v>
      </c>
      <c r="N109" s="754">
        <v>0</v>
      </c>
      <c r="O109" s="753">
        <v>0</v>
      </c>
      <c r="P109" s="754">
        <v>0</v>
      </c>
      <c r="Q109" s="753">
        <v>0</v>
      </c>
      <c r="R109" s="754">
        <v>0</v>
      </c>
      <c r="S109" s="753">
        <v>0</v>
      </c>
      <c r="T109" s="754">
        <v>0</v>
      </c>
      <c r="U109" s="753">
        <v>0</v>
      </c>
      <c r="V109" s="754">
        <v>0</v>
      </c>
      <c r="W109" s="753">
        <v>0</v>
      </c>
      <c r="X109" s="754">
        <v>0</v>
      </c>
      <c r="Y109" s="753">
        <v>0</v>
      </c>
      <c r="Z109" s="754">
        <v>0</v>
      </c>
      <c r="AA109" s="753">
        <v>0</v>
      </c>
      <c r="AB109" s="754">
        <v>0</v>
      </c>
      <c r="AC109" s="753">
        <v>0</v>
      </c>
      <c r="AD109" s="754">
        <v>0</v>
      </c>
      <c r="AE109" s="755">
        <v>0</v>
      </c>
      <c r="AF109" s="707"/>
      <c r="AG109" s="1003"/>
      <c r="AH109" s="707"/>
      <c r="AI109" s="752">
        <v>0</v>
      </c>
      <c r="AJ109" s="854">
        <v>0</v>
      </c>
      <c r="AK109" s="754">
        <v>0</v>
      </c>
      <c r="AL109" s="753">
        <v>0</v>
      </c>
      <c r="AM109" s="754">
        <v>0</v>
      </c>
      <c r="AN109" s="753">
        <v>0</v>
      </c>
      <c r="AO109" s="754">
        <v>0</v>
      </c>
      <c r="AP109" s="753">
        <v>0</v>
      </c>
      <c r="AQ109" s="754">
        <v>0</v>
      </c>
      <c r="AR109" s="753">
        <v>0</v>
      </c>
      <c r="AS109" s="754">
        <v>0</v>
      </c>
      <c r="AT109" s="753">
        <v>0</v>
      </c>
      <c r="AU109" s="754">
        <v>0</v>
      </c>
      <c r="AV109" s="753">
        <v>0</v>
      </c>
      <c r="AW109" s="754">
        <v>0</v>
      </c>
      <c r="AX109" s="753">
        <v>0</v>
      </c>
      <c r="AY109" s="754">
        <v>0</v>
      </c>
      <c r="AZ109" s="753">
        <v>0</v>
      </c>
      <c r="BA109" s="754">
        <v>0</v>
      </c>
      <c r="BB109" s="753">
        <v>0</v>
      </c>
      <c r="BC109" s="754">
        <v>0</v>
      </c>
      <c r="BD109" s="753">
        <v>0</v>
      </c>
      <c r="BE109" s="754">
        <v>0</v>
      </c>
      <c r="BF109" s="753">
        <v>0</v>
      </c>
      <c r="BG109" s="754">
        <v>0</v>
      </c>
      <c r="BH109" s="755">
        <v>0</v>
      </c>
      <c r="BI109" s="707"/>
      <c r="BJ109" s="1005"/>
      <c r="BK109" s="707"/>
      <c r="BL109" s="991"/>
      <c r="BM109" s="707"/>
      <c r="BN109" s="752">
        <v>0</v>
      </c>
      <c r="BO109" s="854">
        <v>0</v>
      </c>
      <c r="BP109" s="754">
        <v>0</v>
      </c>
      <c r="BQ109" s="753">
        <v>0</v>
      </c>
      <c r="BR109" s="754">
        <v>0</v>
      </c>
      <c r="BS109" s="753">
        <v>0</v>
      </c>
      <c r="BT109" s="754">
        <v>0</v>
      </c>
      <c r="BU109" s="753">
        <v>0</v>
      </c>
      <c r="BV109" s="754">
        <v>0</v>
      </c>
      <c r="BW109" s="753">
        <v>0</v>
      </c>
      <c r="BX109" s="754">
        <v>0</v>
      </c>
      <c r="BY109" s="753">
        <v>0</v>
      </c>
      <c r="BZ109" s="754">
        <v>0</v>
      </c>
      <c r="CA109" s="753">
        <v>0</v>
      </c>
      <c r="CB109" s="754">
        <v>0</v>
      </c>
      <c r="CC109" s="753">
        <v>0</v>
      </c>
      <c r="CD109" s="754">
        <v>0</v>
      </c>
      <c r="CE109" s="753">
        <v>0</v>
      </c>
      <c r="CF109" s="754">
        <v>0</v>
      </c>
      <c r="CG109" s="753">
        <v>0</v>
      </c>
      <c r="CH109" s="754">
        <v>0</v>
      </c>
      <c r="CI109" s="753">
        <v>0</v>
      </c>
      <c r="CJ109" s="754">
        <v>0</v>
      </c>
      <c r="CK109" s="753">
        <v>0</v>
      </c>
      <c r="CL109" s="754">
        <v>0</v>
      </c>
      <c r="CM109" s="755">
        <v>0</v>
      </c>
      <c r="CN109" s="707"/>
      <c r="CO109" s="993"/>
      <c r="CP109" s="707"/>
      <c r="CQ109" s="752">
        <v>0</v>
      </c>
      <c r="CR109" s="854">
        <v>0</v>
      </c>
      <c r="CS109" s="754">
        <v>0</v>
      </c>
      <c r="CT109" s="753">
        <v>0</v>
      </c>
      <c r="CU109" s="754">
        <v>0</v>
      </c>
      <c r="CV109" s="753">
        <v>0</v>
      </c>
      <c r="CW109" s="754">
        <v>0</v>
      </c>
      <c r="CX109" s="753">
        <v>0</v>
      </c>
      <c r="CY109" s="754">
        <v>0</v>
      </c>
      <c r="CZ109" s="753">
        <v>0</v>
      </c>
      <c r="DA109" s="754">
        <v>0</v>
      </c>
      <c r="DB109" s="753">
        <v>0</v>
      </c>
      <c r="DC109" s="754">
        <v>0</v>
      </c>
      <c r="DD109" s="753">
        <v>0</v>
      </c>
      <c r="DE109" s="754">
        <v>0</v>
      </c>
      <c r="DF109" s="753">
        <v>0</v>
      </c>
      <c r="DG109" s="754">
        <v>0</v>
      </c>
      <c r="DH109" s="753">
        <v>0</v>
      </c>
      <c r="DI109" s="754">
        <v>0</v>
      </c>
      <c r="DJ109" s="753">
        <v>0</v>
      </c>
      <c r="DK109" s="754">
        <v>0</v>
      </c>
      <c r="DL109" s="753">
        <v>0</v>
      </c>
      <c r="DM109" s="754">
        <v>0</v>
      </c>
      <c r="DN109" s="753">
        <v>0</v>
      </c>
      <c r="DO109" s="754">
        <v>0</v>
      </c>
      <c r="DP109" s="755">
        <v>0</v>
      </c>
      <c r="DQ109" s="707"/>
      <c r="DR109" s="995"/>
      <c r="DS109" s="707"/>
      <c r="DT109" s="997"/>
    </row>
    <row r="110" spans="2:124" outlineLevel="1">
      <c r="B110" s="738">
        <v>100</v>
      </c>
      <c r="C110" s="756" t="s">
        <v>777</v>
      </c>
      <c r="D110" s="740" t="s">
        <v>807</v>
      </c>
      <c r="F110" s="741">
        <v>0</v>
      </c>
      <c r="G110" s="853">
        <v>0</v>
      </c>
      <c r="H110" s="743">
        <v>0</v>
      </c>
      <c r="I110" s="742">
        <v>0</v>
      </c>
      <c r="J110" s="743">
        <v>0</v>
      </c>
      <c r="K110" s="742">
        <v>0</v>
      </c>
      <c r="L110" s="743">
        <v>0</v>
      </c>
      <c r="M110" s="742">
        <v>0</v>
      </c>
      <c r="N110" s="743">
        <v>0</v>
      </c>
      <c r="O110" s="742">
        <v>0</v>
      </c>
      <c r="P110" s="743">
        <v>0</v>
      </c>
      <c r="Q110" s="742">
        <v>0</v>
      </c>
      <c r="R110" s="743">
        <v>0</v>
      </c>
      <c r="S110" s="742">
        <v>0</v>
      </c>
      <c r="T110" s="743">
        <v>0</v>
      </c>
      <c r="U110" s="742">
        <v>0</v>
      </c>
      <c r="V110" s="743">
        <v>0</v>
      </c>
      <c r="W110" s="742">
        <v>0</v>
      </c>
      <c r="X110" s="743">
        <v>0</v>
      </c>
      <c r="Y110" s="742">
        <v>0</v>
      </c>
      <c r="Z110" s="743">
        <v>0</v>
      </c>
      <c r="AA110" s="742">
        <v>0</v>
      </c>
      <c r="AB110" s="743">
        <v>0</v>
      </c>
      <c r="AC110" s="742">
        <v>0</v>
      </c>
      <c r="AD110" s="743">
        <v>0</v>
      </c>
      <c r="AE110" s="744">
        <v>0</v>
      </c>
      <c r="AF110" s="707"/>
      <c r="AG110" s="1003"/>
      <c r="AH110" s="707"/>
      <c r="AI110" s="741">
        <v>0</v>
      </c>
      <c r="AJ110" s="853">
        <v>0</v>
      </c>
      <c r="AK110" s="743">
        <v>0</v>
      </c>
      <c r="AL110" s="742">
        <v>0</v>
      </c>
      <c r="AM110" s="743">
        <v>0</v>
      </c>
      <c r="AN110" s="742">
        <v>0</v>
      </c>
      <c r="AO110" s="743">
        <v>0</v>
      </c>
      <c r="AP110" s="742">
        <v>0</v>
      </c>
      <c r="AQ110" s="743">
        <v>0</v>
      </c>
      <c r="AR110" s="742">
        <v>0</v>
      </c>
      <c r="AS110" s="743">
        <v>0</v>
      </c>
      <c r="AT110" s="742">
        <v>0</v>
      </c>
      <c r="AU110" s="743">
        <v>0</v>
      </c>
      <c r="AV110" s="742">
        <v>0</v>
      </c>
      <c r="AW110" s="743">
        <v>0</v>
      </c>
      <c r="AX110" s="742">
        <v>0</v>
      </c>
      <c r="AY110" s="743">
        <v>0</v>
      </c>
      <c r="AZ110" s="742">
        <v>0</v>
      </c>
      <c r="BA110" s="743">
        <v>0</v>
      </c>
      <c r="BB110" s="742">
        <v>0</v>
      </c>
      <c r="BC110" s="743">
        <v>0</v>
      </c>
      <c r="BD110" s="742">
        <v>0</v>
      </c>
      <c r="BE110" s="743">
        <v>0</v>
      </c>
      <c r="BF110" s="742">
        <v>0</v>
      </c>
      <c r="BG110" s="743">
        <v>0</v>
      </c>
      <c r="BH110" s="744">
        <v>0</v>
      </c>
      <c r="BI110" s="707"/>
      <c r="BJ110" s="1005"/>
      <c r="BK110" s="707"/>
      <c r="BL110" s="991"/>
      <c r="BM110" s="707"/>
      <c r="BN110" s="741">
        <v>0</v>
      </c>
      <c r="BO110" s="853">
        <v>0</v>
      </c>
      <c r="BP110" s="743">
        <v>0</v>
      </c>
      <c r="BQ110" s="742">
        <v>0</v>
      </c>
      <c r="BR110" s="743">
        <v>0</v>
      </c>
      <c r="BS110" s="742">
        <v>0</v>
      </c>
      <c r="BT110" s="743">
        <v>0</v>
      </c>
      <c r="BU110" s="742">
        <v>0</v>
      </c>
      <c r="BV110" s="743">
        <v>0</v>
      </c>
      <c r="BW110" s="742">
        <v>0</v>
      </c>
      <c r="BX110" s="743">
        <v>0</v>
      </c>
      <c r="BY110" s="742">
        <v>0</v>
      </c>
      <c r="BZ110" s="743">
        <v>0</v>
      </c>
      <c r="CA110" s="742">
        <v>0</v>
      </c>
      <c r="CB110" s="743">
        <v>0</v>
      </c>
      <c r="CC110" s="742">
        <v>0</v>
      </c>
      <c r="CD110" s="743">
        <v>0</v>
      </c>
      <c r="CE110" s="742">
        <v>0</v>
      </c>
      <c r="CF110" s="743">
        <v>0</v>
      </c>
      <c r="CG110" s="742">
        <v>0</v>
      </c>
      <c r="CH110" s="743">
        <v>0</v>
      </c>
      <c r="CI110" s="742">
        <v>0</v>
      </c>
      <c r="CJ110" s="743">
        <v>0</v>
      </c>
      <c r="CK110" s="742">
        <v>0</v>
      </c>
      <c r="CL110" s="743">
        <v>0</v>
      </c>
      <c r="CM110" s="744">
        <v>0</v>
      </c>
      <c r="CN110" s="707"/>
      <c r="CO110" s="993"/>
      <c r="CP110" s="707"/>
      <c r="CQ110" s="741">
        <v>0</v>
      </c>
      <c r="CR110" s="853">
        <v>0</v>
      </c>
      <c r="CS110" s="743">
        <v>0</v>
      </c>
      <c r="CT110" s="742">
        <v>0</v>
      </c>
      <c r="CU110" s="743">
        <v>0</v>
      </c>
      <c r="CV110" s="742">
        <v>0</v>
      </c>
      <c r="CW110" s="743">
        <v>0</v>
      </c>
      <c r="CX110" s="742">
        <v>0</v>
      </c>
      <c r="CY110" s="743">
        <v>0</v>
      </c>
      <c r="CZ110" s="742">
        <v>0</v>
      </c>
      <c r="DA110" s="743">
        <v>0</v>
      </c>
      <c r="DB110" s="742">
        <v>0</v>
      </c>
      <c r="DC110" s="743">
        <v>0</v>
      </c>
      <c r="DD110" s="742">
        <v>0</v>
      </c>
      <c r="DE110" s="743">
        <v>0</v>
      </c>
      <c r="DF110" s="742">
        <v>0</v>
      </c>
      <c r="DG110" s="743">
        <v>0</v>
      </c>
      <c r="DH110" s="742">
        <v>0</v>
      </c>
      <c r="DI110" s="743">
        <v>0</v>
      </c>
      <c r="DJ110" s="742">
        <v>0</v>
      </c>
      <c r="DK110" s="743">
        <v>0</v>
      </c>
      <c r="DL110" s="742">
        <v>0</v>
      </c>
      <c r="DM110" s="743">
        <v>0</v>
      </c>
      <c r="DN110" s="742">
        <v>0</v>
      </c>
      <c r="DO110" s="743">
        <v>0</v>
      </c>
      <c r="DP110" s="744">
        <v>0</v>
      </c>
      <c r="DQ110" s="707"/>
      <c r="DR110" s="995"/>
      <c r="DS110" s="707"/>
      <c r="DT110" s="997"/>
    </row>
    <row r="111" spans="2:124" outlineLevel="1">
      <c r="B111" s="745">
        <v>101</v>
      </c>
      <c r="C111" s="757" t="s">
        <v>778</v>
      </c>
      <c r="D111" s="747" t="s">
        <v>807</v>
      </c>
      <c r="F111" s="752">
        <v>0</v>
      </c>
      <c r="G111" s="854">
        <v>0</v>
      </c>
      <c r="H111" s="754">
        <v>0</v>
      </c>
      <c r="I111" s="753">
        <v>0</v>
      </c>
      <c r="J111" s="754">
        <v>0</v>
      </c>
      <c r="K111" s="753">
        <v>0</v>
      </c>
      <c r="L111" s="754">
        <v>0</v>
      </c>
      <c r="M111" s="753">
        <v>0</v>
      </c>
      <c r="N111" s="754">
        <v>0</v>
      </c>
      <c r="O111" s="753">
        <v>0</v>
      </c>
      <c r="P111" s="754">
        <v>0</v>
      </c>
      <c r="Q111" s="753">
        <v>0</v>
      </c>
      <c r="R111" s="754">
        <v>0</v>
      </c>
      <c r="S111" s="753">
        <v>0</v>
      </c>
      <c r="T111" s="754">
        <v>0</v>
      </c>
      <c r="U111" s="753">
        <v>0</v>
      </c>
      <c r="V111" s="754">
        <v>0</v>
      </c>
      <c r="W111" s="753">
        <v>0</v>
      </c>
      <c r="X111" s="754">
        <v>0</v>
      </c>
      <c r="Y111" s="753">
        <v>0</v>
      </c>
      <c r="Z111" s="754">
        <v>0</v>
      </c>
      <c r="AA111" s="753">
        <v>0</v>
      </c>
      <c r="AB111" s="754">
        <v>0</v>
      </c>
      <c r="AC111" s="753">
        <v>0</v>
      </c>
      <c r="AD111" s="754">
        <v>0</v>
      </c>
      <c r="AE111" s="755">
        <v>0</v>
      </c>
      <c r="AF111" s="707"/>
      <c r="AG111" s="1003"/>
      <c r="AH111" s="707"/>
      <c r="AI111" s="752">
        <v>0</v>
      </c>
      <c r="AJ111" s="854">
        <v>0</v>
      </c>
      <c r="AK111" s="754">
        <v>0</v>
      </c>
      <c r="AL111" s="753">
        <v>0</v>
      </c>
      <c r="AM111" s="754">
        <v>0</v>
      </c>
      <c r="AN111" s="753">
        <v>0</v>
      </c>
      <c r="AO111" s="754">
        <v>0</v>
      </c>
      <c r="AP111" s="753">
        <v>0</v>
      </c>
      <c r="AQ111" s="754">
        <v>0</v>
      </c>
      <c r="AR111" s="753">
        <v>0</v>
      </c>
      <c r="AS111" s="754">
        <v>0</v>
      </c>
      <c r="AT111" s="753">
        <v>0</v>
      </c>
      <c r="AU111" s="754">
        <v>0</v>
      </c>
      <c r="AV111" s="753">
        <v>0</v>
      </c>
      <c r="AW111" s="754">
        <v>0</v>
      </c>
      <c r="AX111" s="753">
        <v>0</v>
      </c>
      <c r="AY111" s="754">
        <v>0</v>
      </c>
      <c r="AZ111" s="753">
        <v>0</v>
      </c>
      <c r="BA111" s="754">
        <v>0</v>
      </c>
      <c r="BB111" s="753">
        <v>0</v>
      </c>
      <c r="BC111" s="754">
        <v>0</v>
      </c>
      <c r="BD111" s="753">
        <v>0</v>
      </c>
      <c r="BE111" s="754">
        <v>0</v>
      </c>
      <c r="BF111" s="753">
        <v>0</v>
      </c>
      <c r="BG111" s="754">
        <v>0</v>
      </c>
      <c r="BH111" s="755">
        <v>0</v>
      </c>
      <c r="BI111" s="707"/>
      <c r="BJ111" s="1005"/>
      <c r="BK111" s="707"/>
      <c r="BL111" s="991"/>
      <c r="BM111" s="707"/>
      <c r="BN111" s="752">
        <v>0</v>
      </c>
      <c r="BO111" s="854">
        <v>0</v>
      </c>
      <c r="BP111" s="754">
        <v>0</v>
      </c>
      <c r="BQ111" s="753">
        <v>0</v>
      </c>
      <c r="BR111" s="754">
        <v>0</v>
      </c>
      <c r="BS111" s="753">
        <v>0</v>
      </c>
      <c r="BT111" s="754">
        <v>0</v>
      </c>
      <c r="BU111" s="753">
        <v>0</v>
      </c>
      <c r="BV111" s="754">
        <v>0</v>
      </c>
      <c r="BW111" s="753">
        <v>0</v>
      </c>
      <c r="BX111" s="754">
        <v>0</v>
      </c>
      <c r="BY111" s="753">
        <v>0</v>
      </c>
      <c r="BZ111" s="754">
        <v>0</v>
      </c>
      <c r="CA111" s="753">
        <v>0</v>
      </c>
      <c r="CB111" s="754">
        <v>0</v>
      </c>
      <c r="CC111" s="753">
        <v>0</v>
      </c>
      <c r="CD111" s="754">
        <v>0</v>
      </c>
      <c r="CE111" s="753">
        <v>0</v>
      </c>
      <c r="CF111" s="754">
        <v>0</v>
      </c>
      <c r="CG111" s="753">
        <v>0</v>
      </c>
      <c r="CH111" s="754">
        <v>0</v>
      </c>
      <c r="CI111" s="753">
        <v>0</v>
      </c>
      <c r="CJ111" s="754">
        <v>0</v>
      </c>
      <c r="CK111" s="753">
        <v>0</v>
      </c>
      <c r="CL111" s="754">
        <v>0</v>
      </c>
      <c r="CM111" s="755">
        <v>0</v>
      </c>
      <c r="CN111" s="707"/>
      <c r="CO111" s="993"/>
      <c r="CP111" s="707"/>
      <c r="CQ111" s="752">
        <v>0</v>
      </c>
      <c r="CR111" s="854">
        <v>0</v>
      </c>
      <c r="CS111" s="754">
        <v>0</v>
      </c>
      <c r="CT111" s="753">
        <v>0</v>
      </c>
      <c r="CU111" s="754">
        <v>0</v>
      </c>
      <c r="CV111" s="753">
        <v>0</v>
      </c>
      <c r="CW111" s="754">
        <v>0</v>
      </c>
      <c r="CX111" s="753">
        <v>0</v>
      </c>
      <c r="CY111" s="754">
        <v>0</v>
      </c>
      <c r="CZ111" s="753">
        <v>0</v>
      </c>
      <c r="DA111" s="754">
        <v>0</v>
      </c>
      <c r="DB111" s="753">
        <v>0</v>
      </c>
      <c r="DC111" s="754">
        <v>0</v>
      </c>
      <c r="DD111" s="753">
        <v>0</v>
      </c>
      <c r="DE111" s="754">
        <v>0</v>
      </c>
      <c r="DF111" s="753">
        <v>0</v>
      </c>
      <c r="DG111" s="754">
        <v>0</v>
      </c>
      <c r="DH111" s="753">
        <v>0</v>
      </c>
      <c r="DI111" s="754">
        <v>0</v>
      </c>
      <c r="DJ111" s="753">
        <v>0</v>
      </c>
      <c r="DK111" s="754">
        <v>0</v>
      </c>
      <c r="DL111" s="753">
        <v>0</v>
      </c>
      <c r="DM111" s="754">
        <v>0</v>
      </c>
      <c r="DN111" s="753">
        <v>0</v>
      </c>
      <c r="DO111" s="754">
        <v>0</v>
      </c>
      <c r="DP111" s="755">
        <v>0</v>
      </c>
      <c r="DQ111" s="707"/>
      <c r="DR111" s="995"/>
      <c r="DS111" s="707"/>
      <c r="DT111" s="997"/>
    </row>
    <row r="112" spans="2:124" outlineLevel="1">
      <c r="B112" s="738">
        <v>102</v>
      </c>
      <c r="C112" s="756" t="s">
        <v>779</v>
      </c>
      <c r="D112" s="740" t="s">
        <v>807</v>
      </c>
      <c r="F112" s="741">
        <v>0</v>
      </c>
      <c r="G112" s="853">
        <v>0</v>
      </c>
      <c r="H112" s="743">
        <v>0</v>
      </c>
      <c r="I112" s="742">
        <v>0</v>
      </c>
      <c r="J112" s="743">
        <v>0</v>
      </c>
      <c r="K112" s="742">
        <v>0</v>
      </c>
      <c r="L112" s="743">
        <v>0</v>
      </c>
      <c r="M112" s="742">
        <v>0</v>
      </c>
      <c r="N112" s="743">
        <v>0</v>
      </c>
      <c r="O112" s="742">
        <v>0</v>
      </c>
      <c r="P112" s="743">
        <v>0</v>
      </c>
      <c r="Q112" s="742">
        <v>0</v>
      </c>
      <c r="R112" s="743">
        <v>0</v>
      </c>
      <c r="S112" s="742">
        <v>0</v>
      </c>
      <c r="T112" s="743">
        <v>0</v>
      </c>
      <c r="U112" s="742">
        <v>0</v>
      </c>
      <c r="V112" s="743">
        <v>0</v>
      </c>
      <c r="W112" s="742">
        <v>0</v>
      </c>
      <c r="X112" s="743">
        <v>0</v>
      </c>
      <c r="Y112" s="742">
        <v>0</v>
      </c>
      <c r="Z112" s="743">
        <v>0</v>
      </c>
      <c r="AA112" s="742">
        <v>0</v>
      </c>
      <c r="AB112" s="743">
        <v>0</v>
      </c>
      <c r="AC112" s="742">
        <v>0</v>
      </c>
      <c r="AD112" s="743">
        <v>0</v>
      </c>
      <c r="AE112" s="744">
        <v>0</v>
      </c>
      <c r="AF112" s="707"/>
      <c r="AG112" s="1003"/>
      <c r="AH112" s="707"/>
      <c r="AI112" s="741">
        <v>0</v>
      </c>
      <c r="AJ112" s="853">
        <v>0</v>
      </c>
      <c r="AK112" s="743">
        <v>0</v>
      </c>
      <c r="AL112" s="742">
        <v>0</v>
      </c>
      <c r="AM112" s="743">
        <v>0</v>
      </c>
      <c r="AN112" s="742">
        <v>0</v>
      </c>
      <c r="AO112" s="743">
        <v>0</v>
      </c>
      <c r="AP112" s="742">
        <v>0</v>
      </c>
      <c r="AQ112" s="743">
        <v>0</v>
      </c>
      <c r="AR112" s="742">
        <v>0</v>
      </c>
      <c r="AS112" s="743">
        <v>0</v>
      </c>
      <c r="AT112" s="742">
        <v>0</v>
      </c>
      <c r="AU112" s="743">
        <v>0</v>
      </c>
      <c r="AV112" s="742">
        <v>0</v>
      </c>
      <c r="AW112" s="743">
        <v>0</v>
      </c>
      <c r="AX112" s="742">
        <v>0</v>
      </c>
      <c r="AY112" s="743">
        <v>0</v>
      </c>
      <c r="AZ112" s="742">
        <v>0</v>
      </c>
      <c r="BA112" s="743">
        <v>0</v>
      </c>
      <c r="BB112" s="742">
        <v>0</v>
      </c>
      <c r="BC112" s="743">
        <v>0</v>
      </c>
      <c r="BD112" s="742">
        <v>0</v>
      </c>
      <c r="BE112" s="743">
        <v>0</v>
      </c>
      <c r="BF112" s="742">
        <v>0</v>
      </c>
      <c r="BG112" s="743">
        <v>0</v>
      </c>
      <c r="BH112" s="744">
        <v>0</v>
      </c>
      <c r="BI112" s="707"/>
      <c r="BJ112" s="1005"/>
      <c r="BK112" s="707"/>
      <c r="BL112" s="991"/>
      <c r="BM112" s="707"/>
      <c r="BN112" s="741">
        <v>0</v>
      </c>
      <c r="BO112" s="853">
        <v>0</v>
      </c>
      <c r="BP112" s="743">
        <v>0</v>
      </c>
      <c r="BQ112" s="742">
        <v>0</v>
      </c>
      <c r="BR112" s="743">
        <v>0</v>
      </c>
      <c r="BS112" s="742">
        <v>0</v>
      </c>
      <c r="BT112" s="743">
        <v>0</v>
      </c>
      <c r="BU112" s="742">
        <v>0</v>
      </c>
      <c r="BV112" s="743">
        <v>0</v>
      </c>
      <c r="BW112" s="742">
        <v>0</v>
      </c>
      <c r="BX112" s="743">
        <v>0</v>
      </c>
      <c r="BY112" s="742">
        <v>0</v>
      </c>
      <c r="BZ112" s="743">
        <v>0</v>
      </c>
      <c r="CA112" s="742">
        <v>0</v>
      </c>
      <c r="CB112" s="743">
        <v>0</v>
      </c>
      <c r="CC112" s="742">
        <v>0</v>
      </c>
      <c r="CD112" s="743">
        <v>0</v>
      </c>
      <c r="CE112" s="742">
        <v>0</v>
      </c>
      <c r="CF112" s="743">
        <v>0</v>
      </c>
      <c r="CG112" s="742">
        <v>0</v>
      </c>
      <c r="CH112" s="743">
        <v>0</v>
      </c>
      <c r="CI112" s="742">
        <v>0</v>
      </c>
      <c r="CJ112" s="743">
        <v>0</v>
      </c>
      <c r="CK112" s="742">
        <v>0</v>
      </c>
      <c r="CL112" s="743">
        <v>0</v>
      </c>
      <c r="CM112" s="744">
        <v>0</v>
      </c>
      <c r="CN112" s="707"/>
      <c r="CO112" s="993"/>
      <c r="CP112" s="707"/>
      <c r="CQ112" s="741">
        <v>0</v>
      </c>
      <c r="CR112" s="853">
        <v>0</v>
      </c>
      <c r="CS112" s="743">
        <v>0</v>
      </c>
      <c r="CT112" s="742">
        <v>0</v>
      </c>
      <c r="CU112" s="743">
        <v>0</v>
      </c>
      <c r="CV112" s="742">
        <v>0</v>
      </c>
      <c r="CW112" s="743">
        <v>0</v>
      </c>
      <c r="CX112" s="742">
        <v>0</v>
      </c>
      <c r="CY112" s="743">
        <v>0</v>
      </c>
      <c r="CZ112" s="742">
        <v>0</v>
      </c>
      <c r="DA112" s="743">
        <v>0</v>
      </c>
      <c r="DB112" s="742">
        <v>0</v>
      </c>
      <c r="DC112" s="743">
        <v>0</v>
      </c>
      <c r="DD112" s="742">
        <v>0</v>
      </c>
      <c r="DE112" s="743">
        <v>0</v>
      </c>
      <c r="DF112" s="742">
        <v>0</v>
      </c>
      <c r="DG112" s="743">
        <v>0</v>
      </c>
      <c r="DH112" s="742">
        <v>0</v>
      </c>
      <c r="DI112" s="743">
        <v>0</v>
      </c>
      <c r="DJ112" s="742">
        <v>0</v>
      </c>
      <c r="DK112" s="743">
        <v>0</v>
      </c>
      <c r="DL112" s="742">
        <v>0</v>
      </c>
      <c r="DM112" s="743">
        <v>0</v>
      </c>
      <c r="DN112" s="742">
        <v>0</v>
      </c>
      <c r="DO112" s="743">
        <v>0</v>
      </c>
      <c r="DP112" s="744">
        <v>0</v>
      </c>
      <c r="DQ112" s="707"/>
      <c r="DR112" s="995"/>
      <c r="DS112" s="707"/>
      <c r="DT112" s="997"/>
    </row>
    <row r="113" spans="2:124" outlineLevel="1">
      <c r="B113" s="745">
        <v>103</v>
      </c>
      <c r="C113" s="757" t="s">
        <v>780</v>
      </c>
      <c r="D113" s="747" t="s">
        <v>807</v>
      </c>
      <c r="F113" s="752">
        <v>0</v>
      </c>
      <c r="G113" s="854">
        <v>0</v>
      </c>
      <c r="H113" s="754">
        <v>0</v>
      </c>
      <c r="I113" s="753">
        <v>0</v>
      </c>
      <c r="J113" s="754">
        <v>0</v>
      </c>
      <c r="K113" s="753">
        <v>0</v>
      </c>
      <c r="L113" s="754">
        <v>0</v>
      </c>
      <c r="M113" s="753">
        <v>0</v>
      </c>
      <c r="N113" s="754">
        <v>0</v>
      </c>
      <c r="O113" s="753">
        <v>0</v>
      </c>
      <c r="P113" s="754">
        <v>0</v>
      </c>
      <c r="Q113" s="753">
        <v>0</v>
      </c>
      <c r="R113" s="754">
        <v>0</v>
      </c>
      <c r="S113" s="753">
        <v>0</v>
      </c>
      <c r="T113" s="754">
        <v>0</v>
      </c>
      <c r="U113" s="753">
        <v>0</v>
      </c>
      <c r="V113" s="754">
        <v>0</v>
      </c>
      <c r="W113" s="753">
        <v>0</v>
      </c>
      <c r="X113" s="754">
        <v>0</v>
      </c>
      <c r="Y113" s="753">
        <v>0</v>
      </c>
      <c r="Z113" s="754">
        <v>0</v>
      </c>
      <c r="AA113" s="753">
        <v>0</v>
      </c>
      <c r="AB113" s="754">
        <v>0</v>
      </c>
      <c r="AC113" s="753">
        <v>0</v>
      </c>
      <c r="AD113" s="754">
        <v>0</v>
      </c>
      <c r="AE113" s="755">
        <v>0</v>
      </c>
      <c r="AF113" s="707"/>
      <c r="AG113" s="1003"/>
      <c r="AH113" s="707"/>
      <c r="AI113" s="752">
        <v>0</v>
      </c>
      <c r="AJ113" s="854">
        <v>0</v>
      </c>
      <c r="AK113" s="754">
        <v>0</v>
      </c>
      <c r="AL113" s="753">
        <v>0</v>
      </c>
      <c r="AM113" s="754">
        <v>0</v>
      </c>
      <c r="AN113" s="753">
        <v>0</v>
      </c>
      <c r="AO113" s="754">
        <v>0</v>
      </c>
      <c r="AP113" s="753">
        <v>0</v>
      </c>
      <c r="AQ113" s="754">
        <v>0</v>
      </c>
      <c r="AR113" s="753">
        <v>0</v>
      </c>
      <c r="AS113" s="754">
        <v>0</v>
      </c>
      <c r="AT113" s="753">
        <v>0</v>
      </c>
      <c r="AU113" s="754">
        <v>0</v>
      </c>
      <c r="AV113" s="753">
        <v>0</v>
      </c>
      <c r="AW113" s="754">
        <v>0</v>
      </c>
      <c r="AX113" s="753">
        <v>0</v>
      </c>
      <c r="AY113" s="754">
        <v>0</v>
      </c>
      <c r="AZ113" s="753">
        <v>0</v>
      </c>
      <c r="BA113" s="754">
        <v>0</v>
      </c>
      <c r="BB113" s="753">
        <v>0</v>
      </c>
      <c r="BC113" s="754">
        <v>0</v>
      </c>
      <c r="BD113" s="753">
        <v>0</v>
      </c>
      <c r="BE113" s="754">
        <v>0</v>
      </c>
      <c r="BF113" s="753">
        <v>0</v>
      </c>
      <c r="BG113" s="754">
        <v>0</v>
      </c>
      <c r="BH113" s="755">
        <v>0</v>
      </c>
      <c r="BI113" s="707"/>
      <c r="BJ113" s="1005"/>
      <c r="BK113" s="707"/>
      <c r="BL113" s="991"/>
      <c r="BM113" s="707"/>
      <c r="BN113" s="752">
        <v>0</v>
      </c>
      <c r="BO113" s="854">
        <v>0</v>
      </c>
      <c r="BP113" s="754">
        <v>0</v>
      </c>
      <c r="BQ113" s="753">
        <v>0</v>
      </c>
      <c r="BR113" s="754">
        <v>0</v>
      </c>
      <c r="BS113" s="753">
        <v>0</v>
      </c>
      <c r="BT113" s="754">
        <v>0</v>
      </c>
      <c r="BU113" s="753">
        <v>0</v>
      </c>
      <c r="BV113" s="754">
        <v>0</v>
      </c>
      <c r="BW113" s="753">
        <v>0</v>
      </c>
      <c r="BX113" s="754">
        <v>0</v>
      </c>
      <c r="BY113" s="753">
        <v>0</v>
      </c>
      <c r="BZ113" s="754">
        <v>0</v>
      </c>
      <c r="CA113" s="753">
        <v>0</v>
      </c>
      <c r="CB113" s="754">
        <v>0</v>
      </c>
      <c r="CC113" s="753">
        <v>0</v>
      </c>
      <c r="CD113" s="754">
        <v>0</v>
      </c>
      <c r="CE113" s="753">
        <v>0</v>
      </c>
      <c r="CF113" s="754">
        <v>0</v>
      </c>
      <c r="CG113" s="753">
        <v>0</v>
      </c>
      <c r="CH113" s="754">
        <v>0</v>
      </c>
      <c r="CI113" s="753">
        <v>0</v>
      </c>
      <c r="CJ113" s="754">
        <v>0</v>
      </c>
      <c r="CK113" s="753">
        <v>0</v>
      </c>
      <c r="CL113" s="754">
        <v>0</v>
      </c>
      <c r="CM113" s="755">
        <v>0</v>
      </c>
      <c r="CN113" s="707"/>
      <c r="CO113" s="993"/>
      <c r="CP113" s="707"/>
      <c r="CQ113" s="752">
        <v>0</v>
      </c>
      <c r="CR113" s="854">
        <v>0</v>
      </c>
      <c r="CS113" s="754">
        <v>0</v>
      </c>
      <c r="CT113" s="753">
        <v>0</v>
      </c>
      <c r="CU113" s="754">
        <v>0</v>
      </c>
      <c r="CV113" s="753">
        <v>0</v>
      </c>
      <c r="CW113" s="754">
        <v>0</v>
      </c>
      <c r="CX113" s="753">
        <v>0</v>
      </c>
      <c r="CY113" s="754">
        <v>0</v>
      </c>
      <c r="CZ113" s="753">
        <v>0</v>
      </c>
      <c r="DA113" s="754">
        <v>0</v>
      </c>
      <c r="DB113" s="753">
        <v>0</v>
      </c>
      <c r="DC113" s="754">
        <v>0</v>
      </c>
      <c r="DD113" s="753">
        <v>0</v>
      </c>
      <c r="DE113" s="754">
        <v>0</v>
      </c>
      <c r="DF113" s="753">
        <v>0</v>
      </c>
      <c r="DG113" s="754">
        <v>0</v>
      </c>
      <c r="DH113" s="753">
        <v>0</v>
      </c>
      <c r="DI113" s="754">
        <v>0</v>
      </c>
      <c r="DJ113" s="753">
        <v>0</v>
      </c>
      <c r="DK113" s="754">
        <v>0</v>
      </c>
      <c r="DL113" s="753">
        <v>0</v>
      </c>
      <c r="DM113" s="754">
        <v>0</v>
      </c>
      <c r="DN113" s="753">
        <v>0</v>
      </c>
      <c r="DO113" s="754">
        <v>0</v>
      </c>
      <c r="DP113" s="755">
        <v>0</v>
      </c>
      <c r="DQ113" s="707"/>
      <c r="DR113" s="995"/>
      <c r="DS113" s="707"/>
      <c r="DT113" s="997"/>
    </row>
    <row r="114" spans="2:124" outlineLevel="1">
      <c r="B114" s="738">
        <v>104</v>
      </c>
      <c r="C114" s="756" t="s">
        <v>781</v>
      </c>
      <c r="D114" s="740" t="s">
        <v>807</v>
      </c>
      <c r="F114" s="741">
        <v>0</v>
      </c>
      <c r="G114" s="853">
        <v>0</v>
      </c>
      <c r="H114" s="743">
        <v>0</v>
      </c>
      <c r="I114" s="742">
        <v>0</v>
      </c>
      <c r="J114" s="743">
        <v>0</v>
      </c>
      <c r="K114" s="742">
        <v>0</v>
      </c>
      <c r="L114" s="743">
        <v>0</v>
      </c>
      <c r="M114" s="742">
        <v>0</v>
      </c>
      <c r="N114" s="743">
        <v>0</v>
      </c>
      <c r="O114" s="742">
        <v>0</v>
      </c>
      <c r="P114" s="743">
        <v>0</v>
      </c>
      <c r="Q114" s="742">
        <v>0</v>
      </c>
      <c r="R114" s="743">
        <v>0</v>
      </c>
      <c r="S114" s="742">
        <v>0</v>
      </c>
      <c r="T114" s="743">
        <v>0</v>
      </c>
      <c r="U114" s="742">
        <v>0</v>
      </c>
      <c r="V114" s="743">
        <v>0</v>
      </c>
      <c r="W114" s="742">
        <v>0</v>
      </c>
      <c r="X114" s="743">
        <v>0</v>
      </c>
      <c r="Y114" s="742">
        <v>0</v>
      </c>
      <c r="Z114" s="743">
        <v>0</v>
      </c>
      <c r="AA114" s="742">
        <v>0</v>
      </c>
      <c r="AB114" s="743">
        <v>0</v>
      </c>
      <c r="AC114" s="742">
        <v>0</v>
      </c>
      <c r="AD114" s="743">
        <v>0</v>
      </c>
      <c r="AE114" s="744">
        <v>0</v>
      </c>
      <c r="AF114" s="707"/>
      <c r="AG114" s="1003"/>
      <c r="AH114" s="707"/>
      <c r="AI114" s="741">
        <v>0</v>
      </c>
      <c r="AJ114" s="853">
        <v>0</v>
      </c>
      <c r="AK114" s="743">
        <v>0</v>
      </c>
      <c r="AL114" s="742">
        <v>0</v>
      </c>
      <c r="AM114" s="743">
        <v>0</v>
      </c>
      <c r="AN114" s="742">
        <v>0</v>
      </c>
      <c r="AO114" s="743">
        <v>0</v>
      </c>
      <c r="AP114" s="742">
        <v>0</v>
      </c>
      <c r="AQ114" s="743">
        <v>0</v>
      </c>
      <c r="AR114" s="742">
        <v>0</v>
      </c>
      <c r="AS114" s="743">
        <v>0</v>
      </c>
      <c r="AT114" s="742">
        <v>0</v>
      </c>
      <c r="AU114" s="743">
        <v>0</v>
      </c>
      <c r="AV114" s="742">
        <v>0</v>
      </c>
      <c r="AW114" s="743">
        <v>0</v>
      </c>
      <c r="AX114" s="742">
        <v>0</v>
      </c>
      <c r="AY114" s="743">
        <v>0</v>
      </c>
      <c r="AZ114" s="742">
        <v>0</v>
      </c>
      <c r="BA114" s="743">
        <v>0</v>
      </c>
      <c r="BB114" s="742">
        <v>0</v>
      </c>
      <c r="BC114" s="743">
        <v>0</v>
      </c>
      <c r="BD114" s="742">
        <v>0</v>
      </c>
      <c r="BE114" s="743">
        <v>0</v>
      </c>
      <c r="BF114" s="742">
        <v>0</v>
      </c>
      <c r="BG114" s="743">
        <v>0</v>
      </c>
      <c r="BH114" s="744">
        <v>0</v>
      </c>
      <c r="BI114" s="707"/>
      <c r="BJ114" s="1005"/>
      <c r="BK114" s="707"/>
      <c r="BL114" s="991"/>
      <c r="BM114" s="707"/>
      <c r="BN114" s="741">
        <v>0</v>
      </c>
      <c r="BO114" s="853">
        <v>0</v>
      </c>
      <c r="BP114" s="743">
        <v>0</v>
      </c>
      <c r="BQ114" s="742">
        <v>0</v>
      </c>
      <c r="BR114" s="743">
        <v>0</v>
      </c>
      <c r="BS114" s="742">
        <v>0</v>
      </c>
      <c r="BT114" s="743">
        <v>0</v>
      </c>
      <c r="BU114" s="742">
        <v>0</v>
      </c>
      <c r="BV114" s="743">
        <v>0</v>
      </c>
      <c r="BW114" s="742">
        <v>0</v>
      </c>
      <c r="BX114" s="743">
        <v>0</v>
      </c>
      <c r="BY114" s="742">
        <v>0</v>
      </c>
      <c r="BZ114" s="743">
        <v>0</v>
      </c>
      <c r="CA114" s="742">
        <v>0</v>
      </c>
      <c r="CB114" s="743">
        <v>0</v>
      </c>
      <c r="CC114" s="742">
        <v>0</v>
      </c>
      <c r="CD114" s="743">
        <v>0</v>
      </c>
      <c r="CE114" s="742">
        <v>0</v>
      </c>
      <c r="CF114" s="743">
        <v>0</v>
      </c>
      <c r="CG114" s="742">
        <v>0</v>
      </c>
      <c r="CH114" s="743">
        <v>0</v>
      </c>
      <c r="CI114" s="742">
        <v>0</v>
      </c>
      <c r="CJ114" s="743">
        <v>0</v>
      </c>
      <c r="CK114" s="742">
        <v>0</v>
      </c>
      <c r="CL114" s="743">
        <v>0</v>
      </c>
      <c r="CM114" s="744">
        <v>0</v>
      </c>
      <c r="CN114" s="707"/>
      <c r="CO114" s="993"/>
      <c r="CP114" s="707"/>
      <c r="CQ114" s="741">
        <v>0</v>
      </c>
      <c r="CR114" s="853">
        <v>0</v>
      </c>
      <c r="CS114" s="743">
        <v>0</v>
      </c>
      <c r="CT114" s="742">
        <v>0</v>
      </c>
      <c r="CU114" s="743">
        <v>0</v>
      </c>
      <c r="CV114" s="742">
        <v>0</v>
      </c>
      <c r="CW114" s="743">
        <v>0</v>
      </c>
      <c r="CX114" s="742">
        <v>0</v>
      </c>
      <c r="CY114" s="743">
        <v>0</v>
      </c>
      <c r="CZ114" s="742">
        <v>0</v>
      </c>
      <c r="DA114" s="743">
        <v>0</v>
      </c>
      <c r="DB114" s="742">
        <v>0</v>
      </c>
      <c r="DC114" s="743">
        <v>0</v>
      </c>
      <c r="DD114" s="742">
        <v>0</v>
      </c>
      <c r="DE114" s="743">
        <v>0</v>
      </c>
      <c r="DF114" s="742">
        <v>0</v>
      </c>
      <c r="DG114" s="743">
        <v>0</v>
      </c>
      <c r="DH114" s="742">
        <v>0</v>
      </c>
      <c r="DI114" s="743">
        <v>0</v>
      </c>
      <c r="DJ114" s="742">
        <v>0</v>
      </c>
      <c r="DK114" s="743">
        <v>0</v>
      </c>
      <c r="DL114" s="742">
        <v>0</v>
      </c>
      <c r="DM114" s="743">
        <v>0</v>
      </c>
      <c r="DN114" s="742">
        <v>0</v>
      </c>
      <c r="DO114" s="743">
        <v>0</v>
      </c>
      <c r="DP114" s="744">
        <v>0</v>
      </c>
      <c r="DQ114" s="707"/>
      <c r="DR114" s="995"/>
      <c r="DS114" s="707"/>
      <c r="DT114" s="997"/>
    </row>
    <row r="115" spans="2:124" outlineLevel="1">
      <c r="B115" s="745">
        <v>105</v>
      </c>
      <c r="C115" s="757" t="s">
        <v>782</v>
      </c>
      <c r="D115" s="747" t="s">
        <v>807</v>
      </c>
      <c r="F115" s="752">
        <v>0</v>
      </c>
      <c r="G115" s="854">
        <v>0</v>
      </c>
      <c r="H115" s="754">
        <v>0</v>
      </c>
      <c r="I115" s="753">
        <v>0</v>
      </c>
      <c r="J115" s="754">
        <v>0</v>
      </c>
      <c r="K115" s="753">
        <v>0</v>
      </c>
      <c r="L115" s="754">
        <v>0</v>
      </c>
      <c r="M115" s="753">
        <v>0</v>
      </c>
      <c r="N115" s="754">
        <v>0</v>
      </c>
      <c r="O115" s="753">
        <v>0</v>
      </c>
      <c r="P115" s="754">
        <v>0</v>
      </c>
      <c r="Q115" s="753">
        <v>0</v>
      </c>
      <c r="R115" s="754">
        <v>0</v>
      </c>
      <c r="S115" s="753">
        <v>0</v>
      </c>
      <c r="T115" s="754">
        <v>0</v>
      </c>
      <c r="U115" s="753">
        <v>0</v>
      </c>
      <c r="V115" s="754">
        <v>0</v>
      </c>
      <c r="W115" s="753">
        <v>0</v>
      </c>
      <c r="X115" s="754">
        <v>0</v>
      </c>
      <c r="Y115" s="753">
        <v>0</v>
      </c>
      <c r="Z115" s="754">
        <v>0</v>
      </c>
      <c r="AA115" s="753">
        <v>0</v>
      </c>
      <c r="AB115" s="754">
        <v>0</v>
      </c>
      <c r="AC115" s="753">
        <v>0</v>
      </c>
      <c r="AD115" s="754">
        <v>0</v>
      </c>
      <c r="AE115" s="755">
        <v>0</v>
      </c>
      <c r="AF115" s="707"/>
      <c r="AG115" s="1003"/>
      <c r="AH115" s="707"/>
      <c r="AI115" s="752">
        <v>0</v>
      </c>
      <c r="AJ115" s="854">
        <v>0</v>
      </c>
      <c r="AK115" s="754">
        <v>0</v>
      </c>
      <c r="AL115" s="753">
        <v>0</v>
      </c>
      <c r="AM115" s="754">
        <v>0</v>
      </c>
      <c r="AN115" s="753">
        <v>0</v>
      </c>
      <c r="AO115" s="754">
        <v>0</v>
      </c>
      <c r="AP115" s="753">
        <v>0</v>
      </c>
      <c r="AQ115" s="754">
        <v>0</v>
      </c>
      <c r="AR115" s="753">
        <v>0</v>
      </c>
      <c r="AS115" s="754">
        <v>0</v>
      </c>
      <c r="AT115" s="753">
        <v>0</v>
      </c>
      <c r="AU115" s="754">
        <v>0</v>
      </c>
      <c r="AV115" s="753">
        <v>0</v>
      </c>
      <c r="AW115" s="754">
        <v>0</v>
      </c>
      <c r="AX115" s="753">
        <v>0</v>
      </c>
      <c r="AY115" s="754">
        <v>0</v>
      </c>
      <c r="AZ115" s="753">
        <v>0</v>
      </c>
      <c r="BA115" s="754">
        <v>0</v>
      </c>
      <c r="BB115" s="753">
        <v>0</v>
      </c>
      <c r="BC115" s="754">
        <v>0</v>
      </c>
      <c r="BD115" s="753">
        <v>0</v>
      </c>
      <c r="BE115" s="754">
        <v>0</v>
      </c>
      <c r="BF115" s="753">
        <v>0</v>
      </c>
      <c r="BG115" s="754">
        <v>0</v>
      </c>
      <c r="BH115" s="755">
        <v>0</v>
      </c>
      <c r="BI115" s="707"/>
      <c r="BJ115" s="1005"/>
      <c r="BK115" s="707"/>
      <c r="BL115" s="991"/>
      <c r="BM115" s="707"/>
      <c r="BN115" s="752">
        <v>0</v>
      </c>
      <c r="BO115" s="854">
        <v>0</v>
      </c>
      <c r="BP115" s="754">
        <v>0</v>
      </c>
      <c r="BQ115" s="753">
        <v>0</v>
      </c>
      <c r="BR115" s="754">
        <v>0</v>
      </c>
      <c r="BS115" s="753">
        <v>0</v>
      </c>
      <c r="BT115" s="754">
        <v>0</v>
      </c>
      <c r="BU115" s="753">
        <v>0</v>
      </c>
      <c r="BV115" s="754">
        <v>0</v>
      </c>
      <c r="BW115" s="753">
        <v>0</v>
      </c>
      <c r="BX115" s="754">
        <v>0</v>
      </c>
      <c r="BY115" s="753">
        <v>0</v>
      </c>
      <c r="BZ115" s="754">
        <v>0</v>
      </c>
      <c r="CA115" s="753">
        <v>0</v>
      </c>
      <c r="CB115" s="754">
        <v>0</v>
      </c>
      <c r="CC115" s="753">
        <v>0</v>
      </c>
      <c r="CD115" s="754">
        <v>0</v>
      </c>
      <c r="CE115" s="753">
        <v>0</v>
      </c>
      <c r="CF115" s="754">
        <v>0</v>
      </c>
      <c r="CG115" s="753">
        <v>0</v>
      </c>
      <c r="CH115" s="754">
        <v>0</v>
      </c>
      <c r="CI115" s="753">
        <v>0</v>
      </c>
      <c r="CJ115" s="754">
        <v>0</v>
      </c>
      <c r="CK115" s="753">
        <v>0</v>
      </c>
      <c r="CL115" s="754">
        <v>0</v>
      </c>
      <c r="CM115" s="755">
        <v>0</v>
      </c>
      <c r="CN115" s="707"/>
      <c r="CO115" s="993"/>
      <c r="CP115" s="707"/>
      <c r="CQ115" s="752">
        <v>0</v>
      </c>
      <c r="CR115" s="854">
        <v>0</v>
      </c>
      <c r="CS115" s="754">
        <v>0</v>
      </c>
      <c r="CT115" s="753">
        <v>0</v>
      </c>
      <c r="CU115" s="754">
        <v>0</v>
      </c>
      <c r="CV115" s="753">
        <v>0</v>
      </c>
      <c r="CW115" s="754">
        <v>0</v>
      </c>
      <c r="CX115" s="753">
        <v>0</v>
      </c>
      <c r="CY115" s="754">
        <v>0</v>
      </c>
      <c r="CZ115" s="753">
        <v>0</v>
      </c>
      <c r="DA115" s="754">
        <v>0</v>
      </c>
      <c r="DB115" s="753">
        <v>0</v>
      </c>
      <c r="DC115" s="754">
        <v>0</v>
      </c>
      <c r="DD115" s="753">
        <v>0</v>
      </c>
      <c r="DE115" s="754">
        <v>0</v>
      </c>
      <c r="DF115" s="753">
        <v>0</v>
      </c>
      <c r="DG115" s="754">
        <v>0</v>
      </c>
      <c r="DH115" s="753">
        <v>0</v>
      </c>
      <c r="DI115" s="754">
        <v>0</v>
      </c>
      <c r="DJ115" s="753">
        <v>0</v>
      </c>
      <c r="DK115" s="754">
        <v>0</v>
      </c>
      <c r="DL115" s="753">
        <v>0</v>
      </c>
      <c r="DM115" s="754">
        <v>0</v>
      </c>
      <c r="DN115" s="753">
        <v>0</v>
      </c>
      <c r="DO115" s="754">
        <v>0</v>
      </c>
      <c r="DP115" s="755">
        <v>0</v>
      </c>
      <c r="DQ115" s="707"/>
      <c r="DR115" s="995"/>
      <c r="DS115" s="707"/>
      <c r="DT115" s="997"/>
    </row>
    <row r="116" spans="2:124" outlineLevel="1">
      <c r="B116" s="738">
        <v>106</v>
      </c>
      <c r="C116" s="756" t="s">
        <v>783</v>
      </c>
      <c r="D116" s="740" t="s">
        <v>807</v>
      </c>
      <c r="F116" s="741">
        <v>0</v>
      </c>
      <c r="G116" s="853">
        <v>0</v>
      </c>
      <c r="H116" s="743">
        <v>0</v>
      </c>
      <c r="I116" s="742">
        <v>0</v>
      </c>
      <c r="J116" s="743">
        <v>0</v>
      </c>
      <c r="K116" s="742">
        <v>0</v>
      </c>
      <c r="L116" s="743">
        <v>0</v>
      </c>
      <c r="M116" s="742">
        <v>0</v>
      </c>
      <c r="N116" s="743">
        <v>0</v>
      </c>
      <c r="O116" s="742">
        <v>0</v>
      </c>
      <c r="P116" s="743">
        <v>0</v>
      </c>
      <c r="Q116" s="742">
        <v>0</v>
      </c>
      <c r="R116" s="743">
        <v>0</v>
      </c>
      <c r="S116" s="742">
        <v>0</v>
      </c>
      <c r="T116" s="743">
        <v>0</v>
      </c>
      <c r="U116" s="742">
        <v>0</v>
      </c>
      <c r="V116" s="743">
        <v>0</v>
      </c>
      <c r="W116" s="742">
        <v>0</v>
      </c>
      <c r="X116" s="743">
        <v>0</v>
      </c>
      <c r="Y116" s="742">
        <v>0</v>
      </c>
      <c r="Z116" s="743">
        <v>0</v>
      </c>
      <c r="AA116" s="742">
        <v>0</v>
      </c>
      <c r="AB116" s="743">
        <v>0</v>
      </c>
      <c r="AC116" s="742">
        <v>0</v>
      </c>
      <c r="AD116" s="743">
        <v>0</v>
      </c>
      <c r="AE116" s="744">
        <v>0</v>
      </c>
      <c r="AF116" s="707"/>
      <c r="AG116" s="1003"/>
      <c r="AH116" s="707"/>
      <c r="AI116" s="741">
        <v>0</v>
      </c>
      <c r="AJ116" s="853">
        <v>0</v>
      </c>
      <c r="AK116" s="743">
        <v>0</v>
      </c>
      <c r="AL116" s="742">
        <v>0</v>
      </c>
      <c r="AM116" s="743">
        <v>0</v>
      </c>
      <c r="AN116" s="742">
        <v>0</v>
      </c>
      <c r="AO116" s="743">
        <v>0</v>
      </c>
      <c r="AP116" s="742">
        <v>0</v>
      </c>
      <c r="AQ116" s="743">
        <v>0</v>
      </c>
      <c r="AR116" s="742">
        <v>0</v>
      </c>
      <c r="AS116" s="743">
        <v>0</v>
      </c>
      <c r="AT116" s="742">
        <v>0</v>
      </c>
      <c r="AU116" s="743">
        <v>0</v>
      </c>
      <c r="AV116" s="742">
        <v>0</v>
      </c>
      <c r="AW116" s="743">
        <v>0</v>
      </c>
      <c r="AX116" s="742">
        <v>0</v>
      </c>
      <c r="AY116" s="743">
        <v>0</v>
      </c>
      <c r="AZ116" s="742">
        <v>0</v>
      </c>
      <c r="BA116" s="743">
        <v>0</v>
      </c>
      <c r="BB116" s="742">
        <v>0</v>
      </c>
      <c r="BC116" s="743">
        <v>0</v>
      </c>
      <c r="BD116" s="742">
        <v>0</v>
      </c>
      <c r="BE116" s="743">
        <v>0</v>
      </c>
      <c r="BF116" s="742">
        <v>0</v>
      </c>
      <c r="BG116" s="743">
        <v>0</v>
      </c>
      <c r="BH116" s="744">
        <v>0</v>
      </c>
      <c r="BI116" s="707"/>
      <c r="BJ116" s="1005"/>
      <c r="BK116" s="707"/>
      <c r="BL116" s="991"/>
      <c r="BM116" s="707"/>
      <c r="BN116" s="741">
        <v>0</v>
      </c>
      <c r="BO116" s="853">
        <v>0</v>
      </c>
      <c r="BP116" s="743">
        <v>0</v>
      </c>
      <c r="BQ116" s="742">
        <v>0</v>
      </c>
      <c r="BR116" s="743">
        <v>0</v>
      </c>
      <c r="BS116" s="742">
        <v>0</v>
      </c>
      <c r="BT116" s="743">
        <v>0</v>
      </c>
      <c r="BU116" s="742">
        <v>0</v>
      </c>
      <c r="BV116" s="743">
        <v>0</v>
      </c>
      <c r="BW116" s="742">
        <v>0</v>
      </c>
      <c r="BX116" s="743">
        <v>0</v>
      </c>
      <c r="BY116" s="742">
        <v>0</v>
      </c>
      <c r="BZ116" s="743">
        <v>0</v>
      </c>
      <c r="CA116" s="742">
        <v>0</v>
      </c>
      <c r="CB116" s="743">
        <v>0</v>
      </c>
      <c r="CC116" s="742">
        <v>0</v>
      </c>
      <c r="CD116" s="743">
        <v>0</v>
      </c>
      <c r="CE116" s="742">
        <v>0</v>
      </c>
      <c r="CF116" s="743">
        <v>0</v>
      </c>
      <c r="CG116" s="742">
        <v>0</v>
      </c>
      <c r="CH116" s="743">
        <v>0</v>
      </c>
      <c r="CI116" s="742">
        <v>0</v>
      </c>
      <c r="CJ116" s="743">
        <v>0</v>
      </c>
      <c r="CK116" s="742">
        <v>0</v>
      </c>
      <c r="CL116" s="743">
        <v>0</v>
      </c>
      <c r="CM116" s="744">
        <v>0</v>
      </c>
      <c r="CN116" s="707"/>
      <c r="CO116" s="993"/>
      <c r="CP116" s="707"/>
      <c r="CQ116" s="741">
        <v>0</v>
      </c>
      <c r="CR116" s="853">
        <v>0</v>
      </c>
      <c r="CS116" s="743">
        <v>0</v>
      </c>
      <c r="CT116" s="742">
        <v>0</v>
      </c>
      <c r="CU116" s="743">
        <v>0</v>
      </c>
      <c r="CV116" s="742">
        <v>0</v>
      </c>
      <c r="CW116" s="743">
        <v>0</v>
      </c>
      <c r="CX116" s="742">
        <v>0</v>
      </c>
      <c r="CY116" s="743">
        <v>0</v>
      </c>
      <c r="CZ116" s="742">
        <v>0</v>
      </c>
      <c r="DA116" s="743">
        <v>0</v>
      </c>
      <c r="DB116" s="742">
        <v>0</v>
      </c>
      <c r="DC116" s="743">
        <v>0</v>
      </c>
      <c r="DD116" s="742">
        <v>0</v>
      </c>
      <c r="DE116" s="743">
        <v>0</v>
      </c>
      <c r="DF116" s="742">
        <v>0</v>
      </c>
      <c r="DG116" s="743">
        <v>0</v>
      </c>
      <c r="DH116" s="742">
        <v>0</v>
      </c>
      <c r="DI116" s="743">
        <v>0</v>
      </c>
      <c r="DJ116" s="742">
        <v>0</v>
      </c>
      <c r="DK116" s="743">
        <v>0</v>
      </c>
      <c r="DL116" s="742">
        <v>0</v>
      </c>
      <c r="DM116" s="743">
        <v>0</v>
      </c>
      <c r="DN116" s="742">
        <v>0</v>
      </c>
      <c r="DO116" s="743">
        <v>0</v>
      </c>
      <c r="DP116" s="744">
        <v>0</v>
      </c>
      <c r="DQ116" s="707"/>
      <c r="DR116" s="995"/>
      <c r="DS116" s="707"/>
      <c r="DT116" s="997"/>
    </row>
    <row r="117" spans="2:124" outlineLevel="1">
      <c r="B117" s="745">
        <v>107</v>
      </c>
      <c r="C117" s="757" t="s">
        <v>784</v>
      </c>
      <c r="D117" s="747" t="s">
        <v>807</v>
      </c>
      <c r="F117" s="752">
        <v>0</v>
      </c>
      <c r="G117" s="854">
        <v>0</v>
      </c>
      <c r="H117" s="754">
        <v>0</v>
      </c>
      <c r="I117" s="753">
        <v>0</v>
      </c>
      <c r="J117" s="754">
        <v>0</v>
      </c>
      <c r="K117" s="753">
        <v>0</v>
      </c>
      <c r="L117" s="754">
        <v>0</v>
      </c>
      <c r="M117" s="753">
        <v>0</v>
      </c>
      <c r="N117" s="754">
        <v>0</v>
      </c>
      <c r="O117" s="753">
        <v>0</v>
      </c>
      <c r="P117" s="754">
        <v>0</v>
      </c>
      <c r="Q117" s="753">
        <v>0</v>
      </c>
      <c r="R117" s="754">
        <v>0</v>
      </c>
      <c r="S117" s="753">
        <v>0</v>
      </c>
      <c r="T117" s="754">
        <v>0</v>
      </c>
      <c r="U117" s="753">
        <v>0</v>
      </c>
      <c r="V117" s="754">
        <v>0</v>
      </c>
      <c r="W117" s="753">
        <v>0</v>
      </c>
      <c r="X117" s="754">
        <v>0</v>
      </c>
      <c r="Y117" s="753">
        <v>0</v>
      </c>
      <c r="Z117" s="754">
        <v>0</v>
      </c>
      <c r="AA117" s="753">
        <v>0</v>
      </c>
      <c r="AB117" s="754">
        <v>0</v>
      </c>
      <c r="AC117" s="753">
        <v>0</v>
      </c>
      <c r="AD117" s="754">
        <v>0</v>
      </c>
      <c r="AE117" s="755">
        <v>0</v>
      </c>
      <c r="AF117" s="707"/>
      <c r="AG117" s="1003"/>
      <c r="AH117" s="707"/>
      <c r="AI117" s="752">
        <v>0</v>
      </c>
      <c r="AJ117" s="854">
        <v>0</v>
      </c>
      <c r="AK117" s="754">
        <v>0</v>
      </c>
      <c r="AL117" s="753">
        <v>0</v>
      </c>
      <c r="AM117" s="754">
        <v>0</v>
      </c>
      <c r="AN117" s="753">
        <v>0</v>
      </c>
      <c r="AO117" s="754">
        <v>0</v>
      </c>
      <c r="AP117" s="753">
        <v>0</v>
      </c>
      <c r="AQ117" s="754">
        <v>0</v>
      </c>
      <c r="AR117" s="753">
        <v>0</v>
      </c>
      <c r="AS117" s="754">
        <v>0</v>
      </c>
      <c r="AT117" s="753">
        <v>0</v>
      </c>
      <c r="AU117" s="754">
        <v>0</v>
      </c>
      <c r="AV117" s="753">
        <v>0</v>
      </c>
      <c r="AW117" s="754">
        <v>0</v>
      </c>
      <c r="AX117" s="753">
        <v>0</v>
      </c>
      <c r="AY117" s="754">
        <v>0</v>
      </c>
      <c r="AZ117" s="753">
        <v>0</v>
      </c>
      <c r="BA117" s="754">
        <v>0</v>
      </c>
      <c r="BB117" s="753">
        <v>0</v>
      </c>
      <c r="BC117" s="754">
        <v>0</v>
      </c>
      <c r="BD117" s="753">
        <v>0</v>
      </c>
      <c r="BE117" s="754">
        <v>0</v>
      </c>
      <c r="BF117" s="753">
        <v>0</v>
      </c>
      <c r="BG117" s="754">
        <v>0</v>
      </c>
      <c r="BH117" s="755">
        <v>0</v>
      </c>
      <c r="BI117" s="707"/>
      <c r="BJ117" s="1005"/>
      <c r="BK117" s="707"/>
      <c r="BL117" s="991"/>
      <c r="BM117" s="707"/>
      <c r="BN117" s="752">
        <v>0</v>
      </c>
      <c r="BO117" s="854">
        <v>0</v>
      </c>
      <c r="BP117" s="754">
        <v>0</v>
      </c>
      <c r="BQ117" s="753">
        <v>0</v>
      </c>
      <c r="BR117" s="754">
        <v>0</v>
      </c>
      <c r="BS117" s="753">
        <v>0</v>
      </c>
      <c r="BT117" s="754">
        <v>0</v>
      </c>
      <c r="BU117" s="753">
        <v>0</v>
      </c>
      <c r="BV117" s="754">
        <v>0</v>
      </c>
      <c r="BW117" s="753">
        <v>0</v>
      </c>
      <c r="BX117" s="754">
        <v>0</v>
      </c>
      <c r="BY117" s="753">
        <v>0</v>
      </c>
      <c r="BZ117" s="754">
        <v>0</v>
      </c>
      <c r="CA117" s="753">
        <v>0</v>
      </c>
      <c r="CB117" s="754">
        <v>0</v>
      </c>
      <c r="CC117" s="753">
        <v>0</v>
      </c>
      <c r="CD117" s="754">
        <v>0</v>
      </c>
      <c r="CE117" s="753">
        <v>0</v>
      </c>
      <c r="CF117" s="754">
        <v>0</v>
      </c>
      <c r="CG117" s="753">
        <v>0</v>
      </c>
      <c r="CH117" s="754">
        <v>0</v>
      </c>
      <c r="CI117" s="753">
        <v>0</v>
      </c>
      <c r="CJ117" s="754">
        <v>0</v>
      </c>
      <c r="CK117" s="753">
        <v>0</v>
      </c>
      <c r="CL117" s="754">
        <v>0</v>
      </c>
      <c r="CM117" s="755">
        <v>0</v>
      </c>
      <c r="CN117" s="707"/>
      <c r="CO117" s="993"/>
      <c r="CP117" s="707"/>
      <c r="CQ117" s="752">
        <v>0</v>
      </c>
      <c r="CR117" s="854">
        <v>0</v>
      </c>
      <c r="CS117" s="754">
        <v>0</v>
      </c>
      <c r="CT117" s="753">
        <v>0</v>
      </c>
      <c r="CU117" s="754">
        <v>0</v>
      </c>
      <c r="CV117" s="753">
        <v>0</v>
      </c>
      <c r="CW117" s="754">
        <v>0</v>
      </c>
      <c r="CX117" s="753">
        <v>0</v>
      </c>
      <c r="CY117" s="754">
        <v>0</v>
      </c>
      <c r="CZ117" s="753">
        <v>0</v>
      </c>
      <c r="DA117" s="754">
        <v>0</v>
      </c>
      <c r="DB117" s="753">
        <v>0</v>
      </c>
      <c r="DC117" s="754">
        <v>0</v>
      </c>
      <c r="DD117" s="753">
        <v>0</v>
      </c>
      <c r="DE117" s="754">
        <v>0</v>
      </c>
      <c r="DF117" s="753">
        <v>0</v>
      </c>
      <c r="DG117" s="754">
        <v>0</v>
      </c>
      <c r="DH117" s="753">
        <v>0</v>
      </c>
      <c r="DI117" s="754">
        <v>0</v>
      </c>
      <c r="DJ117" s="753">
        <v>0</v>
      </c>
      <c r="DK117" s="754">
        <v>0</v>
      </c>
      <c r="DL117" s="753">
        <v>0</v>
      </c>
      <c r="DM117" s="754">
        <v>0</v>
      </c>
      <c r="DN117" s="753">
        <v>0</v>
      </c>
      <c r="DO117" s="754">
        <v>0</v>
      </c>
      <c r="DP117" s="755">
        <v>0</v>
      </c>
      <c r="DQ117" s="707"/>
      <c r="DR117" s="995"/>
      <c r="DS117" s="707"/>
      <c r="DT117" s="997"/>
    </row>
    <row r="118" spans="2:124" outlineLevel="1">
      <c r="B118" s="738">
        <v>108</v>
      </c>
      <c r="C118" s="756" t="s">
        <v>785</v>
      </c>
      <c r="D118" s="740" t="s">
        <v>807</v>
      </c>
      <c r="F118" s="741">
        <v>0</v>
      </c>
      <c r="G118" s="853">
        <v>0</v>
      </c>
      <c r="H118" s="743">
        <v>0</v>
      </c>
      <c r="I118" s="742">
        <v>0</v>
      </c>
      <c r="J118" s="743">
        <v>0</v>
      </c>
      <c r="K118" s="742">
        <v>0</v>
      </c>
      <c r="L118" s="743">
        <v>0</v>
      </c>
      <c r="M118" s="742">
        <v>0</v>
      </c>
      <c r="N118" s="743">
        <v>0</v>
      </c>
      <c r="O118" s="742">
        <v>0</v>
      </c>
      <c r="P118" s="743">
        <v>0</v>
      </c>
      <c r="Q118" s="742">
        <v>0</v>
      </c>
      <c r="R118" s="743">
        <v>0</v>
      </c>
      <c r="S118" s="742">
        <v>0</v>
      </c>
      <c r="T118" s="743">
        <v>0</v>
      </c>
      <c r="U118" s="742">
        <v>0</v>
      </c>
      <c r="V118" s="743">
        <v>0</v>
      </c>
      <c r="W118" s="742">
        <v>0</v>
      </c>
      <c r="X118" s="743">
        <v>0</v>
      </c>
      <c r="Y118" s="742">
        <v>0</v>
      </c>
      <c r="Z118" s="743">
        <v>0</v>
      </c>
      <c r="AA118" s="742">
        <v>0</v>
      </c>
      <c r="AB118" s="743">
        <v>0</v>
      </c>
      <c r="AC118" s="742">
        <v>0</v>
      </c>
      <c r="AD118" s="743">
        <v>0</v>
      </c>
      <c r="AE118" s="744">
        <v>0</v>
      </c>
      <c r="AF118" s="707"/>
      <c r="AG118" s="1003"/>
      <c r="AH118" s="707"/>
      <c r="AI118" s="741">
        <v>0</v>
      </c>
      <c r="AJ118" s="853">
        <v>0</v>
      </c>
      <c r="AK118" s="743">
        <v>0</v>
      </c>
      <c r="AL118" s="742">
        <v>0</v>
      </c>
      <c r="AM118" s="743">
        <v>0</v>
      </c>
      <c r="AN118" s="742">
        <v>0</v>
      </c>
      <c r="AO118" s="743">
        <v>0</v>
      </c>
      <c r="AP118" s="742">
        <v>0</v>
      </c>
      <c r="AQ118" s="743">
        <v>0</v>
      </c>
      <c r="AR118" s="742">
        <v>0</v>
      </c>
      <c r="AS118" s="743">
        <v>0</v>
      </c>
      <c r="AT118" s="742">
        <v>0</v>
      </c>
      <c r="AU118" s="743">
        <v>0</v>
      </c>
      <c r="AV118" s="742">
        <v>0</v>
      </c>
      <c r="AW118" s="743">
        <v>0</v>
      </c>
      <c r="AX118" s="742">
        <v>0</v>
      </c>
      <c r="AY118" s="743">
        <v>0</v>
      </c>
      <c r="AZ118" s="742">
        <v>0</v>
      </c>
      <c r="BA118" s="743">
        <v>0</v>
      </c>
      <c r="BB118" s="742">
        <v>0</v>
      </c>
      <c r="BC118" s="743">
        <v>0</v>
      </c>
      <c r="BD118" s="742">
        <v>0</v>
      </c>
      <c r="BE118" s="743">
        <v>0</v>
      </c>
      <c r="BF118" s="742">
        <v>0</v>
      </c>
      <c r="BG118" s="743">
        <v>0</v>
      </c>
      <c r="BH118" s="744">
        <v>0</v>
      </c>
      <c r="BI118" s="707"/>
      <c r="BJ118" s="1005"/>
      <c r="BK118" s="707"/>
      <c r="BL118" s="991"/>
      <c r="BM118" s="707"/>
      <c r="BN118" s="741">
        <v>0</v>
      </c>
      <c r="BO118" s="853">
        <v>0</v>
      </c>
      <c r="BP118" s="743">
        <v>0</v>
      </c>
      <c r="BQ118" s="742">
        <v>0</v>
      </c>
      <c r="BR118" s="743">
        <v>0</v>
      </c>
      <c r="BS118" s="742">
        <v>0</v>
      </c>
      <c r="BT118" s="743">
        <v>0</v>
      </c>
      <c r="BU118" s="742">
        <v>0</v>
      </c>
      <c r="BV118" s="743">
        <v>0</v>
      </c>
      <c r="BW118" s="742">
        <v>0</v>
      </c>
      <c r="BX118" s="743">
        <v>0</v>
      </c>
      <c r="BY118" s="742">
        <v>0</v>
      </c>
      <c r="BZ118" s="743">
        <v>0</v>
      </c>
      <c r="CA118" s="742">
        <v>0</v>
      </c>
      <c r="CB118" s="743">
        <v>0</v>
      </c>
      <c r="CC118" s="742">
        <v>0</v>
      </c>
      <c r="CD118" s="743">
        <v>0</v>
      </c>
      <c r="CE118" s="742">
        <v>0</v>
      </c>
      <c r="CF118" s="743">
        <v>0</v>
      </c>
      <c r="CG118" s="742">
        <v>0</v>
      </c>
      <c r="CH118" s="743">
        <v>0</v>
      </c>
      <c r="CI118" s="742">
        <v>0</v>
      </c>
      <c r="CJ118" s="743">
        <v>0</v>
      </c>
      <c r="CK118" s="742">
        <v>0</v>
      </c>
      <c r="CL118" s="743">
        <v>0</v>
      </c>
      <c r="CM118" s="744">
        <v>0</v>
      </c>
      <c r="CN118" s="707"/>
      <c r="CO118" s="993"/>
      <c r="CP118" s="707"/>
      <c r="CQ118" s="741">
        <v>0</v>
      </c>
      <c r="CR118" s="853">
        <v>0</v>
      </c>
      <c r="CS118" s="743">
        <v>0</v>
      </c>
      <c r="CT118" s="742">
        <v>0</v>
      </c>
      <c r="CU118" s="743">
        <v>0</v>
      </c>
      <c r="CV118" s="742">
        <v>0</v>
      </c>
      <c r="CW118" s="743">
        <v>0</v>
      </c>
      <c r="CX118" s="742">
        <v>0</v>
      </c>
      <c r="CY118" s="743">
        <v>0</v>
      </c>
      <c r="CZ118" s="742">
        <v>0</v>
      </c>
      <c r="DA118" s="743">
        <v>0</v>
      </c>
      <c r="DB118" s="742">
        <v>0</v>
      </c>
      <c r="DC118" s="743">
        <v>0</v>
      </c>
      <c r="DD118" s="742">
        <v>0</v>
      </c>
      <c r="DE118" s="743">
        <v>0</v>
      </c>
      <c r="DF118" s="742">
        <v>0</v>
      </c>
      <c r="DG118" s="743">
        <v>0</v>
      </c>
      <c r="DH118" s="742">
        <v>0</v>
      </c>
      <c r="DI118" s="743">
        <v>0</v>
      </c>
      <c r="DJ118" s="742">
        <v>0</v>
      </c>
      <c r="DK118" s="743">
        <v>0</v>
      </c>
      <c r="DL118" s="742">
        <v>0</v>
      </c>
      <c r="DM118" s="743">
        <v>0</v>
      </c>
      <c r="DN118" s="742">
        <v>0</v>
      </c>
      <c r="DO118" s="743">
        <v>0</v>
      </c>
      <c r="DP118" s="744">
        <v>0</v>
      </c>
      <c r="DQ118" s="707"/>
      <c r="DR118" s="995"/>
      <c r="DS118" s="707"/>
      <c r="DT118" s="997"/>
    </row>
    <row r="119" spans="2:124" outlineLevel="1">
      <c r="B119" s="745">
        <v>109</v>
      </c>
      <c r="C119" s="757" t="s">
        <v>786</v>
      </c>
      <c r="D119" s="747" t="s">
        <v>807</v>
      </c>
      <c r="F119" s="752">
        <v>0</v>
      </c>
      <c r="G119" s="854">
        <v>0</v>
      </c>
      <c r="H119" s="754">
        <v>0</v>
      </c>
      <c r="I119" s="753">
        <v>0</v>
      </c>
      <c r="J119" s="754">
        <v>0</v>
      </c>
      <c r="K119" s="753">
        <v>0</v>
      </c>
      <c r="L119" s="754">
        <v>0</v>
      </c>
      <c r="M119" s="753">
        <v>0</v>
      </c>
      <c r="N119" s="754">
        <v>0</v>
      </c>
      <c r="O119" s="753">
        <v>0</v>
      </c>
      <c r="P119" s="754">
        <v>0</v>
      </c>
      <c r="Q119" s="753">
        <v>0</v>
      </c>
      <c r="R119" s="754">
        <v>0</v>
      </c>
      <c r="S119" s="753">
        <v>0</v>
      </c>
      <c r="T119" s="754">
        <v>0</v>
      </c>
      <c r="U119" s="753">
        <v>0</v>
      </c>
      <c r="V119" s="754">
        <v>0</v>
      </c>
      <c r="W119" s="753">
        <v>0</v>
      </c>
      <c r="X119" s="754">
        <v>0</v>
      </c>
      <c r="Y119" s="753">
        <v>0</v>
      </c>
      <c r="Z119" s="754">
        <v>0</v>
      </c>
      <c r="AA119" s="753">
        <v>0</v>
      </c>
      <c r="AB119" s="754">
        <v>0</v>
      </c>
      <c r="AC119" s="753">
        <v>0</v>
      </c>
      <c r="AD119" s="754">
        <v>0</v>
      </c>
      <c r="AE119" s="755">
        <v>0</v>
      </c>
      <c r="AF119" s="707"/>
      <c r="AG119" s="1003"/>
      <c r="AH119" s="707"/>
      <c r="AI119" s="752">
        <v>0</v>
      </c>
      <c r="AJ119" s="854">
        <v>0</v>
      </c>
      <c r="AK119" s="754">
        <v>0</v>
      </c>
      <c r="AL119" s="753">
        <v>0</v>
      </c>
      <c r="AM119" s="754">
        <v>0</v>
      </c>
      <c r="AN119" s="753">
        <v>0</v>
      </c>
      <c r="AO119" s="754">
        <v>0</v>
      </c>
      <c r="AP119" s="753">
        <v>0</v>
      </c>
      <c r="AQ119" s="754">
        <v>0</v>
      </c>
      <c r="AR119" s="753">
        <v>0</v>
      </c>
      <c r="AS119" s="754">
        <v>0</v>
      </c>
      <c r="AT119" s="753">
        <v>0</v>
      </c>
      <c r="AU119" s="754">
        <v>0</v>
      </c>
      <c r="AV119" s="753">
        <v>0</v>
      </c>
      <c r="AW119" s="754">
        <v>0</v>
      </c>
      <c r="AX119" s="753">
        <v>0</v>
      </c>
      <c r="AY119" s="754">
        <v>0</v>
      </c>
      <c r="AZ119" s="753">
        <v>0</v>
      </c>
      <c r="BA119" s="754">
        <v>0</v>
      </c>
      <c r="BB119" s="753">
        <v>0</v>
      </c>
      <c r="BC119" s="754">
        <v>0</v>
      </c>
      <c r="BD119" s="753">
        <v>0</v>
      </c>
      <c r="BE119" s="754">
        <v>0</v>
      </c>
      <c r="BF119" s="753">
        <v>0</v>
      </c>
      <c r="BG119" s="754">
        <v>0</v>
      </c>
      <c r="BH119" s="755">
        <v>0</v>
      </c>
      <c r="BI119" s="707"/>
      <c r="BJ119" s="1005"/>
      <c r="BK119" s="707"/>
      <c r="BL119" s="991"/>
      <c r="BM119" s="707"/>
      <c r="BN119" s="752">
        <v>0</v>
      </c>
      <c r="BO119" s="854">
        <v>0</v>
      </c>
      <c r="BP119" s="754">
        <v>0</v>
      </c>
      <c r="BQ119" s="753">
        <v>0</v>
      </c>
      <c r="BR119" s="754">
        <v>0</v>
      </c>
      <c r="BS119" s="753">
        <v>0</v>
      </c>
      <c r="BT119" s="754">
        <v>0</v>
      </c>
      <c r="BU119" s="753">
        <v>0</v>
      </c>
      <c r="BV119" s="754">
        <v>0</v>
      </c>
      <c r="BW119" s="753">
        <v>0</v>
      </c>
      <c r="BX119" s="754">
        <v>0</v>
      </c>
      <c r="BY119" s="753">
        <v>0</v>
      </c>
      <c r="BZ119" s="754">
        <v>0</v>
      </c>
      <c r="CA119" s="753">
        <v>0</v>
      </c>
      <c r="CB119" s="754">
        <v>0</v>
      </c>
      <c r="CC119" s="753">
        <v>0</v>
      </c>
      <c r="CD119" s="754">
        <v>0</v>
      </c>
      <c r="CE119" s="753">
        <v>0</v>
      </c>
      <c r="CF119" s="754">
        <v>0</v>
      </c>
      <c r="CG119" s="753">
        <v>0</v>
      </c>
      <c r="CH119" s="754">
        <v>0</v>
      </c>
      <c r="CI119" s="753">
        <v>0</v>
      </c>
      <c r="CJ119" s="754">
        <v>0</v>
      </c>
      <c r="CK119" s="753">
        <v>0</v>
      </c>
      <c r="CL119" s="754">
        <v>0</v>
      </c>
      <c r="CM119" s="755">
        <v>0</v>
      </c>
      <c r="CN119" s="707"/>
      <c r="CO119" s="993"/>
      <c r="CP119" s="707"/>
      <c r="CQ119" s="752">
        <v>0</v>
      </c>
      <c r="CR119" s="854">
        <v>0</v>
      </c>
      <c r="CS119" s="754">
        <v>0</v>
      </c>
      <c r="CT119" s="753">
        <v>0</v>
      </c>
      <c r="CU119" s="754">
        <v>0</v>
      </c>
      <c r="CV119" s="753">
        <v>0</v>
      </c>
      <c r="CW119" s="754">
        <v>0</v>
      </c>
      <c r="CX119" s="753">
        <v>0</v>
      </c>
      <c r="CY119" s="754">
        <v>0</v>
      </c>
      <c r="CZ119" s="753">
        <v>0</v>
      </c>
      <c r="DA119" s="754">
        <v>0</v>
      </c>
      <c r="DB119" s="753">
        <v>0</v>
      </c>
      <c r="DC119" s="754">
        <v>0</v>
      </c>
      <c r="DD119" s="753">
        <v>0</v>
      </c>
      <c r="DE119" s="754">
        <v>0</v>
      </c>
      <c r="DF119" s="753">
        <v>0</v>
      </c>
      <c r="DG119" s="754">
        <v>0</v>
      </c>
      <c r="DH119" s="753">
        <v>0</v>
      </c>
      <c r="DI119" s="754">
        <v>0</v>
      </c>
      <c r="DJ119" s="753">
        <v>0</v>
      </c>
      <c r="DK119" s="754">
        <v>0</v>
      </c>
      <c r="DL119" s="753">
        <v>0</v>
      </c>
      <c r="DM119" s="754">
        <v>0</v>
      </c>
      <c r="DN119" s="753">
        <v>0</v>
      </c>
      <c r="DO119" s="754">
        <v>0</v>
      </c>
      <c r="DP119" s="755">
        <v>0</v>
      </c>
      <c r="DQ119" s="707"/>
      <c r="DR119" s="995"/>
      <c r="DS119" s="707"/>
      <c r="DT119" s="997"/>
    </row>
    <row r="120" spans="2:124" outlineLevel="1">
      <c r="B120" s="738">
        <v>110</v>
      </c>
      <c r="C120" s="756" t="s">
        <v>787</v>
      </c>
      <c r="D120" s="740" t="s">
        <v>807</v>
      </c>
      <c r="F120" s="741">
        <v>0</v>
      </c>
      <c r="G120" s="853">
        <v>0</v>
      </c>
      <c r="H120" s="743">
        <v>0</v>
      </c>
      <c r="I120" s="742">
        <v>0</v>
      </c>
      <c r="J120" s="743">
        <v>0</v>
      </c>
      <c r="K120" s="742">
        <v>0</v>
      </c>
      <c r="L120" s="743">
        <v>0</v>
      </c>
      <c r="M120" s="742">
        <v>0</v>
      </c>
      <c r="N120" s="743">
        <v>0</v>
      </c>
      <c r="O120" s="742">
        <v>0</v>
      </c>
      <c r="P120" s="743">
        <v>0</v>
      </c>
      <c r="Q120" s="742">
        <v>0</v>
      </c>
      <c r="R120" s="743">
        <v>0</v>
      </c>
      <c r="S120" s="742">
        <v>0</v>
      </c>
      <c r="T120" s="743">
        <v>0</v>
      </c>
      <c r="U120" s="742">
        <v>0</v>
      </c>
      <c r="V120" s="743">
        <v>0</v>
      </c>
      <c r="W120" s="742">
        <v>0</v>
      </c>
      <c r="X120" s="743">
        <v>0</v>
      </c>
      <c r="Y120" s="742">
        <v>0</v>
      </c>
      <c r="Z120" s="743">
        <v>0</v>
      </c>
      <c r="AA120" s="742">
        <v>0</v>
      </c>
      <c r="AB120" s="743">
        <v>0</v>
      </c>
      <c r="AC120" s="742">
        <v>0</v>
      </c>
      <c r="AD120" s="743">
        <v>0</v>
      </c>
      <c r="AE120" s="744">
        <v>0</v>
      </c>
      <c r="AF120" s="707"/>
      <c r="AG120" s="1003"/>
      <c r="AH120" s="707"/>
      <c r="AI120" s="741">
        <v>0</v>
      </c>
      <c r="AJ120" s="853">
        <v>0</v>
      </c>
      <c r="AK120" s="743">
        <v>0</v>
      </c>
      <c r="AL120" s="742">
        <v>0</v>
      </c>
      <c r="AM120" s="743">
        <v>0</v>
      </c>
      <c r="AN120" s="742">
        <v>0</v>
      </c>
      <c r="AO120" s="743">
        <v>0</v>
      </c>
      <c r="AP120" s="742">
        <v>0</v>
      </c>
      <c r="AQ120" s="743">
        <v>0</v>
      </c>
      <c r="AR120" s="742">
        <v>0</v>
      </c>
      <c r="AS120" s="743">
        <v>0</v>
      </c>
      <c r="AT120" s="742">
        <v>0</v>
      </c>
      <c r="AU120" s="743">
        <v>0</v>
      </c>
      <c r="AV120" s="742">
        <v>0</v>
      </c>
      <c r="AW120" s="743">
        <v>0</v>
      </c>
      <c r="AX120" s="742">
        <v>0</v>
      </c>
      <c r="AY120" s="743">
        <v>0</v>
      </c>
      <c r="AZ120" s="742">
        <v>0</v>
      </c>
      <c r="BA120" s="743">
        <v>0</v>
      </c>
      <c r="BB120" s="742">
        <v>0</v>
      </c>
      <c r="BC120" s="743">
        <v>0</v>
      </c>
      <c r="BD120" s="742">
        <v>0</v>
      </c>
      <c r="BE120" s="743">
        <v>0</v>
      </c>
      <c r="BF120" s="742">
        <v>0</v>
      </c>
      <c r="BG120" s="743">
        <v>0</v>
      </c>
      <c r="BH120" s="744">
        <v>0</v>
      </c>
      <c r="BI120" s="707"/>
      <c r="BJ120" s="1005"/>
      <c r="BK120" s="707"/>
      <c r="BL120" s="991"/>
      <c r="BM120" s="707"/>
      <c r="BN120" s="741">
        <v>0</v>
      </c>
      <c r="BO120" s="853">
        <v>0</v>
      </c>
      <c r="BP120" s="743">
        <v>0</v>
      </c>
      <c r="BQ120" s="742">
        <v>0</v>
      </c>
      <c r="BR120" s="743">
        <v>0</v>
      </c>
      <c r="BS120" s="742">
        <v>0</v>
      </c>
      <c r="BT120" s="743">
        <v>0</v>
      </c>
      <c r="BU120" s="742">
        <v>0</v>
      </c>
      <c r="BV120" s="743">
        <v>0</v>
      </c>
      <c r="BW120" s="742">
        <v>0</v>
      </c>
      <c r="BX120" s="743">
        <v>0</v>
      </c>
      <c r="BY120" s="742">
        <v>0</v>
      </c>
      <c r="BZ120" s="743">
        <v>0</v>
      </c>
      <c r="CA120" s="742">
        <v>0</v>
      </c>
      <c r="CB120" s="743">
        <v>0</v>
      </c>
      <c r="CC120" s="742">
        <v>0</v>
      </c>
      <c r="CD120" s="743">
        <v>0</v>
      </c>
      <c r="CE120" s="742">
        <v>0</v>
      </c>
      <c r="CF120" s="743">
        <v>0</v>
      </c>
      <c r="CG120" s="742">
        <v>0</v>
      </c>
      <c r="CH120" s="743">
        <v>0</v>
      </c>
      <c r="CI120" s="742">
        <v>0</v>
      </c>
      <c r="CJ120" s="743">
        <v>0</v>
      </c>
      <c r="CK120" s="742">
        <v>0</v>
      </c>
      <c r="CL120" s="743">
        <v>0</v>
      </c>
      <c r="CM120" s="744">
        <v>0</v>
      </c>
      <c r="CN120" s="707"/>
      <c r="CO120" s="993"/>
      <c r="CP120" s="707"/>
      <c r="CQ120" s="741">
        <v>0</v>
      </c>
      <c r="CR120" s="853">
        <v>0</v>
      </c>
      <c r="CS120" s="743">
        <v>0</v>
      </c>
      <c r="CT120" s="742">
        <v>0</v>
      </c>
      <c r="CU120" s="743">
        <v>0</v>
      </c>
      <c r="CV120" s="742">
        <v>0</v>
      </c>
      <c r="CW120" s="743">
        <v>0</v>
      </c>
      <c r="CX120" s="742">
        <v>0</v>
      </c>
      <c r="CY120" s="743">
        <v>0</v>
      </c>
      <c r="CZ120" s="742">
        <v>0</v>
      </c>
      <c r="DA120" s="743">
        <v>0</v>
      </c>
      <c r="DB120" s="742">
        <v>0</v>
      </c>
      <c r="DC120" s="743">
        <v>0</v>
      </c>
      <c r="DD120" s="742">
        <v>0</v>
      </c>
      <c r="DE120" s="743">
        <v>0</v>
      </c>
      <c r="DF120" s="742">
        <v>0</v>
      </c>
      <c r="DG120" s="743">
        <v>0</v>
      </c>
      <c r="DH120" s="742">
        <v>0</v>
      </c>
      <c r="DI120" s="743">
        <v>0</v>
      </c>
      <c r="DJ120" s="742">
        <v>0</v>
      </c>
      <c r="DK120" s="743">
        <v>0</v>
      </c>
      <c r="DL120" s="742">
        <v>0</v>
      </c>
      <c r="DM120" s="743">
        <v>0</v>
      </c>
      <c r="DN120" s="742">
        <v>0</v>
      </c>
      <c r="DO120" s="743">
        <v>0</v>
      </c>
      <c r="DP120" s="744">
        <v>0</v>
      </c>
      <c r="DQ120" s="707"/>
      <c r="DR120" s="995"/>
      <c r="DS120" s="707"/>
      <c r="DT120" s="997"/>
    </row>
    <row r="121" spans="2:124" outlineLevel="1">
      <c r="B121" s="745">
        <v>111</v>
      </c>
      <c r="C121" s="757" t="s">
        <v>788</v>
      </c>
      <c r="D121" s="747" t="s">
        <v>807</v>
      </c>
      <c r="F121" s="752">
        <v>0</v>
      </c>
      <c r="G121" s="854">
        <v>0</v>
      </c>
      <c r="H121" s="754">
        <v>0</v>
      </c>
      <c r="I121" s="753">
        <v>0</v>
      </c>
      <c r="J121" s="754">
        <v>0</v>
      </c>
      <c r="K121" s="753">
        <v>0</v>
      </c>
      <c r="L121" s="754">
        <v>0</v>
      </c>
      <c r="M121" s="753">
        <v>0</v>
      </c>
      <c r="N121" s="754">
        <v>0</v>
      </c>
      <c r="O121" s="753">
        <v>0</v>
      </c>
      <c r="P121" s="754">
        <v>0</v>
      </c>
      <c r="Q121" s="753">
        <v>0</v>
      </c>
      <c r="R121" s="754">
        <v>0</v>
      </c>
      <c r="S121" s="753">
        <v>0</v>
      </c>
      <c r="T121" s="754">
        <v>0</v>
      </c>
      <c r="U121" s="753">
        <v>0</v>
      </c>
      <c r="V121" s="754">
        <v>0</v>
      </c>
      <c r="W121" s="753">
        <v>0</v>
      </c>
      <c r="X121" s="754">
        <v>0</v>
      </c>
      <c r="Y121" s="753">
        <v>0</v>
      </c>
      <c r="Z121" s="754">
        <v>0</v>
      </c>
      <c r="AA121" s="753">
        <v>0</v>
      </c>
      <c r="AB121" s="754">
        <v>0</v>
      </c>
      <c r="AC121" s="753">
        <v>0</v>
      </c>
      <c r="AD121" s="754">
        <v>0</v>
      </c>
      <c r="AE121" s="755">
        <v>0</v>
      </c>
      <c r="AF121" s="707"/>
      <c r="AG121" s="1003"/>
      <c r="AH121" s="707"/>
      <c r="AI121" s="752">
        <v>0</v>
      </c>
      <c r="AJ121" s="854">
        <v>0</v>
      </c>
      <c r="AK121" s="754">
        <v>0</v>
      </c>
      <c r="AL121" s="753">
        <v>0</v>
      </c>
      <c r="AM121" s="754">
        <v>0</v>
      </c>
      <c r="AN121" s="753">
        <v>0</v>
      </c>
      <c r="AO121" s="754">
        <v>0</v>
      </c>
      <c r="AP121" s="753">
        <v>0</v>
      </c>
      <c r="AQ121" s="754">
        <v>0</v>
      </c>
      <c r="AR121" s="753">
        <v>0</v>
      </c>
      <c r="AS121" s="754">
        <v>0</v>
      </c>
      <c r="AT121" s="753">
        <v>0</v>
      </c>
      <c r="AU121" s="754">
        <v>0</v>
      </c>
      <c r="AV121" s="753">
        <v>0</v>
      </c>
      <c r="AW121" s="754">
        <v>0</v>
      </c>
      <c r="AX121" s="753">
        <v>0</v>
      </c>
      <c r="AY121" s="754">
        <v>0</v>
      </c>
      <c r="AZ121" s="753">
        <v>0</v>
      </c>
      <c r="BA121" s="754">
        <v>0</v>
      </c>
      <c r="BB121" s="753">
        <v>0</v>
      </c>
      <c r="BC121" s="754">
        <v>0</v>
      </c>
      <c r="BD121" s="753">
        <v>0</v>
      </c>
      <c r="BE121" s="754">
        <v>0</v>
      </c>
      <c r="BF121" s="753">
        <v>0</v>
      </c>
      <c r="BG121" s="754">
        <v>0</v>
      </c>
      <c r="BH121" s="755">
        <v>0</v>
      </c>
      <c r="BI121" s="707"/>
      <c r="BJ121" s="1005"/>
      <c r="BK121" s="707"/>
      <c r="BL121" s="991"/>
      <c r="BM121" s="707"/>
      <c r="BN121" s="752">
        <v>0</v>
      </c>
      <c r="BO121" s="854">
        <v>0</v>
      </c>
      <c r="BP121" s="754">
        <v>0</v>
      </c>
      <c r="BQ121" s="753">
        <v>0</v>
      </c>
      <c r="BR121" s="754">
        <v>0</v>
      </c>
      <c r="BS121" s="753">
        <v>0</v>
      </c>
      <c r="BT121" s="754">
        <v>0</v>
      </c>
      <c r="BU121" s="753">
        <v>0</v>
      </c>
      <c r="BV121" s="754">
        <v>0</v>
      </c>
      <c r="BW121" s="753">
        <v>0</v>
      </c>
      <c r="BX121" s="754">
        <v>0</v>
      </c>
      <c r="BY121" s="753">
        <v>0</v>
      </c>
      <c r="BZ121" s="754">
        <v>0</v>
      </c>
      <c r="CA121" s="753">
        <v>0</v>
      </c>
      <c r="CB121" s="754">
        <v>0</v>
      </c>
      <c r="CC121" s="753">
        <v>0</v>
      </c>
      <c r="CD121" s="754">
        <v>0</v>
      </c>
      <c r="CE121" s="753">
        <v>0</v>
      </c>
      <c r="CF121" s="754">
        <v>0</v>
      </c>
      <c r="CG121" s="753">
        <v>0</v>
      </c>
      <c r="CH121" s="754">
        <v>0</v>
      </c>
      <c r="CI121" s="753">
        <v>0</v>
      </c>
      <c r="CJ121" s="754">
        <v>0</v>
      </c>
      <c r="CK121" s="753">
        <v>0</v>
      </c>
      <c r="CL121" s="754">
        <v>0</v>
      </c>
      <c r="CM121" s="755">
        <v>0</v>
      </c>
      <c r="CN121" s="707"/>
      <c r="CO121" s="993"/>
      <c r="CP121" s="707"/>
      <c r="CQ121" s="752">
        <v>0</v>
      </c>
      <c r="CR121" s="854">
        <v>0</v>
      </c>
      <c r="CS121" s="754">
        <v>0</v>
      </c>
      <c r="CT121" s="753">
        <v>0</v>
      </c>
      <c r="CU121" s="754">
        <v>0</v>
      </c>
      <c r="CV121" s="753">
        <v>0</v>
      </c>
      <c r="CW121" s="754">
        <v>0</v>
      </c>
      <c r="CX121" s="753">
        <v>0</v>
      </c>
      <c r="CY121" s="754">
        <v>0</v>
      </c>
      <c r="CZ121" s="753">
        <v>0</v>
      </c>
      <c r="DA121" s="754">
        <v>0</v>
      </c>
      <c r="DB121" s="753">
        <v>0</v>
      </c>
      <c r="DC121" s="754">
        <v>0</v>
      </c>
      <c r="DD121" s="753">
        <v>0</v>
      </c>
      <c r="DE121" s="754">
        <v>0</v>
      </c>
      <c r="DF121" s="753">
        <v>0</v>
      </c>
      <c r="DG121" s="754">
        <v>0</v>
      </c>
      <c r="DH121" s="753">
        <v>0</v>
      </c>
      <c r="DI121" s="754">
        <v>0</v>
      </c>
      <c r="DJ121" s="753">
        <v>0</v>
      </c>
      <c r="DK121" s="754">
        <v>0</v>
      </c>
      <c r="DL121" s="753">
        <v>0</v>
      </c>
      <c r="DM121" s="754">
        <v>0</v>
      </c>
      <c r="DN121" s="753">
        <v>0</v>
      </c>
      <c r="DO121" s="754">
        <v>0</v>
      </c>
      <c r="DP121" s="755">
        <v>0</v>
      </c>
      <c r="DQ121" s="707"/>
      <c r="DR121" s="995"/>
      <c r="DS121" s="707"/>
      <c r="DT121" s="997"/>
    </row>
    <row r="122" spans="2:124" outlineLevel="1">
      <c r="B122" s="738">
        <v>112</v>
      </c>
      <c r="C122" s="756" t="s">
        <v>789</v>
      </c>
      <c r="D122" s="740" t="s">
        <v>807</v>
      </c>
      <c r="F122" s="741">
        <v>0</v>
      </c>
      <c r="G122" s="853">
        <v>0</v>
      </c>
      <c r="H122" s="743">
        <v>0</v>
      </c>
      <c r="I122" s="742">
        <v>0</v>
      </c>
      <c r="J122" s="743">
        <v>0</v>
      </c>
      <c r="K122" s="742">
        <v>0</v>
      </c>
      <c r="L122" s="743">
        <v>0</v>
      </c>
      <c r="M122" s="742">
        <v>0</v>
      </c>
      <c r="N122" s="743">
        <v>0</v>
      </c>
      <c r="O122" s="742">
        <v>0</v>
      </c>
      <c r="P122" s="743">
        <v>0</v>
      </c>
      <c r="Q122" s="742">
        <v>0</v>
      </c>
      <c r="R122" s="743">
        <v>0</v>
      </c>
      <c r="S122" s="742">
        <v>0</v>
      </c>
      <c r="T122" s="743">
        <v>0</v>
      </c>
      <c r="U122" s="742">
        <v>0</v>
      </c>
      <c r="V122" s="743">
        <v>0</v>
      </c>
      <c r="W122" s="742">
        <v>0</v>
      </c>
      <c r="X122" s="743">
        <v>0</v>
      </c>
      <c r="Y122" s="742">
        <v>0</v>
      </c>
      <c r="Z122" s="743">
        <v>0</v>
      </c>
      <c r="AA122" s="742">
        <v>0</v>
      </c>
      <c r="AB122" s="743">
        <v>0</v>
      </c>
      <c r="AC122" s="742">
        <v>0</v>
      </c>
      <c r="AD122" s="743">
        <v>0</v>
      </c>
      <c r="AE122" s="744">
        <v>0</v>
      </c>
      <c r="AF122" s="707"/>
      <c r="AG122" s="1003"/>
      <c r="AH122" s="707"/>
      <c r="AI122" s="741">
        <v>0</v>
      </c>
      <c r="AJ122" s="853">
        <v>0</v>
      </c>
      <c r="AK122" s="743">
        <v>0</v>
      </c>
      <c r="AL122" s="742">
        <v>0</v>
      </c>
      <c r="AM122" s="743">
        <v>0</v>
      </c>
      <c r="AN122" s="742">
        <v>0</v>
      </c>
      <c r="AO122" s="743">
        <v>0</v>
      </c>
      <c r="AP122" s="742">
        <v>0</v>
      </c>
      <c r="AQ122" s="743">
        <v>0</v>
      </c>
      <c r="AR122" s="742">
        <v>0</v>
      </c>
      <c r="AS122" s="743">
        <v>0</v>
      </c>
      <c r="AT122" s="742">
        <v>0</v>
      </c>
      <c r="AU122" s="743">
        <v>0</v>
      </c>
      <c r="AV122" s="742">
        <v>0</v>
      </c>
      <c r="AW122" s="743">
        <v>0</v>
      </c>
      <c r="AX122" s="742">
        <v>0</v>
      </c>
      <c r="AY122" s="743">
        <v>0</v>
      </c>
      <c r="AZ122" s="742">
        <v>0</v>
      </c>
      <c r="BA122" s="743">
        <v>0</v>
      </c>
      <c r="BB122" s="742">
        <v>0</v>
      </c>
      <c r="BC122" s="743">
        <v>0</v>
      </c>
      <c r="BD122" s="742">
        <v>0</v>
      </c>
      <c r="BE122" s="743">
        <v>0</v>
      </c>
      <c r="BF122" s="742">
        <v>0</v>
      </c>
      <c r="BG122" s="743">
        <v>0</v>
      </c>
      <c r="BH122" s="744">
        <v>0</v>
      </c>
      <c r="BI122" s="707"/>
      <c r="BJ122" s="1005"/>
      <c r="BK122" s="707"/>
      <c r="BL122" s="991"/>
      <c r="BM122" s="707"/>
      <c r="BN122" s="741">
        <v>0</v>
      </c>
      <c r="BO122" s="853">
        <v>0</v>
      </c>
      <c r="BP122" s="743">
        <v>0</v>
      </c>
      <c r="BQ122" s="742">
        <v>0</v>
      </c>
      <c r="BR122" s="743">
        <v>0</v>
      </c>
      <c r="BS122" s="742">
        <v>0</v>
      </c>
      <c r="BT122" s="743">
        <v>0</v>
      </c>
      <c r="BU122" s="742">
        <v>0</v>
      </c>
      <c r="BV122" s="743">
        <v>0</v>
      </c>
      <c r="BW122" s="742">
        <v>0</v>
      </c>
      <c r="BX122" s="743">
        <v>0</v>
      </c>
      <c r="BY122" s="742">
        <v>0</v>
      </c>
      <c r="BZ122" s="743">
        <v>0</v>
      </c>
      <c r="CA122" s="742">
        <v>0</v>
      </c>
      <c r="CB122" s="743">
        <v>0</v>
      </c>
      <c r="CC122" s="742">
        <v>0</v>
      </c>
      <c r="CD122" s="743">
        <v>0</v>
      </c>
      <c r="CE122" s="742">
        <v>0</v>
      </c>
      <c r="CF122" s="743">
        <v>0</v>
      </c>
      <c r="CG122" s="742">
        <v>0</v>
      </c>
      <c r="CH122" s="743">
        <v>0</v>
      </c>
      <c r="CI122" s="742">
        <v>0</v>
      </c>
      <c r="CJ122" s="743">
        <v>0</v>
      </c>
      <c r="CK122" s="742">
        <v>0</v>
      </c>
      <c r="CL122" s="743">
        <v>0</v>
      </c>
      <c r="CM122" s="744">
        <v>0</v>
      </c>
      <c r="CN122" s="707"/>
      <c r="CO122" s="993"/>
      <c r="CP122" s="707"/>
      <c r="CQ122" s="741">
        <v>0</v>
      </c>
      <c r="CR122" s="853">
        <v>0</v>
      </c>
      <c r="CS122" s="743">
        <v>0</v>
      </c>
      <c r="CT122" s="742">
        <v>0</v>
      </c>
      <c r="CU122" s="743">
        <v>0</v>
      </c>
      <c r="CV122" s="742">
        <v>0</v>
      </c>
      <c r="CW122" s="743">
        <v>0</v>
      </c>
      <c r="CX122" s="742">
        <v>0</v>
      </c>
      <c r="CY122" s="743">
        <v>0</v>
      </c>
      <c r="CZ122" s="742">
        <v>0</v>
      </c>
      <c r="DA122" s="743">
        <v>0</v>
      </c>
      <c r="DB122" s="742">
        <v>0</v>
      </c>
      <c r="DC122" s="743">
        <v>0</v>
      </c>
      <c r="DD122" s="742">
        <v>0</v>
      </c>
      <c r="DE122" s="743">
        <v>0</v>
      </c>
      <c r="DF122" s="742">
        <v>0</v>
      </c>
      <c r="DG122" s="743">
        <v>0</v>
      </c>
      <c r="DH122" s="742">
        <v>0</v>
      </c>
      <c r="DI122" s="743">
        <v>0</v>
      </c>
      <c r="DJ122" s="742">
        <v>0</v>
      </c>
      <c r="DK122" s="743">
        <v>0</v>
      </c>
      <c r="DL122" s="742">
        <v>0</v>
      </c>
      <c r="DM122" s="743">
        <v>0</v>
      </c>
      <c r="DN122" s="742">
        <v>0</v>
      </c>
      <c r="DO122" s="743">
        <v>0</v>
      </c>
      <c r="DP122" s="744">
        <v>0</v>
      </c>
      <c r="DQ122" s="707"/>
      <c r="DR122" s="995"/>
      <c r="DS122" s="707"/>
      <c r="DT122" s="997"/>
    </row>
    <row r="123" spans="2:124" outlineLevel="1">
      <c r="B123" s="745">
        <v>113</v>
      </c>
      <c r="C123" s="757" t="s">
        <v>790</v>
      </c>
      <c r="D123" s="747" t="s">
        <v>807</v>
      </c>
      <c r="F123" s="752">
        <v>0</v>
      </c>
      <c r="G123" s="854">
        <v>0</v>
      </c>
      <c r="H123" s="754">
        <v>0</v>
      </c>
      <c r="I123" s="753">
        <v>0</v>
      </c>
      <c r="J123" s="754">
        <v>0</v>
      </c>
      <c r="K123" s="753">
        <v>0</v>
      </c>
      <c r="L123" s="754">
        <v>0</v>
      </c>
      <c r="M123" s="753">
        <v>0</v>
      </c>
      <c r="N123" s="754">
        <v>0</v>
      </c>
      <c r="O123" s="753">
        <v>0</v>
      </c>
      <c r="P123" s="754">
        <v>0</v>
      </c>
      <c r="Q123" s="753">
        <v>0</v>
      </c>
      <c r="R123" s="754">
        <v>0</v>
      </c>
      <c r="S123" s="753">
        <v>0</v>
      </c>
      <c r="T123" s="754">
        <v>0</v>
      </c>
      <c r="U123" s="753">
        <v>0</v>
      </c>
      <c r="V123" s="754">
        <v>0</v>
      </c>
      <c r="W123" s="753">
        <v>0</v>
      </c>
      <c r="X123" s="754">
        <v>0</v>
      </c>
      <c r="Y123" s="753">
        <v>0</v>
      </c>
      <c r="Z123" s="754">
        <v>0</v>
      </c>
      <c r="AA123" s="753">
        <v>0</v>
      </c>
      <c r="AB123" s="754">
        <v>0</v>
      </c>
      <c r="AC123" s="753">
        <v>0</v>
      </c>
      <c r="AD123" s="754">
        <v>0</v>
      </c>
      <c r="AE123" s="755">
        <v>0</v>
      </c>
      <c r="AF123" s="707"/>
      <c r="AG123" s="1003"/>
      <c r="AH123" s="707"/>
      <c r="AI123" s="752">
        <v>0</v>
      </c>
      <c r="AJ123" s="854">
        <v>0</v>
      </c>
      <c r="AK123" s="754">
        <v>0</v>
      </c>
      <c r="AL123" s="753">
        <v>0</v>
      </c>
      <c r="AM123" s="754">
        <v>0</v>
      </c>
      <c r="AN123" s="753">
        <v>0</v>
      </c>
      <c r="AO123" s="754">
        <v>0</v>
      </c>
      <c r="AP123" s="753">
        <v>0</v>
      </c>
      <c r="AQ123" s="754">
        <v>0</v>
      </c>
      <c r="AR123" s="753">
        <v>0</v>
      </c>
      <c r="AS123" s="754">
        <v>0</v>
      </c>
      <c r="AT123" s="753">
        <v>0</v>
      </c>
      <c r="AU123" s="754">
        <v>0</v>
      </c>
      <c r="AV123" s="753">
        <v>0</v>
      </c>
      <c r="AW123" s="754">
        <v>0</v>
      </c>
      <c r="AX123" s="753">
        <v>0</v>
      </c>
      <c r="AY123" s="754">
        <v>0</v>
      </c>
      <c r="AZ123" s="753">
        <v>0</v>
      </c>
      <c r="BA123" s="754">
        <v>0</v>
      </c>
      <c r="BB123" s="753">
        <v>0</v>
      </c>
      <c r="BC123" s="754">
        <v>0</v>
      </c>
      <c r="BD123" s="753">
        <v>0</v>
      </c>
      <c r="BE123" s="754">
        <v>0</v>
      </c>
      <c r="BF123" s="753">
        <v>0</v>
      </c>
      <c r="BG123" s="754">
        <v>0</v>
      </c>
      <c r="BH123" s="755">
        <v>0</v>
      </c>
      <c r="BI123" s="707"/>
      <c r="BJ123" s="1005"/>
      <c r="BK123" s="707"/>
      <c r="BL123" s="991"/>
      <c r="BM123" s="707"/>
      <c r="BN123" s="752">
        <v>0</v>
      </c>
      <c r="BO123" s="854">
        <v>0</v>
      </c>
      <c r="BP123" s="754">
        <v>0</v>
      </c>
      <c r="BQ123" s="753">
        <v>0</v>
      </c>
      <c r="BR123" s="754">
        <v>0</v>
      </c>
      <c r="BS123" s="753">
        <v>0</v>
      </c>
      <c r="BT123" s="754">
        <v>0</v>
      </c>
      <c r="BU123" s="753">
        <v>0</v>
      </c>
      <c r="BV123" s="754">
        <v>0</v>
      </c>
      <c r="BW123" s="753">
        <v>0</v>
      </c>
      <c r="BX123" s="754">
        <v>0</v>
      </c>
      <c r="BY123" s="753">
        <v>0</v>
      </c>
      <c r="BZ123" s="754">
        <v>0</v>
      </c>
      <c r="CA123" s="753">
        <v>0</v>
      </c>
      <c r="CB123" s="754">
        <v>0</v>
      </c>
      <c r="CC123" s="753">
        <v>0</v>
      </c>
      <c r="CD123" s="754">
        <v>0</v>
      </c>
      <c r="CE123" s="753">
        <v>0</v>
      </c>
      <c r="CF123" s="754">
        <v>0</v>
      </c>
      <c r="CG123" s="753">
        <v>0</v>
      </c>
      <c r="CH123" s="754">
        <v>0</v>
      </c>
      <c r="CI123" s="753">
        <v>0</v>
      </c>
      <c r="CJ123" s="754">
        <v>0</v>
      </c>
      <c r="CK123" s="753">
        <v>0</v>
      </c>
      <c r="CL123" s="754">
        <v>0</v>
      </c>
      <c r="CM123" s="755">
        <v>0</v>
      </c>
      <c r="CN123" s="707"/>
      <c r="CO123" s="993"/>
      <c r="CP123" s="707"/>
      <c r="CQ123" s="752">
        <v>0</v>
      </c>
      <c r="CR123" s="854">
        <v>0</v>
      </c>
      <c r="CS123" s="754">
        <v>0</v>
      </c>
      <c r="CT123" s="753">
        <v>0</v>
      </c>
      <c r="CU123" s="754">
        <v>0</v>
      </c>
      <c r="CV123" s="753">
        <v>0</v>
      </c>
      <c r="CW123" s="754">
        <v>0</v>
      </c>
      <c r="CX123" s="753">
        <v>0</v>
      </c>
      <c r="CY123" s="754">
        <v>0</v>
      </c>
      <c r="CZ123" s="753">
        <v>0</v>
      </c>
      <c r="DA123" s="754">
        <v>0</v>
      </c>
      <c r="DB123" s="753">
        <v>0</v>
      </c>
      <c r="DC123" s="754">
        <v>0</v>
      </c>
      <c r="DD123" s="753">
        <v>0</v>
      </c>
      <c r="DE123" s="754">
        <v>0</v>
      </c>
      <c r="DF123" s="753">
        <v>0</v>
      </c>
      <c r="DG123" s="754">
        <v>0</v>
      </c>
      <c r="DH123" s="753">
        <v>0</v>
      </c>
      <c r="DI123" s="754">
        <v>0</v>
      </c>
      <c r="DJ123" s="753">
        <v>0</v>
      </c>
      <c r="DK123" s="754">
        <v>0</v>
      </c>
      <c r="DL123" s="753">
        <v>0</v>
      </c>
      <c r="DM123" s="754">
        <v>0</v>
      </c>
      <c r="DN123" s="753">
        <v>0</v>
      </c>
      <c r="DO123" s="754">
        <v>0</v>
      </c>
      <c r="DP123" s="755">
        <v>0</v>
      </c>
      <c r="DQ123" s="707"/>
      <c r="DR123" s="995"/>
      <c r="DS123" s="707"/>
      <c r="DT123" s="997"/>
    </row>
    <row r="124" spans="2:124" outlineLevel="1">
      <c r="B124" s="738">
        <v>114</v>
      </c>
      <c r="C124" s="756" t="s">
        <v>791</v>
      </c>
      <c r="D124" s="740" t="s">
        <v>807</v>
      </c>
      <c r="F124" s="741">
        <v>0</v>
      </c>
      <c r="G124" s="853">
        <v>0</v>
      </c>
      <c r="H124" s="743">
        <v>0</v>
      </c>
      <c r="I124" s="742">
        <v>0</v>
      </c>
      <c r="J124" s="743">
        <v>0</v>
      </c>
      <c r="K124" s="742">
        <v>0</v>
      </c>
      <c r="L124" s="743">
        <v>0</v>
      </c>
      <c r="M124" s="742">
        <v>0</v>
      </c>
      <c r="N124" s="743">
        <v>0</v>
      </c>
      <c r="O124" s="742">
        <v>0</v>
      </c>
      <c r="P124" s="743">
        <v>0</v>
      </c>
      <c r="Q124" s="742">
        <v>0</v>
      </c>
      <c r="R124" s="743">
        <v>0</v>
      </c>
      <c r="S124" s="742">
        <v>0</v>
      </c>
      <c r="T124" s="743">
        <v>0</v>
      </c>
      <c r="U124" s="742">
        <v>0</v>
      </c>
      <c r="V124" s="743">
        <v>0</v>
      </c>
      <c r="W124" s="742">
        <v>0</v>
      </c>
      <c r="X124" s="743">
        <v>0</v>
      </c>
      <c r="Y124" s="742">
        <v>0</v>
      </c>
      <c r="Z124" s="743">
        <v>0</v>
      </c>
      <c r="AA124" s="742">
        <v>0</v>
      </c>
      <c r="AB124" s="743">
        <v>0</v>
      </c>
      <c r="AC124" s="742">
        <v>0</v>
      </c>
      <c r="AD124" s="743">
        <v>0</v>
      </c>
      <c r="AE124" s="744">
        <v>0</v>
      </c>
      <c r="AF124" s="707"/>
      <c r="AG124" s="1003"/>
      <c r="AH124" s="707"/>
      <c r="AI124" s="741">
        <v>0</v>
      </c>
      <c r="AJ124" s="853">
        <v>0</v>
      </c>
      <c r="AK124" s="743">
        <v>0</v>
      </c>
      <c r="AL124" s="742">
        <v>0</v>
      </c>
      <c r="AM124" s="743">
        <v>0</v>
      </c>
      <c r="AN124" s="742">
        <v>0</v>
      </c>
      <c r="AO124" s="743">
        <v>0</v>
      </c>
      <c r="AP124" s="742">
        <v>0</v>
      </c>
      <c r="AQ124" s="743">
        <v>0</v>
      </c>
      <c r="AR124" s="742">
        <v>0</v>
      </c>
      <c r="AS124" s="743">
        <v>0</v>
      </c>
      <c r="AT124" s="742">
        <v>0</v>
      </c>
      <c r="AU124" s="743">
        <v>0</v>
      </c>
      <c r="AV124" s="742">
        <v>0</v>
      </c>
      <c r="AW124" s="743">
        <v>0</v>
      </c>
      <c r="AX124" s="742">
        <v>0</v>
      </c>
      <c r="AY124" s="743">
        <v>0</v>
      </c>
      <c r="AZ124" s="742">
        <v>0</v>
      </c>
      <c r="BA124" s="743">
        <v>0</v>
      </c>
      <c r="BB124" s="742">
        <v>0</v>
      </c>
      <c r="BC124" s="743">
        <v>0</v>
      </c>
      <c r="BD124" s="742">
        <v>0</v>
      </c>
      <c r="BE124" s="743">
        <v>0</v>
      </c>
      <c r="BF124" s="742">
        <v>0</v>
      </c>
      <c r="BG124" s="743">
        <v>0</v>
      </c>
      <c r="BH124" s="744">
        <v>0</v>
      </c>
      <c r="BI124" s="707"/>
      <c r="BJ124" s="1005"/>
      <c r="BK124" s="707"/>
      <c r="BL124" s="991"/>
      <c r="BM124" s="707"/>
      <c r="BN124" s="741">
        <v>0</v>
      </c>
      <c r="BO124" s="853">
        <v>0</v>
      </c>
      <c r="BP124" s="743">
        <v>0</v>
      </c>
      <c r="BQ124" s="742">
        <v>0</v>
      </c>
      <c r="BR124" s="743">
        <v>0</v>
      </c>
      <c r="BS124" s="742">
        <v>0</v>
      </c>
      <c r="BT124" s="743">
        <v>0</v>
      </c>
      <c r="BU124" s="742">
        <v>0</v>
      </c>
      <c r="BV124" s="743">
        <v>0</v>
      </c>
      <c r="BW124" s="742">
        <v>0</v>
      </c>
      <c r="BX124" s="743">
        <v>0</v>
      </c>
      <c r="BY124" s="742">
        <v>0</v>
      </c>
      <c r="BZ124" s="743">
        <v>0</v>
      </c>
      <c r="CA124" s="742">
        <v>0</v>
      </c>
      <c r="CB124" s="743">
        <v>0</v>
      </c>
      <c r="CC124" s="742">
        <v>0</v>
      </c>
      <c r="CD124" s="743">
        <v>0</v>
      </c>
      <c r="CE124" s="742">
        <v>0</v>
      </c>
      <c r="CF124" s="743">
        <v>0</v>
      </c>
      <c r="CG124" s="742">
        <v>0</v>
      </c>
      <c r="CH124" s="743">
        <v>0</v>
      </c>
      <c r="CI124" s="742">
        <v>0</v>
      </c>
      <c r="CJ124" s="743">
        <v>0</v>
      </c>
      <c r="CK124" s="742">
        <v>0</v>
      </c>
      <c r="CL124" s="743">
        <v>0</v>
      </c>
      <c r="CM124" s="744">
        <v>0</v>
      </c>
      <c r="CN124" s="707"/>
      <c r="CO124" s="993"/>
      <c r="CP124" s="707"/>
      <c r="CQ124" s="741">
        <v>0</v>
      </c>
      <c r="CR124" s="853">
        <v>0</v>
      </c>
      <c r="CS124" s="743">
        <v>0</v>
      </c>
      <c r="CT124" s="742">
        <v>0</v>
      </c>
      <c r="CU124" s="743">
        <v>0</v>
      </c>
      <c r="CV124" s="742">
        <v>0</v>
      </c>
      <c r="CW124" s="743">
        <v>0</v>
      </c>
      <c r="CX124" s="742">
        <v>0</v>
      </c>
      <c r="CY124" s="743">
        <v>0</v>
      </c>
      <c r="CZ124" s="742">
        <v>0</v>
      </c>
      <c r="DA124" s="743">
        <v>0</v>
      </c>
      <c r="DB124" s="742">
        <v>0</v>
      </c>
      <c r="DC124" s="743">
        <v>0</v>
      </c>
      <c r="DD124" s="742">
        <v>0</v>
      </c>
      <c r="DE124" s="743">
        <v>0</v>
      </c>
      <c r="DF124" s="742">
        <v>0</v>
      </c>
      <c r="DG124" s="743">
        <v>0</v>
      </c>
      <c r="DH124" s="742">
        <v>0</v>
      </c>
      <c r="DI124" s="743">
        <v>0</v>
      </c>
      <c r="DJ124" s="742">
        <v>0</v>
      </c>
      <c r="DK124" s="743">
        <v>0</v>
      </c>
      <c r="DL124" s="742">
        <v>0</v>
      </c>
      <c r="DM124" s="743">
        <v>0</v>
      </c>
      <c r="DN124" s="742">
        <v>0</v>
      </c>
      <c r="DO124" s="743">
        <v>0</v>
      </c>
      <c r="DP124" s="744">
        <v>0</v>
      </c>
      <c r="DQ124" s="707"/>
      <c r="DR124" s="995"/>
      <c r="DS124" s="707"/>
      <c r="DT124" s="997"/>
    </row>
    <row r="125" spans="2:124" outlineLevel="1">
      <c r="B125" s="745">
        <v>115</v>
      </c>
      <c r="C125" s="757" t="s">
        <v>792</v>
      </c>
      <c r="D125" s="747" t="s">
        <v>807</v>
      </c>
      <c r="F125" s="752">
        <v>0</v>
      </c>
      <c r="G125" s="854">
        <v>0</v>
      </c>
      <c r="H125" s="754">
        <v>0</v>
      </c>
      <c r="I125" s="753">
        <v>0</v>
      </c>
      <c r="J125" s="754">
        <v>0</v>
      </c>
      <c r="K125" s="753">
        <v>0</v>
      </c>
      <c r="L125" s="754">
        <v>0</v>
      </c>
      <c r="M125" s="753">
        <v>0</v>
      </c>
      <c r="N125" s="754">
        <v>0</v>
      </c>
      <c r="O125" s="753">
        <v>0</v>
      </c>
      <c r="P125" s="754">
        <v>0</v>
      </c>
      <c r="Q125" s="753">
        <v>0</v>
      </c>
      <c r="R125" s="754">
        <v>0</v>
      </c>
      <c r="S125" s="753">
        <v>0</v>
      </c>
      <c r="T125" s="754">
        <v>0</v>
      </c>
      <c r="U125" s="753">
        <v>0</v>
      </c>
      <c r="V125" s="754">
        <v>0</v>
      </c>
      <c r="W125" s="753">
        <v>0</v>
      </c>
      <c r="X125" s="754">
        <v>0</v>
      </c>
      <c r="Y125" s="753">
        <v>0</v>
      </c>
      <c r="Z125" s="754">
        <v>0</v>
      </c>
      <c r="AA125" s="753">
        <v>0</v>
      </c>
      <c r="AB125" s="754">
        <v>0</v>
      </c>
      <c r="AC125" s="753">
        <v>0</v>
      </c>
      <c r="AD125" s="754">
        <v>0</v>
      </c>
      <c r="AE125" s="755">
        <v>0</v>
      </c>
      <c r="AF125" s="707"/>
      <c r="AG125" s="1003"/>
      <c r="AH125" s="707"/>
      <c r="AI125" s="752">
        <v>0</v>
      </c>
      <c r="AJ125" s="854">
        <v>0</v>
      </c>
      <c r="AK125" s="754">
        <v>0</v>
      </c>
      <c r="AL125" s="753">
        <v>0</v>
      </c>
      <c r="AM125" s="754">
        <v>0</v>
      </c>
      <c r="AN125" s="753">
        <v>0</v>
      </c>
      <c r="AO125" s="754">
        <v>0</v>
      </c>
      <c r="AP125" s="753">
        <v>0</v>
      </c>
      <c r="AQ125" s="754">
        <v>0</v>
      </c>
      <c r="AR125" s="753">
        <v>0</v>
      </c>
      <c r="AS125" s="754">
        <v>0</v>
      </c>
      <c r="AT125" s="753">
        <v>0</v>
      </c>
      <c r="AU125" s="754">
        <v>0</v>
      </c>
      <c r="AV125" s="753">
        <v>0</v>
      </c>
      <c r="AW125" s="754">
        <v>0</v>
      </c>
      <c r="AX125" s="753">
        <v>0</v>
      </c>
      <c r="AY125" s="754">
        <v>0</v>
      </c>
      <c r="AZ125" s="753">
        <v>0</v>
      </c>
      <c r="BA125" s="754">
        <v>0</v>
      </c>
      <c r="BB125" s="753">
        <v>0</v>
      </c>
      <c r="BC125" s="754">
        <v>0</v>
      </c>
      <c r="BD125" s="753">
        <v>0</v>
      </c>
      <c r="BE125" s="754">
        <v>0</v>
      </c>
      <c r="BF125" s="753">
        <v>0</v>
      </c>
      <c r="BG125" s="754">
        <v>0</v>
      </c>
      <c r="BH125" s="755">
        <v>0</v>
      </c>
      <c r="BI125" s="707"/>
      <c r="BJ125" s="1005"/>
      <c r="BK125" s="707"/>
      <c r="BL125" s="991"/>
      <c r="BM125" s="707"/>
      <c r="BN125" s="752">
        <v>0</v>
      </c>
      <c r="BO125" s="854">
        <v>0</v>
      </c>
      <c r="BP125" s="754">
        <v>0</v>
      </c>
      <c r="BQ125" s="753">
        <v>0</v>
      </c>
      <c r="BR125" s="754">
        <v>0</v>
      </c>
      <c r="BS125" s="753">
        <v>0</v>
      </c>
      <c r="BT125" s="754">
        <v>0</v>
      </c>
      <c r="BU125" s="753">
        <v>0</v>
      </c>
      <c r="BV125" s="754">
        <v>0</v>
      </c>
      <c r="BW125" s="753">
        <v>0</v>
      </c>
      <c r="BX125" s="754">
        <v>0</v>
      </c>
      <c r="BY125" s="753">
        <v>0</v>
      </c>
      <c r="BZ125" s="754">
        <v>0</v>
      </c>
      <c r="CA125" s="753">
        <v>0</v>
      </c>
      <c r="CB125" s="754">
        <v>0</v>
      </c>
      <c r="CC125" s="753">
        <v>0</v>
      </c>
      <c r="CD125" s="754">
        <v>0</v>
      </c>
      <c r="CE125" s="753">
        <v>0</v>
      </c>
      <c r="CF125" s="754">
        <v>0</v>
      </c>
      <c r="CG125" s="753">
        <v>0</v>
      </c>
      <c r="CH125" s="754">
        <v>0</v>
      </c>
      <c r="CI125" s="753">
        <v>0</v>
      </c>
      <c r="CJ125" s="754">
        <v>0</v>
      </c>
      <c r="CK125" s="753">
        <v>0</v>
      </c>
      <c r="CL125" s="754">
        <v>0</v>
      </c>
      <c r="CM125" s="755">
        <v>0</v>
      </c>
      <c r="CN125" s="707"/>
      <c r="CO125" s="993"/>
      <c r="CP125" s="707"/>
      <c r="CQ125" s="752">
        <v>0</v>
      </c>
      <c r="CR125" s="854">
        <v>0</v>
      </c>
      <c r="CS125" s="754">
        <v>0</v>
      </c>
      <c r="CT125" s="753">
        <v>0</v>
      </c>
      <c r="CU125" s="754">
        <v>0</v>
      </c>
      <c r="CV125" s="753">
        <v>0</v>
      </c>
      <c r="CW125" s="754">
        <v>0</v>
      </c>
      <c r="CX125" s="753">
        <v>0</v>
      </c>
      <c r="CY125" s="754">
        <v>0</v>
      </c>
      <c r="CZ125" s="753">
        <v>0</v>
      </c>
      <c r="DA125" s="754">
        <v>0</v>
      </c>
      <c r="DB125" s="753">
        <v>0</v>
      </c>
      <c r="DC125" s="754">
        <v>0</v>
      </c>
      <c r="DD125" s="753">
        <v>0</v>
      </c>
      <c r="DE125" s="754">
        <v>0</v>
      </c>
      <c r="DF125" s="753">
        <v>0</v>
      </c>
      <c r="DG125" s="754">
        <v>0</v>
      </c>
      <c r="DH125" s="753">
        <v>0</v>
      </c>
      <c r="DI125" s="754">
        <v>0</v>
      </c>
      <c r="DJ125" s="753">
        <v>0</v>
      </c>
      <c r="DK125" s="754">
        <v>0</v>
      </c>
      <c r="DL125" s="753">
        <v>0</v>
      </c>
      <c r="DM125" s="754">
        <v>0</v>
      </c>
      <c r="DN125" s="753">
        <v>0</v>
      </c>
      <c r="DO125" s="754">
        <v>0</v>
      </c>
      <c r="DP125" s="755">
        <v>0</v>
      </c>
      <c r="DQ125" s="707"/>
      <c r="DR125" s="995"/>
      <c r="DS125" s="707"/>
      <c r="DT125" s="997"/>
    </row>
    <row r="126" spans="2:124" outlineLevel="1">
      <c r="B126" s="738">
        <v>116</v>
      </c>
      <c r="C126" s="756" t="s">
        <v>793</v>
      </c>
      <c r="D126" s="740" t="s">
        <v>807</v>
      </c>
      <c r="F126" s="741">
        <v>0</v>
      </c>
      <c r="G126" s="853">
        <v>0</v>
      </c>
      <c r="H126" s="743">
        <v>0</v>
      </c>
      <c r="I126" s="742">
        <v>0</v>
      </c>
      <c r="J126" s="743">
        <v>0</v>
      </c>
      <c r="K126" s="742">
        <v>0</v>
      </c>
      <c r="L126" s="743">
        <v>0</v>
      </c>
      <c r="M126" s="742">
        <v>0</v>
      </c>
      <c r="N126" s="743">
        <v>0</v>
      </c>
      <c r="O126" s="742">
        <v>0</v>
      </c>
      <c r="P126" s="743">
        <v>0</v>
      </c>
      <c r="Q126" s="742">
        <v>0</v>
      </c>
      <c r="R126" s="743">
        <v>0</v>
      </c>
      <c r="S126" s="742">
        <v>0</v>
      </c>
      <c r="T126" s="743">
        <v>0</v>
      </c>
      <c r="U126" s="742">
        <v>0</v>
      </c>
      <c r="V126" s="743">
        <v>0</v>
      </c>
      <c r="W126" s="742">
        <v>0</v>
      </c>
      <c r="X126" s="743">
        <v>0</v>
      </c>
      <c r="Y126" s="742">
        <v>0</v>
      </c>
      <c r="Z126" s="743">
        <v>0</v>
      </c>
      <c r="AA126" s="742">
        <v>0</v>
      </c>
      <c r="AB126" s="743">
        <v>0</v>
      </c>
      <c r="AC126" s="742">
        <v>0</v>
      </c>
      <c r="AD126" s="743">
        <v>0</v>
      </c>
      <c r="AE126" s="744">
        <v>0</v>
      </c>
      <c r="AF126" s="707"/>
      <c r="AG126" s="1003"/>
      <c r="AH126" s="707"/>
      <c r="AI126" s="741">
        <v>0</v>
      </c>
      <c r="AJ126" s="853">
        <v>0</v>
      </c>
      <c r="AK126" s="743">
        <v>0</v>
      </c>
      <c r="AL126" s="742">
        <v>0</v>
      </c>
      <c r="AM126" s="743">
        <v>0</v>
      </c>
      <c r="AN126" s="742">
        <v>0</v>
      </c>
      <c r="AO126" s="743">
        <v>0</v>
      </c>
      <c r="AP126" s="742">
        <v>0</v>
      </c>
      <c r="AQ126" s="743">
        <v>0</v>
      </c>
      <c r="AR126" s="742">
        <v>0</v>
      </c>
      <c r="AS126" s="743">
        <v>0</v>
      </c>
      <c r="AT126" s="742">
        <v>0</v>
      </c>
      <c r="AU126" s="743">
        <v>0</v>
      </c>
      <c r="AV126" s="742">
        <v>0</v>
      </c>
      <c r="AW126" s="743">
        <v>0</v>
      </c>
      <c r="AX126" s="742">
        <v>0</v>
      </c>
      <c r="AY126" s="743">
        <v>0</v>
      </c>
      <c r="AZ126" s="742">
        <v>0</v>
      </c>
      <c r="BA126" s="743">
        <v>0</v>
      </c>
      <c r="BB126" s="742">
        <v>0</v>
      </c>
      <c r="BC126" s="743">
        <v>0</v>
      </c>
      <c r="BD126" s="742">
        <v>0</v>
      </c>
      <c r="BE126" s="743">
        <v>0</v>
      </c>
      <c r="BF126" s="742">
        <v>0</v>
      </c>
      <c r="BG126" s="743">
        <v>0</v>
      </c>
      <c r="BH126" s="744">
        <v>0</v>
      </c>
      <c r="BI126" s="707"/>
      <c r="BJ126" s="1005"/>
      <c r="BK126" s="707"/>
      <c r="BL126" s="991"/>
      <c r="BM126" s="707"/>
      <c r="BN126" s="741">
        <v>0</v>
      </c>
      <c r="BO126" s="853">
        <v>0</v>
      </c>
      <c r="BP126" s="743">
        <v>0</v>
      </c>
      <c r="BQ126" s="742">
        <v>0</v>
      </c>
      <c r="BR126" s="743">
        <v>0</v>
      </c>
      <c r="BS126" s="742">
        <v>0</v>
      </c>
      <c r="BT126" s="743">
        <v>0</v>
      </c>
      <c r="BU126" s="742">
        <v>0</v>
      </c>
      <c r="BV126" s="743">
        <v>0</v>
      </c>
      <c r="BW126" s="742">
        <v>0</v>
      </c>
      <c r="BX126" s="743">
        <v>0</v>
      </c>
      <c r="BY126" s="742">
        <v>0</v>
      </c>
      <c r="BZ126" s="743">
        <v>0</v>
      </c>
      <c r="CA126" s="742">
        <v>0</v>
      </c>
      <c r="CB126" s="743">
        <v>0</v>
      </c>
      <c r="CC126" s="742">
        <v>0</v>
      </c>
      <c r="CD126" s="743">
        <v>0</v>
      </c>
      <c r="CE126" s="742">
        <v>0</v>
      </c>
      <c r="CF126" s="743">
        <v>0</v>
      </c>
      <c r="CG126" s="742">
        <v>0</v>
      </c>
      <c r="CH126" s="743">
        <v>0</v>
      </c>
      <c r="CI126" s="742">
        <v>0</v>
      </c>
      <c r="CJ126" s="743">
        <v>0</v>
      </c>
      <c r="CK126" s="742">
        <v>0</v>
      </c>
      <c r="CL126" s="743">
        <v>0</v>
      </c>
      <c r="CM126" s="744">
        <v>0</v>
      </c>
      <c r="CN126" s="707"/>
      <c r="CO126" s="993"/>
      <c r="CP126" s="707"/>
      <c r="CQ126" s="741">
        <v>0</v>
      </c>
      <c r="CR126" s="853">
        <v>0</v>
      </c>
      <c r="CS126" s="743">
        <v>0</v>
      </c>
      <c r="CT126" s="742">
        <v>0</v>
      </c>
      <c r="CU126" s="743">
        <v>0</v>
      </c>
      <c r="CV126" s="742">
        <v>0</v>
      </c>
      <c r="CW126" s="743">
        <v>0</v>
      </c>
      <c r="CX126" s="742">
        <v>0</v>
      </c>
      <c r="CY126" s="743">
        <v>0</v>
      </c>
      <c r="CZ126" s="742">
        <v>0</v>
      </c>
      <c r="DA126" s="743">
        <v>0</v>
      </c>
      <c r="DB126" s="742">
        <v>0</v>
      </c>
      <c r="DC126" s="743">
        <v>0</v>
      </c>
      <c r="DD126" s="742">
        <v>0</v>
      </c>
      <c r="DE126" s="743">
        <v>0</v>
      </c>
      <c r="DF126" s="742">
        <v>0</v>
      </c>
      <c r="DG126" s="743">
        <v>0</v>
      </c>
      <c r="DH126" s="742">
        <v>0</v>
      </c>
      <c r="DI126" s="743">
        <v>0</v>
      </c>
      <c r="DJ126" s="742">
        <v>0</v>
      </c>
      <c r="DK126" s="743">
        <v>0</v>
      </c>
      <c r="DL126" s="742">
        <v>0</v>
      </c>
      <c r="DM126" s="743">
        <v>0</v>
      </c>
      <c r="DN126" s="742">
        <v>0</v>
      </c>
      <c r="DO126" s="743">
        <v>0</v>
      </c>
      <c r="DP126" s="744">
        <v>0</v>
      </c>
      <c r="DQ126" s="707"/>
      <c r="DR126" s="995"/>
      <c r="DS126" s="707"/>
      <c r="DT126" s="997"/>
    </row>
    <row r="127" spans="2:124" outlineLevel="1">
      <c r="B127" s="802">
        <v>117</v>
      </c>
      <c r="C127" s="803" t="s">
        <v>794</v>
      </c>
      <c r="D127" s="804" t="s">
        <v>807</v>
      </c>
      <c r="F127" s="828">
        <v>0</v>
      </c>
      <c r="G127" s="868">
        <v>0</v>
      </c>
      <c r="H127" s="830">
        <v>0</v>
      </c>
      <c r="I127" s="829">
        <v>0</v>
      </c>
      <c r="J127" s="830">
        <v>0</v>
      </c>
      <c r="K127" s="829">
        <v>0</v>
      </c>
      <c r="L127" s="830">
        <v>0</v>
      </c>
      <c r="M127" s="829">
        <v>0</v>
      </c>
      <c r="N127" s="830">
        <v>0</v>
      </c>
      <c r="O127" s="829">
        <v>0</v>
      </c>
      <c r="P127" s="830">
        <v>0</v>
      </c>
      <c r="Q127" s="829">
        <v>0</v>
      </c>
      <c r="R127" s="830">
        <v>0</v>
      </c>
      <c r="S127" s="829">
        <v>0</v>
      </c>
      <c r="T127" s="830">
        <v>0</v>
      </c>
      <c r="U127" s="829">
        <v>0</v>
      </c>
      <c r="V127" s="830">
        <v>0</v>
      </c>
      <c r="W127" s="829">
        <v>0</v>
      </c>
      <c r="X127" s="830">
        <v>0</v>
      </c>
      <c r="Y127" s="829">
        <v>0</v>
      </c>
      <c r="Z127" s="830">
        <v>0</v>
      </c>
      <c r="AA127" s="829">
        <v>0</v>
      </c>
      <c r="AB127" s="830">
        <v>0</v>
      </c>
      <c r="AC127" s="829">
        <v>0</v>
      </c>
      <c r="AD127" s="830">
        <v>0</v>
      </c>
      <c r="AE127" s="831">
        <v>0</v>
      </c>
      <c r="AF127" s="707"/>
      <c r="AG127" s="1003"/>
      <c r="AH127" s="707"/>
      <c r="AI127" s="828">
        <v>0</v>
      </c>
      <c r="AJ127" s="868">
        <v>0</v>
      </c>
      <c r="AK127" s="830">
        <v>0</v>
      </c>
      <c r="AL127" s="829">
        <v>0</v>
      </c>
      <c r="AM127" s="830">
        <v>0</v>
      </c>
      <c r="AN127" s="829">
        <v>0</v>
      </c>
      <c r="AO127" s="830">
        <v>0</v>
      </c>
      <c r="AP127" s="829">
        <v>0</v>
      </c>
      <c r="AQ127" s="830">
        <v>0</v>
      </c>
      <c r="AR127" s="829">
        <v>0</v>
      </c>
      <c r="AS127" s="830">
        <v>0</v>
      </c>
      <c r="AT127" s="829">
        <v>0</v>
      </c>
      <c r="AU127" s="830">
        <v>0</v>
      </c>
      <c r="AV127" s="829">
        <v>0</v>
      </c>
      <c r="AW127" s="830">
        <v>0</v>
      </c>
      <c r="AX127" s="829">
        <v>0</v>
      </c>
      <c r="AY127" s="830">
        <v>0</v>
      </c>
      <c r="AZ127" s="829">
        <v>0</v>
      </c>
      <c r="BA127" s="830">
        <v>0</v>
      </c>
      <c r="BB127" s="829">
        <v>0</v>
      </c>
      <c r="BC127" s="830">
        <v>0</v>
      </c>
      <c r="BD127" s="829">
        <v>0</v>
      </c>
      <c r="BE127" s="830">
        <v>0</v>
      </c>
      <c r="BF127" s="829">
        <v>0</v>
      </c>
      <c r="BG127" s="830">
        <v>0</v>
      </c>
      <c r="BH127" s="831">
        <v>0</v>
      </c>
      <c r="BI127" s="707"/>
      <c r="BJ127" s="1005"/>
      <c r="BK127" s="707"/>
      <c r="BL127" s="991"/>
      <c r="BM127" s="707"/>
      <c r="BN127" s="828">
        <v>0</v>
      </c>
      <c r="BO127" s="868">
        <v>0</v>
      </c>
      <c r="BP127" s="830">
        <v>0</v>
      </c>
      <c r="BQ127" s="829">
        <v>0</v>
      </c>
      <c r="BR127" s="830">
        <v>0</v>
      </c>
      <c r="BS127" s="829">
        <v>0</v>
      </c>
      <c r="BT127" s="830">
        <v>0</v>
      </c>
      <c r="BU127" s="829">
        <v>0</v>
      </c>
      <c r="BV127" s="830">
        <v>0</v>
      </c>
      <c r="BW127" s="829">
        <v>0</v>
      </c>
      <c r="BX127" s="830">
        <v>0</v>
      </c>
      <c r="BY127" s="829">
        <v>0</v>
      </c>
      <c r="BZ127" s="830">
        <v>0</v>
      </c>
      <c r="CA127" s="829">
        <v>0</v>
      </c>
      <c r="CB127" s="830">
        <v>0</v>
      </c>
      <c r="CC127" s="829">
        <v>0</v>
      </c>
      <c r="CD127" s="830">
        <v>0</v>
      </c>
      <c r="CE127" s="829">
        <v>0</v>
      </c>
      <c r="CF127" s="830">
        <v>0</v>
      </c>
      <c r="CG127" s="829">
        <v>0</v>
      </c>
      <c r="CH127" s="830">
        <v>0</v>
      </c>
      <c r="CI127" s="829">
        <v>0</v>
      </c>
      <c r="CJ127" s="830">
        <v>0</v>
      </c>
      <c r="CK127" s="829">
        <v>0</v>
      </c>
      <c r="CL127" s="830">
        <v>0</v>
      </c>
      <c r="CM127" s="831">
        <v>0</v>
      </c>
      <c r="CN127" s="707"/>
      <c r="CO127" s="993"/>
      <c r="CP127" s="707"/>
      <c r="CQ127" s="828">
        <v>0</v>
      </c>
      <c r="CR127" s="868">
        <v>0</v>
      </c>
      <c r="CS127" s="830">
        <v>0</v>
      </c>
      <c r="CT127" s="829">
        <v>0</v>
      </c>
      <c r="CU127" s="830">
        <v>0</v>
      </c>
      <c r="CV127" s="829">
        <v>0</v>
      </c>
      <c r="CW127" s="830">
        <v>0</v>
      </c>
      <c r="CX127" s="829">
        <v>0</v>
      </c>
      <c r="CY127" s="830">
        <v>0</v>
      </c>
      <c r="CZ127" s="829">
        <v>0</v>
      </c>
      <c r="DA127" s="830">
        <v>0</v>
      </c>
      <c r="DB127" s="829">
        <v>0</v>
      </c>
      <c r="DC127" s="830">
        <v>0</v>
      </c>
      <c r="DD127" s="829">
        <v>0</v>
      </c>
      <c r="DE127" s="830">
        <v>0</v>
      </c>
      <c r="DF127" s="829">
        <v>0</v>
      </c>
      <c r="DG127" s="830">
        <v>0</v>
      </c>
      <c r="DH127" s="829">
        <v>0</v>
      </c>
      <c r="DI127" s="830">
        <v>0</v>
      </c>
      <c r="DJ127" s="829">
        <v>0</v>
      </c>
      <c r="DK127" s="830">
        <v>0</v>
      </c>
      <c r="DL127" s="829">
        <v>0</v>
      </c>
      <c r="DM127" s="830">
        <v>0</v>
      </c>
      <c r="DN127" s="829">
        <v>0</v>
      </c>
      <c r="DO127" s="830">
        <v>0</v>
      </c>
      <c r="DP127" s="831">
        <v>0</v>
      </c>
      <c r="DQ127" s="707"/>
      <c r="DR127" s="995"/>
      <c r="DS127" s="707"/>
      <c r="DT127" s="997"/>
    </row>
    <row r="128" spans="2:124" outlineLevel="1">
      <c r="B128" s="809">
        <v>118</v>
      </c>
      <c r="C128" s="810" t="s">
        <v>795</v>
      </c>
      <c r="D128" s="811" t="s">
        <v>807</v>
      </c>
      <c r="F128" s="812">
        <v>0</v>
      </c>
      <c r="G128" s="869">
        <v>0</v>
      </c>
      <c r="H128" s="814">
        <v>0</v>
      </c>
      <c r="I128" s="813">
        <v>0</v>
      </c>
      <c r="J128" s="814">
        <v>0</v>
      </c>
      <c r="K128" s="813">
        <v>0</v>
      </c>
      <c r="L128" s="814">
        <v>0</v>
      </c>
      <c r="M128" s="813">
        <v>0</v>
      </c>
      <c r="N128" s="814">
        <v>0</v>
      </c>
      <c r="O128" s="813">
        <v>0</v>
      </c>
      <c r="P128" s="814">
        <v>0</v>
      </c>
      <c r="Q128" s="813">
        <v>0</v>
      </c>
      <c r="R128" s="814">
        <v>0</v>
      </c>
      <c r="S128" s="813">
        <v>0</v>
      </c>
      <c r="T128" s="814">
        <v>0</v>
      </c>
      <c r="U128" s="813">
        <v>0</v>
      </c>
      <c r="V128" s="814">
        <v>0</v>
      </c>
      <c r="W128" s="813">
        <v>0</v>
      </c>
      <c r="X128" s="814">
        <v>0</v>
      </c>
      <c r="Y128" s="813">
        <v>0</v>
      </c>
      <c r="Z128" s="814">
        <v>0</v>
      </c>
      <c r="AA128" s="813">
        <v>0</v>
      </c>
      <c r="AB128" s="814">
        <v>0</v>
      </c>
      <c r="AC128" s="813">
        <v>0</v>
      </c>
      <c r="AD128" s="814">
        <v>0</v>
      </c>
      <c r="AE128" s="815">
        <v>0</v>
      </c>
      <c r="AF128" s="707"/>
      <c r="AG128" s="1003"/>
      <c r="AH128" s="707"/>
      <c r="AI128" s="812">
        <v>0</v>
      </c>
      <c r="AJ128" s="869">
        <v>0</v>
      </c>
      <c r="AK128" s="814">
        <v>0</v>
      </c>
      <c r="AL128" s="813">
        <v>0</v>
      </c>
      <c r="AM128" s="814">
        <v>0</v>
      </c>
      <c r="AN128" s="813">
        <v>0</v>
      </c>
      <c r="AO128" s="814">
        <v>0</v>
      </c>
      <c r="AP128" s="813">
        <v>0</v>
      </c>
      <c r="AQ128" s="814">
        <v>0</v>
      </c>
      <c r="AR128" s="813">
        <v>0</v>
      </c>
      <c r="AS128" s="814">
        <v>0</v>
      </c>
      <c r="AT128" s="813">
        <v>0</v>
      </c>
      <c r="AU128" s="814">
        <v>0</v>
      </c>
      <c r="AV128" s="813">
        <v>0</v>
      </c>
      <c r="AW128" s="814">
        <v>0</v>
      </c>
      <c r="AX128" s="813">
        <v>0</v>
      </c>
      <c r="AY128" s="814">
        <v>0</v>
      </c>
      <c r="AZ128" s="813">
        <v>0</v>
      </c>
      <c r="BA128" s="814">
        <v>0</v>
      </c>
      <c r="BB128" s="813">
        <v>0</v>
      </c>
      <c r="BC128" s="814">
        <v>0</v>
      </c>
      <c r="BD128" s="813">
        <v>0</v>
      </c>
      <c r="BE128" s="814">
        <v>0</v>
      </c>
      <c r="BF128" s="813">
        <v>0</v>
      </c>
      <c r="BG128" s="814">
        <v>0</v>
      </c>
      <c r="BH128" s="815">
        <v>0</v>
      </c>
      <c r="BI128" s="707"/>
      <c r="BJ128" s="1005"/>
      <c r="BK128" s="707"/>
      <c r="BL128" s="991"/>
      <c r="BM128" s="707"/>
      <c r="BN128" s="812">
        <v>0</v>
      </c>
      <c r="BO128" s="869">
        <v>0</v>
      </c>
      <c r="BP128" s="814">
        <v>0</v>
      </c>
      <c r="BQ128" s="813">
        <v>0</v>
      </c>
      <c r="BR128" s="814">
        <v>0</v>
      </c>
      <c r="BS128" s="813">
        <v>0</v>
      </c>
      <c r="BT128" s="814">
        <v>0</v>
      </c>
      <c r="BU128" s="813">
        <v>0</v>
      </c>
      <c r="BV128" s="814">
        <v>0</v>
      </c>
      <c r="BW128" s="813">
        <v>0</v>
      </c>
      <c r="BX128" s="814">
        <v>0</v>
      </c>
      <c r="BY128" s="813">
        <v>0</v>
      </c>
      <c r="BZ128" s="814">
        <v>0</v>
      </c>
      <c r="CA128" s="813">
        <v>0</v>
      </c>
      <c r="CB128" s="814">
        <v>0</v>
      </c>
      <c r="CC128" s="813">
        <v>0</v>
      </c>
      <c r="CD128" s="814">
        <v>0</v>
      </c>
      <c r="CE128" s="813">
        <v>0</v>
      </c>
      <c r="CF128" s="814">
        <v>0</v>
      </c>
      <c r="CG128" s="813">
        <v>0</v>
      </c>
      <c r="CH128" s="814">
        <v>0</v>
      </c>
      <c r="CI128" s="813">
        <v>0</v>
      </c>
      <c r="CJ128" s="814">
        <v>0</v>
      </c>
      <c r="CK128" s="813">
        <v>0</v>
      </c>
      <c r="CL128" s="814">
        <v>0</v>
      </c>
      <c r="CM128" s="815">
        <v>0</v>
      </c>
      <c r="CN128" s="707"/>
      <c r="CO128" s="993"/>
      <c r="CP128" s="707"/>
      <c r="CQ128" s="812">
        <v>0</v>
      </c>
      <c r="CR128" s="869">
        <v>0</v>
      </c>
      <c r="CS128" s="814">
        <v>0</v>
      </c>
      <c r="CT128" s="813">
        <v>0</v>
      </c>
      <c r="CU128" s="814">
        <v>0</v>
      </c>
      <c r="CV128" s="813">
        <v>0</v>
      </c>
      <c r="CW128" s="814">
        <v>0</v>
      </c>
      <c r="CX128" s="813">
        <v>0</v>
      </c>
      <c r="CY128" s="814">
        <v>0</v>
      </c>
      <c r="CZ128" s="813">
        <v>0</v>
      </c>
      <c r="DA128" s="814">
        <v>0</v>
      </c>
      <c r="DB128" s="813">
        <v>0</v>
      </c>
      <c r="DC128" s="814">
        <v>0</v>
      </c>
      <c r="DD128" s="813">
        <v>0</v>
      </c>
      <c r="DE128" s="814">
        <v>0</v>
      </c>
      <c r="DF128" s="813">
        <v>0</v>
      </c>
      <c r="DG128" s="814">
        <v>0</v>
      </c>
      <c r="DH128" s="813">
        <v>0</v>
      </c>
      <c r="DI128" s="814">
        <v>0</v>
      </c>
      <c r="DJ128" s="813">
        <v>0</v>
      </c>
      <c r="DK128" s="814">
        <v>0</v>
      </c>
      <c r="DL128" s="813">
        <v>0</v>
      </c>
      <c r="DM128" s="814">
        <v>0</v>
      </c>
      <c r="DN128" s="813">
        <v>0</v>
      </c>
      <c r="DO128" s="814">
        <v>0</v>
      </c>
      <c r="DP128" s="815">
        <v>0</v>
      </c>
      <c r="DQ128" s="707"/>
      <c r="DR128" s="995"/>
      <c r="DS128" s="707"/>
      <c r="DT128" s="997"/>
    </row>
    <row r="129" spans="2:124" outlineLevel="1">
      <c r="B129" s="745">
        <v>119</v>
      </c>
      <c r="C129" s="746" t="s">
        <v>796</v>
      </c>
      <c r="D129" s="747" t="s">
        <v>807</v>
      </c>
      <c r="F129" s="748">
        <v>0</v>
      </c>
      <c r="G129" s="870">
        <v>0</v>
      </c>
      <c r="H129" s="750">
        <v>0</v>
      </c>
      <c r="I129" s="749">
        <v>0</v>
      </c>
      <c r="J129" s="750">
        <v>0</v>
      </c>
      <c r="K129" s="749">
        <v>0</v>
      </c>
      <c r="L129" s="750">
        <v>0</v>
      </c>
      <c r="M129" s="749">
        <v>0</v>
      </c>
      <c r="N129" s="750">
        <v>0</v>
      </c>
      <c r="O129" s="749">
        <v>0</v>
      </c>
      <c r="P129" s="750">
        <v>0</v>
      </c>
      <c r="Q129" s="749">
        <v>0</v>
      </c>
      <c r="R129" s="750">
        <v>0</v>
      </c>
      <c r="S129" s="749">
        <v>0</v>
      </c>
      <c r="T129" s="750">
        <v>0</v>
      </c>
      <c r="U129" s="749">
        <v>0</v>
      </c>
      <c r="V129" s="750">
        <v>0</v>
      </c>
      <c r="W129" s="749">
        <v>0</v>
      </c>
      <c r="X129" s="750">
        <v>0</v>
      </c>
      <c r="Y129" s="749">
        <v>0</v>
      </c>
      <c r="Z129" s="750">
        <v>0</v>
      </c>
      <c r="AA129" s="749">
        <v>0</v>
      </c>
      <c r="AB129" s="750">
        <v>0</v>
      </c>
      <c r="AC129" s="749">
        <v>0</v>
      </c>
      <c r="AD129" s="750">
        <v>0</v>
      </c>
      <c r="AE129" s="751">
        <v>0</v>
      </c>
      <c r="AF129" s="707"/>
      <c r="AG129" s="1003"/>
      <c r="AH129" s="707"/>
      <c r="AI129" s="748">
        <v>0</v>
      </c>
      <c r="AJ129" s="870">
        <v>0</v>
      </c>
      <c r="AK129" s="750">
        <v>0</v>
      </c>
      <c r="AL129" s="749">
        <v>0</v>
      </c>
      <c r="AM129" s="750">
        <v>0</v>
      </c>
      <c r="AN129" s="749">
        <v>0</v>
      </c>
      <c r="AO129" s="750">
        <v>0</v>
      </c>
      <c r="AP129" s="749">
        <v>0</v>
      </c>
      <c r="AQ129" s="750">
        <v>0</v>
      </c>
      <c r="AR129" s="749">
        <v>0</v>
      </c>
      <c r="AS129" s="750">
        <v>0</v>
      </c>
      <c r="AT129" s="749">
        <v>0</v>
      </c>
      <c r="AU129" s="750">
        <v>0</v>
      </c>
      <c r="AV129" s="749">
        <v>0</v>
      </c>
      <c r="AW129" s="750">
        <v>0</v>
      </c>
      <c r="AX129" s="749">
        <v>0</v>
      </c>
      <c r="AY129" s="750">
        <v>0</v>
      </c>
      <c r="AZ129" s="749">
        <v>0</v>
      </c>
      <c r="BA129" s="750">
        <v>0</v>
      </c>
      <c r="BB129" s="749">
        <v>0</v>
      </c>
      <c r="BC129" s="750">
        <v>0</v>
      </c>
      <c r="BD129" s="749">
        <v>0</v>
      </c>
      <c r="BE129" s="750">
        <v>0</v>
      </c>
      <c r="BF129" s="749">
        <v>0</v>
      </c>
      <c r="BG129" s="750">
        <v>0</v>
      </c>
      <c r="BH129" s="751">
        <v>0</v>
      </c>
      <c r="BI129" s="707"/>
      <c r="BJ129" s="1005"/>
      <c r="BK129" s="707"/>
      <c r="BL129" s="991"/>
      <c r="BM129" s="707"/>
      <c r="BN129" s="748">
        <v>0</v>
      </c>
      <c r="BO129" s="870">
        <v>0</v>
      </c>
      <c r="BP129" s="750">
        <v>0</v>
      </c>
      <c r="BQ129" s="749">
        <v>0</v>
      </c>
      <c r="BR129" s="750">
        <v>0</v>
      </c>
      <c r="BS129" s="749">
        <v>0</v>
      </c>
      <c r="BT129" s="750">
        <v>0</v>
      </c>
      <c r="BU129" s="749">
        <v>0</v>
      </c>
      <c r="BV129" s="750">
        <v>0</v>
      </c>
      <c r="BW129" s="749">
        <v>0</v>
      </c>
      <c r="BX129" s="750">
        <v>0</v>
      </c>
      <c r="BY129" s="749">
        <v>0</v>
      </c>
      <c r="BZ129" s="750">
        <v>0</v>
      </c>
      <c r="CA129" s="749">
        <v>0</v>
      </c>
      <c r="CB129" s="750">
        <v>0</v>
      </c>
      <c r="CC129" s="749">
        <v>0</v>
      </c>
      <c r="CD129" s="750">
        <v>0</v>
      </c>
      <c r="CE129" s="749">
        <v>0</v>
      </c>
      <c r="CF129" s="750">
        <v>0</v>
      </c>
      <c r="CG129" s="749">
        <v>0</v>
      </c>
      <c r="CH129" s="750">
        <v>0</v>
      </c>
      <c r="CI129" s="749">
        <v>0</v>
      </c>
      <c r="CJ129" s="750">
        <v>0</v>
      </c>
      <c r="CK129" s="749">
        <v>0</v>
      </c>
      <c r="CL129" s="750">
        <v>0</v>
      </c>
      <c r="CM129" s="751">
        <v>0</v>
      </c>
      <c r="CN129" s="707"/>
      <c r="CO129" s="993"/>
      <c r="CP129" s="707"/>
      <c r="CQ129" s="748">
        <v>0</v>
      </c>
      <c r="CR129" s="870">
        <v>0</v>
      </c>
      <c r="CS129" s="750">
        <v>0</v>
      </c>
      <c r="CT129" s="749">
        <v>0</v>
      </c>
      <c r="CU129" s="750">
        <v>0</v>
      </c>
      <c r="CV129" s="749">
        <v>0</v>
      </c>
      <c r="CW129" s="750">
        <v>0</v>
      </c>
      <c r="CX129" s="749">
        <v>0</v>
      </c>
      <c r="CY129" s="750">
        <v>0</v>
      </c>
      <c r="CZ129" s="749">
        <v>0</v>
      </c>
      <c r="DA129" s="750">
        <v>0</v>
      </c>
      <c r="DB129" s="749">
        <v>0</v>
      </c>
      <c r="DC129" s="750">
        <v>0</v>
      </c>
      <c r="DD129" s="749">
        <v>0</v>
      </c>
      <c r="DE129" s="750">
        <v>0</v>
      </c>
      <c r="DF129" s="749">
        <v>0</v>
      </c>
      <c r="DG129" s="750">
        <v>0</v>
      </c>
      <c r="DH129" s="749">
        <v>0</v>
      </c>
      <c r="DI129" s="750">
        <v>0</v>
      </c>
      <c r="DJ129" s="749">
        <v>0</v>
      </c>
      <c r="DK129" s="750">
        <v>0</v>
      </c>
      <c r="DL129" s="749">
        <v>0</v>
      </c>
      <c r="DM129" s="750">
        <v>0</v>
      </c>
      <c r="DN129" s="749">
        <v>0</v>
      </c>
      <c r="DO129" s="750">
        <v>0</v>
      </c>
      <c r="DP129" s="751">
        <v>0</v>
      </c>
      <c r="DQ129" s="707"/>
      <c r="DR129" s="995"/>
      <c r="DS129" s="707"/>
      <c r="DT129" s="997"/>
    </row>
    <row r="130" spans="2:124" outlineLevel="1">
      <c r="B130" s="762">
        <v>120</v>
      </c>
      <c r="C130" s="816" t="s">
        <v>797</v>
      </c>
      <c r="D130" s="764" t="s">
        <v>807</v>
      </c>
      <c r="F130" s="765">
        <v>0</v>
      </c>
      <c r="G130" s="871">
        <v>0</v>
      </c>
      <c r="H130" s="767">
        <v>0</v>
      </c>
      <c r="I130" s="766">
        <v>0</v>
      </c>
      <c r="J130" s="767">
        <v>0</v>
      </c>
      <c r="K130" s="766">
        <v>0</v>
      </c>
      <c r="L130" s="767">
        <v>0</v>
      </c>
      <c r="M130" s="766">
        <v>0</v>
      </c>
      <c r="N130" s="767">
        <v>0</v>
      </c>
      <c r="O130" s="766">
        <v>0</v>
      </c>
      <c r="P130" s="767">
        <v>0</v>
      </c>
      <c r="Q130" s="766">
        <v>0</v>
      </c>
      <c r="R130" s="767">
        <v>0</v>
      </c>
      <c r="S130" s="766">
        <v>0</v>
      </c>
      <c r="T130" s="767">
        <v>0</v>
      </c>
      <c r="U130" s="766">
        <v>0</v>
      </c>
      <c r="V130" s="767">
        <v>0</v>
      </c>
      <c r="W130" s="766">
        <v>0</v>
      </c>
      <c r="X130" s="767">
        <v>0</v>
      </c>
      <c r="Y130" s="766">
        <v>0</v>
      </c>
      <c r="Z130" s="767">
        <v>0</v>
      </c>
      <c r="AA130" s="766">
        <v>0</v>
      </c>
      <c r="AB130" s="767">
        <v>0</v>
      </c>
      <c r="AC130" s="766">
        <v>0</v>
      </c>
      <c r="AD130" s="767">
        <v>0</v>
      </c>
      <c r="AE130" s="768">
        <v>0</v>
      </c>
      <c r="AF130" s="707"/>
      <c r="AG130" s="1003"/>
      <c r="AH130" s="707"/>
      <c r="AI130" s="765">
        <v>0</v>
      </c>
      <c r="AJ130" s="871">
        <v>0</v>
      </c>
      <c r="AK130" s="767">
        <v>0</v>
      </c>
      <c r="AL130" s="766">
        <v>0</v>
      </c>
      <c r="AM130" s="767">
        <v>0</v>
      </c>
      <c r="AN130" s="766">
        <v>0</v>
      </c>
      <c r="AO130" s="767">
        <v>0</v>
      </c>
      <c r="AP130" s="766">
        <v>0</v>
      </c>
      <c r="AQ130" s="767">
        <v>0</v>
      </c>
      <c r="AR130" s="766">
        <v>0</v>
      </c>
      <c r="AS130" s="767">
        <v>0</v>
      </c>
      <c r="AT130" s="766">
        <v>0</v>
      </c>
      <c r="AU130" s="767">
        <v>0</v>
      </c>
      <c r="AV130" s="766">
        <v>0</v>
      </c>
      <c r="AW130" s="767">
        <v>0</v>
      </c>
      <c r="AX130" s="766">
        <v>0</v>
      </c>
      <c r="AY130" s="767">
        <v>0</v>
      </c>
      <c r="AZ130" s="766">
        <v>0</v>
      </c>
      <c r="BA130" s="767">
        <v>0</v>
      </c>
      <c r="BB130" s="766">
        <v>0</v>
      </c>
      <c r="BC130" s="767">
        <v>0</v>
      </c>
      <c r="BD130" s="766">
        <v>0</v>
      </c>
      <c r="BE130" s="767">
        <v>0</v>
      </c>
      <c r="BF130" s="766">
        <v>0</v>
      </c>
      <c r="BG130" s="767">
        <v>0</v>
      </c>
      <c r="BH130" s="768">
        <v>0</v>
      </c>
      <c r="BI130" s="707"/>
      <c r="BJ130" s="1005"/>
      <c r="BK130" s="707"/>
      <c r="BL130" s="991"/>
      <c r="BM130" s="707"/>
      <c r="BN130" s="765">
        <v>0</v>
      </c>
      <c r="BO130" s="871">
        <v>0</v>
      </c>
      <c r="BP130" s="767">
        <v>0</v>
      </c>
      <c r="BQ130" s="766">
        <v>0</v>
      </c>
      <c r="BR130" s="767">
        <v>0</v>
      </c>
      <c r="BS130" s="766">
        <v>0</v>
      </c>
      <c r="BT130" s="767">
        <v>0</v>
      </c>
      <c r="BU130" s="766">
        <v>0</v>
      </c>
      <c r="BV130" s="767">
        <v>0</v>
      </c>
      <c r="BW130" s="766">
        <v>0</v>
      </c>
      <c r="BX130" s="767">
        <v>0</v>
      </c>
      <c r="BY130" s="766">
        <v>0</v>
      </c>
      <c r="BZ130" s="767">
        <v>0</v>
      </c>
      <c r="CA130" s="766">
        <v>0</v>
      </c>
      <c r="CB130" s="767">
        <v>0</v>
      </c>
      <c r="CC130" s="766">
        <v>0</v>
      </c>
      <c r="CD130" s="767">
        <v>0</v>
      </c>
      <c r="CE130" s="766">
        <v>0</v>
      </c>
      <c r="CF130" s="767">
        <v>0</v>
      </c>
      <c r="CG130" s="766">
        <v>0</v>
      </c>
      <c r="CH130" s="767">
        <v>0</v>
      </c>
      <c r="CI130" s="766">
        <v>0</v>
      </c>
      <c r="CJ130" s="767">
        <v>0</v>
      </c>
      <c r="CK130" s="766">
        <v>0</v>
      </c>
      <c r="CL130" s="767">
        <v>0</v>
      </c>
      <c r="CM130" s="768">
        <v>0</v>
      </c>
      <c r="CN130" s="707"/>
      <c r="CO130" s="993"/>
      <c r="CP130" s="707"/>
      <c r="CQ130" s="765">
        <v>0</v>
      </c>
      <c r="CR130" s="871">
        <v>0</v>
      </c>
      <c r="CS130" s="767">
        <v>0</v>
      </c>
      <c r="CT130" s="766">
        <v>0</v>
      </c>
      <c r="CU130" s="767">
        <v>0</v>
      </c>
      <c r="CV130" s="766">
        <v>0</v>
      </c>
      <c r="CW130" s="767">
        <v>0</v>
      </c>
      <c r="CX130" s="766">
        <v>0</v>
      </c>
      <c r="CY130" s="767">
        <v>0</v>
      </c>
      <c r="CZ130" s="766">
        <v>0</v>
      </c>
      <c r="DA130" s="767">
        <v>0</v>
      </c>
      <c r="DB130" s="766">
        <v>0</v>
      </c>
      <c r="DC130" s="767">
        <v>0</v>
      </c>
      <c r="DD130" s="766">
        <v>0</v>
      </c>
      <c r="DE130" s="767">
        <v>0</v>
      </c>
      <c r="DF130" s="766">
        <v>0</v>
      </c>
      <c r="DG130" s="767">
        <v>0</v>
      </c>
      <c r="DH130" s="766">
        <v>0</v>
      </c>
      <c r="DI130" s="767">
        <v>0</v>
      </c>
      <c r="DJ130" s="766">
        <v>0</v>
      </c>
      <c r="DK130" s="767">
        <v>0</v>
      </c>
      <c r="DL130" s="766">
        <v>0</v>
      </c>
      <c r="DM130" s="767">
        <v>0</v>
      </c>
      <c r="DN130" s="766">
        <v>0</v>
      </c>
      <c r="DO130" s="767">
        <v>0</v>
      </c>
      <c r="DP130" s="768">
        <v>0</v>
      </c>
      <c r="DQ130" s="707"/>
      <c r="DR130" s="995"/>
      <c r="DS130" s="707"/>
      <c r="DT130" s="997"/>
    </row>
    <row r="131" spans="2:124" outlineLevel="1">
      <c r="B131" s="731">
        <v>121</v>
      </c>
      <c r="C131" s="732" t="s">
        <v>798</v>
      </c>
      <c r="D131" s="733" t="s">
        <v>807</v>
      </c>
      <c r="F131" s="770">
        <v>0</v>
      </c>
      <c r="G131" s="872">
        <v>0</v>
      </c>
      <c r="H131" s="772">
        <v>0</v>
      </c>
      <c r="I131" s="771">
        <v>0</v>
      </c>
      <c r="J131" s="772">
        <v>0</v>
      </c>
      <c r="K131" s="771">
        <v>0</v>
      </c>
      <c r="L131" s="772">
        <v>0</v>
      </c>
      <c r="M131" s="771">
        <v>0</v>
      </c>
      <c r="N131" s="772">
        <v>0</v>
      </c>
      <c r="O131" s="771">
        <v>0</v>
      </c>
      <c r="P131" s="772">
        <v>0</v>
      </c>
      <c r="Q131" s="771">
        <v>0</v>
      </c>
      <c r="R131" s="772">
        <v>0</v>
      </c>
      <c r="S131" s="771">
        <v>0</v>
      </c>
      <c r="T131" s="772">
        <v>0</v>
      </c>
      <c r="U131" s="771">
        <v>0</v>
      </c>
      <c r="V131" s="772">
        <v>0</v>
      </c>
      <c r="W131" s="771">
        <v>0</v>
      </c>
      <c r="X131" s="772">
        <v>0</v>
      </c>
      <c r="Y131" s="771">
        <v>0</v>
      </c>
      <c r="Z131" s="772">
        <v>0</v>
      </c>
      <c r="AA131" s="771">
        <v>0</v>
      </c>
      <c r="AB131" s="772">
        <v>0</v>
      </c>
      <c r="AC131" s="771">
        <v>0</v>
      </c>
      <c r="AD131" s="772">
        <v>0</v>
      </c>
      <c r="AE131" s="773">
        <v>0</v>
      </c>
      <c r="AF131" s="707"/>
      <c r="AG131" s="1003"/>
      <c r="AH131" s="707"/>
      <c r="AI131" s="770">
        <v>0</v>
      </c>
      <c r="AJ131" s="872">
        <v>0</v>
      </c>
      <c r="AK131" s="772">
        <v>0</v>
      </c>
      <c r="AL131" s="771">
        <v>0</v>
      </c>
      <c r="AM131" s="772">
        <v>0</v>
      </c>
      <c r="AN131" s="771">
        <v>0</v>
      </c>
      <c r="AO131" s="772">
        <v>0</v>
      </c>
      <c r="AP131" s="771">
        <v>0</v>
      </c>
      <c r="AQ131" s="772">
        <v>0</v>
      </c>
      <c r="AR131" s="771">
        <v>0</v>
      </c>
      <c r="AS131" s="772">
        <v>0</v>
      </c>
      <c r="AT131" s="771">
        <v>0</v>
      </c>
      <c r="AU131" s="772">
        <v>0</v>
      </c>
      <c r="AV131" s="771">
        <v>0</v>
      </c>
      <c r="AW131" s="772">
        <v>0</v>
      </c>
      <c r="AX131" s="771">
        <v>0</v>
      </c>
      <c r="AY131" s="772">
        <v>0</v>
      </c>
      <c r="AZ131" s="771">
        <v>0</v>
      </c>
      <c r="BA131" s="772">
        <v>0</v>
      </c>
      <c r="BB131" s="771">
        <v>0</v>
      </c>
      <c r="BC131" s="772">
        <v>0</v>
      </c>
      <c r="BD131" s="771">
        <v>0</v>
      </c>
      <c r="BE131" s="772">
        <v>0</v>
      </c>
      <c r="BF131" s="771">
        <v>0</v>
      </c>
      <c r="BG131" s="772">
        <v>0</v>
      </c>
      <c r="BH131" s="773">
        <v>0</v>
      </c>
      <c r="BI131" s="707"/>
      <c r="BJ131" s="1005"/>
      <c r="BK131" s="707"/>
      <c r="BL131" s="991"/>
      <c r="BM131" s="707"/>
      <c r="BN131" s="770">
        <v>0</v>
      </c>
      <c r="BO131" s="872">
        <v>0</v>
      </c>
      <c r="BP131" s="772">
        <v>0</v>
      </c>
      <c r="BQ131" s="771">
        <v>0</v>
      </c>
      <c r="BR131" s="772">
        <v>0</v>
      </c>
      <c r="BS131" s="771">
        <v>0</v>
      </c>
      <c r="BT131" s="772">
        <v>0</v>
      </c>
      <c r="BU131" s="771">
        <v>0</v>
      </c>
      <c r="BV131" s="772">
        <v>0</v>
      </c>
      <c r="BW131" s="771">
        <v>0</v>
      </c>
      <c r="BX131" s="772">
        <v>0</v>
      </c>
      <c r="BY131" s="771">
        <v>0</v>
      </c>
      <c r="BZ131" s="772">
        <v>0</v>
      </c>
      <c r="CA131" s="771">
        <v>0</v>
      </c>
      <c r="CB131" s="772">
        <v>0</v>
      </c>
      <c r="CC131" s="771">
        <v>0</v>
      </c>
      <c r="CD131" s="772">
        <v>0</v>
      </c>
      <c r="CE131" s="771">
        <v>0</v>
      </c>
      <c r="CF131" s="772">
        <v>0</v>
      </c>
      <c r="CG131" s="771">
        <v>0</v>
      </c>
      <c r="CH131" s="772">
        <v>0</v>
      </c>
      <c r="CI131" s="771">
        <v>0</v>
      </c>
      <c r="CJ131" s="772">
        <v>0</v>
      </c>
      <c r="CK131" s="771">
        <v>0</v>
      </c>
      <c r="CL131" s="772">
        <v>0</v>
      </c>
      <c r="CM131" s="773">
        <v>0</v>
      </c>
      <c r="CN131" s="707"/>
      <c r="CO131" s="993"/>
      <c r="CP131" s="707"/>
      <c r="CQ131" s="770">
        <v>0</v>
      </c>
      <c r="CR131" s="872">
        <v>0</v>
      </c>
      <c r="CS131" s="772">
        <v>0</v>
      </c>
      <c r="CT131" s="771">
        <v>0</v>
      </c>
      <c r="CU131" s="772">
        <v>0</v>
      </c>
      <c r="CV131" s="771">
        <v>0</v>
      </c>
      <c r="CW131" s="772">
        <v>0</v>
      </c>
      <c r="CX131" s="771">
        <v>0</v>
      </c>
      <c r="CY131" s="772">
        <v>0</v>
      </c>
      <c r="CZ131" s="771">
        <v>0</v>
      </c>
      <c r="DA131" s="772">
        <v>0</v>
      </c>
      <c r="DB131" s="771">
        <v>0</v>
      </c>
      <c r="DC131" s="772">
        <v>0</v>
      </c>
      <c r="DD131" s="771">
        <v>0</v>
      </c>
      <c r="DE131" s="772">
        <v>0</v>
      </c>
      <c r="DF131" s="771">
        <v>0</v>
      </c>
      <c r="DG131" s="772">
        <v>0</v>
      </c>
      <c r="DH131" s="771">
        <v>0</v>
      </c>
      <c r="DI131" s="772">
        <v>0</v>
      </c>
      <c r="DJ131" s="771">
        <v>0</v>
      </c>
      <c r="DK131" s="772">
        <v>0</v>
      </c>
      <c r="DL131" s="771">
        <v>0</v>
      </c>
      <c r="DM131" s="772">
        <v>0</v>
      </c>
      <c r="DN131" s="771">
        <v>0</v>
      </c>
      <c r="DO131" s="772">
        <v>0</v>
      </c>
      <c r="DP131" s="773">
        <v>0</v>
      </c>
      <c r="DQ131" s="707"/>
      <c r="DR131" s="995"/>
      <c r="DS131" s="707"/>
      <c r="DT131" s="997"/>
    </row>
    <row r="132" spans="2:124" outlineLevel="1">
      <c r="B132" s="774">
        <v>122</v>
      </c>
      <c r="C132" s="817" t="s">
        <v>799</v>
      </c>
      <c r="D132" s="776" t="s">
        <v>807</v>
      </c>
      <c r="F132" s="777">
        <v>0</v>
      </c>
      <c r="G132" s="873">
        <v>0</v>
      </c>
      <c r="H132" s="779">
        <v>0</v>
      </c>
      <c r="I132" s="778">
        <v>0</v>
      </c>
      <c r="J132" s="779">
        <v>0</v>
      </c>
      <c r="K132" s="778">
        <v>0</v>
      </c>
      <c r="L132" s="779">
        <v>0</v>
      </c>
      <c r="M132" s="778">
        <v>0</v>
      </c>
      <c r="N132" s="779">
        <v>0</v>
      </c>
      <c r="O132" s="778">
        <v>0</v>
      </c>
      <c r="P132" s="779">
        <v>0</v>
      </c>
      <c r="Q132" s="778">
        <v>0</v>
      </c>
      <c r="R132" s="779">
        <v>0</v>
      </c>
      <c r="S132" s="778">
        <v>0</v>
      </c>
      <c r="T132" s="779">
        <v>0</v>
      </c>
      <c r="U132" s="778">
        <v>0</v>
      </c>
      <c r="V132" s="779">
        <v>0</v>
      </c>
      <c r="W132" s="778">
        <v>0</v>
      </c>
      <c r="X132" s="779">
        <v>0</v>
      </c>
      <c r="Y132" s="778">
        <v>0</v>
      </c>
      <c r="Z132" s="779">
        <v>0</v>
      </c>
      <c r="AA132" s="778">
        <v>0</v>
      </c>
      <c r="AB132" s="779">
        <v>0</v>
      </c>
      <c r="AC132" s="778">
        <v>0</v>
      </c>
      <c r="AD132" s="779">
        <v>0</v>
      </c>
      <c r="AE132" s="780">
        <v>0</v>
      </c>
      <c r="AF132" s="707"/>
      <c r="AG132" s="1003"/>
      <c r="AH132" s="707"/>
      <c r="AI132" s="777">
        <v>0</v>
      </c>
      <c r="AJ132" s="873">
        <v>0</v>
      </c>
      <c r="AK132" s="779">
        <v>0</v>
      </c>
      <c r="AL132" s="778">
        <v>0</v>
      </c>
      <c r="AM132" s="779">
        <v>0</v>
      </c>
      <c r="AN132" s="778">
        <v>0</v>
      </c>
      <c r="AO132" s="779">
        <v>0</v>
      </c>
      <c r="AP132" s="778">
        <v>0</v>
      </c>
      <c r="AQ132" s="779">
        <v>0</v>
      </c>
      <c r="AR132" s="778">
        <v>0</v>
      </c>
      <c r="AS132" s="779">
        <v>0</v>
      </c>
      <c r="AT132" s="778">
        <v>0</v>
      </c>
      <c r="AU132" s="779">
        <v>0</v>
      </c>
      <c r="AV132" s="778">
        <v>0</v>
      </c>
      <c r="AW132" s="779">
        <v>0</v>
      </c>
      <c r="AX132" s="778">
        <v>0</v>
      </c>
      <c r="AY132" s="779">
        <v>0</v>
      </c>
      <c r="AZ132" s="778">
        <v>0</v>
      </c>
      <c r="BA132" s="779">
        <v>0</v>
      </c>
      <c r="BB132" s="778">
        <v>0</v>
      </c>
      <c r="BC132" s="779">
        <v>0</v>
      </c>
      <c r="BD132" s="778">
        <v>0</v>
      </c>
      <c r="BE132" s="779">
        <v>0</v>
      </c>
      <c r="BF132" s="778">
        <v>0</v>
      </c>
      <c r="BG132" s="779">
        <v>0</v>
      </c>
      <c r="BH132" s="780">
        <v>0</v>
      </c>
      <c r="BI132" s="707"/>
      <c r="BJ132" s="1005"/>
      <c r="BK132" s="707"/>
      <c r="BL132" s="991"/>
      <c r="BM132" s="707"/>
      <c r="BN132" s="777">
        <v>0</v>
      </c>
      <c r="BO132" s="873">
        <v>0</v>
      </c>
      <c r="BP132" s="779">
        <v>0</v>
      </c>
      <c r="BQ132" s="778">
        <v>0</v>
      </c>
      <c r="BR132" s="779">
        <v>0</v>
      </c>
      <c r="BS132" s="778">
        <v>0</v>
      </c>
      <c r="BT132" s="779">
        <v>0</v>
      </c>
      <c r="BU132" s="778">
        <v>0</v>
      </c>
      <c r="BV132" s="779">
        <v>0</v>
      </c>
      <c r="BW132" s="778">
        <v>0</v>
      </c>
      <c r="BX132" s="779">
        <v>0</v>
      </c>
      <c r="BY132" s="778">
        <v>0</v>
      </c>
      <c r="BZ132" s="779">
        <v>0</v>
      </c>
      <c r="CA132" s="778">
        <v>0</v>
      </c>
      <c r="CB132" s="779">
        <v>0</v>
      </c>
      <c r="CC132" s="778">
        <v>0</v>
      </c>
      <c r="CD132" s="779">
        <v>0</v>
      </c>
      <c r="CE132" s="778">
        <v>0</v>
      </c>
      <c r="CF132" s="779">
        <v>0</v>
      </c>
      <c r="CG132" s="778">
        <v>0</v>
      </c>
      <c r="CH132" s="779">
        <v>0</v>
      </c>
      <c r="CI132" s="778">
        <v>0</v>
      </c>
      <c r="CJ132" s="779">
        <v>0</v>
      </c>
      <c r="CK132" s="778">
        <v>0</v>
      </c>
      <c r="CL132" s="779">
        <v>0</v>
      </c>
      <c r="CM132" s="780">
        <v>0</v>
      </c>
      <c r="CN132" s="707"/>
      <c r="CO132" s="993"/>
      <c r="CP132" s="707"/>
      <c r="CQ132" s="777">
        <v>0</v>
      </c>
      <c r="CR132" s="873">
        <v>0</v>
      </c>
      <c r="CS132" s="779">
        <v>0</v>
      </c>
      <c r="CT132" s="778">
        <v>0</v>
      </c>
      <c r="CU132" s="779">
        <v>0</v>
      </c>
      <c r="CV132" s="778">
        <v>0</v>
      </c>
      <c r="CW132" s="779">
        <v>0</v>
      </c>
      <c r="CX132" s="778">
        <v>0</v>
      </c>
      <c r="CY132" s="779">
        <v>0</v>
      </c>
      <c r="CZ132" s="778">
        <v>0</v>
      </c>
      <c r="DA132" s="779">
        <v>0</v>
      </c>
      <c r="DB132" s="778">
        <v>0</v>
      </c>
      <c r="DC132" s="779">
        <v>0</v>
      </c>
      <c r="DD132" s="778">
        <v>0</v>
      </c>
      <c r="DE132" s="779">
        <v>0</v>
      </c>
      <c r="DF132" s="778">
        <v>0</v>
      </c>
      <c r="DG132" s="779">
        <v>0</v>
      </c>
      <c r="DH132" s="778">
        <v>0</v>
      </c>
      <c r="DI132" s="779">
        <v>0</v>
      </c>
      <c r="DJ132" s="778">
        <v>0</v>
      </c>
      <c r="DK132" s="779">
        <v>0</v>
      </c>
      <c r="DL132" s="778">
        <v>0</v>
      </c>
      <c r="DM132" s="779">
        <v>0</v>
      </c>
      <c r="DN132" s="778">
        <v>0</v>
      </c>
      <c r="DO132" s="779">
        <v>0</v>
      </c>
      <c r="DP132" s="780">
        <v>0</v>
      </c>
      <c r="DQ132" s="707"/>
      <c r="DR132" s="995"/>
      <c r="DS132" s="707"/>
      <c r="DT132" s="997"/>
    </row>
    <row r="133" spans="2:124" outlineLevel="1">
      <c r="B133" s="781">
        <v>123</v>
      </c>
      <c r="C133" s="818" t="s">
        <v>800</v>
      </c>
      <c r="D133" s="783" t="s">
        <v>807</v>
      </c>
      <c r="F133" s="819">
        <v>0</v>
      </c>
      <c r="G133" s="857">
        <v>0</v>
      </c>
      <c r="H133" s="821">
        <v>0</v>
      </c>
      <c r="I133" s="820">
        <v>0</v>
      </c>
      <c r="J133" s="821">
        <v>0</v>
      </c>
      <c r="K133" s="820">
        <v>0</v>
      </c>
      <c r="L133" s="821">
        <v>0</v>
      </c>
      <c r="M133" s="820">
        <v>0</v>
      </c>
      <c r="N133" s="821">
        <v>0</v>
      </c>
      <c r="O133" s="820">
        <v>0</v>
      </c>
      <c r="P133" s="821">
        <v>0</v>
      </c>
      <c r="Q133" s="820">
        <v>0</v>
      </c>
      <c r="R133" s="821">
        <v>0</v>
      </c>
      <c r="S133" s="820">
        <v>0</v>
      </c>
      <c r="T133" s="821">
        <v>0</v>
      </c>
      <c r="U133" s="820">
        <v>0</v>
      </c>
      <c r="V133" s="821">
        <v>0</v>
      </c>
      <c r="W133" s="820">
        <v>0</v>
      </c>
      <c r="X133" s="821">
        <v>0</v>
      </c>
      <c r="Y133" s="820">
        <v>0</v>
      </c>
      <c r="Z133" s="821">
        <v>0</v>
      </c>
      <c r="AA133" s="820">
        <v>0</v>
      </c>
      <c r="AB133" s="821">
        <v>0</v>
      </c>
      <c r="AC133" s="820">
        <v>0</v>
      </c>
      <c r="AD133" s="821">
        <v>0</v>
      </c>
      <c r="AE133" s="822">
        <v>0</v>
      </c>
      <c r="AF133" s="707"/>
      <c r="AG133" s="1003"/>
      <c r="AH133" s="707"/>
      <c r="AI133" s="819">
        <v>0</v>
      </c>
      <c r="AJ133" s="857">
        <v>0</v>
      </c>
      <c r="AK133" s="821">
        <v>0</v>
      </c>
      <c r="AL133" s="820">
        <v>0</v>
      </c>
      <c r="AM133" s="821">
        <v>0</v>
      </c>
      <c r="AN133" s="820">
        <v>0</v>
      </c>
      <c r="AO133" s="821">
        <v>0</v>
      </c>
      <c r="AP133" s="820">
        <v>0</v>
      </c>
      <c r="AQ133" s="821">
        <v>0</v>
      </c>
      <c r="AR133" s="820">
        <v>0</v>
      </c>
      <c r="AS133" s="821">
        <v>0</v>
      </c>
      <c r="AT133" s="820">
        <v>0</v>
      </c>
      <c r="AU133" s="821">
        <v>0</v>
      </c>
      <c r="AV133" s="820">
        <v>0</v>
      </c>
      <c r="AW133" s="821">
        <v>0</v>
      </c>
      <c r="AX133" s="820">
        <v>0</v>
      </c>
      <c r="AY133" s="821">
        <v>0</v>
      </c>
      <c r="AZ133" s="820">
        <v>0</v>
      </c>
      <c r="BA133" s="821">
        <v>0</v>
      </c>
      <c r="BB133" s="820">
        <v>0</v>
      </c>
      <c r="BC133" s="821">
        <v>0</v>
      </c>
      <c r="BD133" s="820">
        <v>0</v>
      </c>
      <c r="BE133" s="821">
        <v>0</v>
      </c>
      <c r="BF133" s="820">
        <v>0</v>
      </c>
      <c r="BG133" s="821">
        <v>0</v>
      </c>
      <c r="BH133" s="822">
        <v>0</v>
      </c>
      <c r="BI133" s="707"/>
      <c r="BJ133" s="1005"/>
      <c r="BK133" s="707"/>
      <c r="BL133" s="991"/>
      <c r="BM133" s="707"/>
      <c r="BN133" s="819">
        <v>0</v>
      </c>
      <c r="BO133" s="857">
        <v>0</v>
      </c>
      <c r="BP133" s="821">
        <v>0</v>
      </c>
      <c r="BQ133" s="820">
        <v>0</v>
      </c>
      <c r="BR133" s="821">
        <v>0</v>
      </c>
      <c r="BS133" s="820">
        <v>0</v>
      </c>
      <c r="BT133" s="821">
        <v>0</v>
      </c>
      <c r="BU133" s="820">
        <v>0</v>
      </c>
      <c r="BV133" s="821">
        <v>0</v>
      </c>
      <c r="BW133" s="820">
        <v>0</v>
      </c>
      <c r="BX133" s="821">
        <v>0</v>
      </c>
      <c r="BY133" s="820">
        <v>0</v>
      </c>
      <c r="BZ133" s="821">
        <v>0</v>
      </c>
      <c r="CA133" s="820">
        <v>0</v>
      </c>
      <c r="CB133" s="821">
        <v>0</v>
      </c>
      <c r="CC133" s="820">
        <v>0</v>
      </c>
      <c r="CD133" s="821">
        <v>0</v>
      </c>
      <c r="CE133" s="820">
        <v>0</v>
      </c>
      <c r="CF133" s="821">
        <v>0</v>
      </c>
      <c r="CG133" s="820">
        <v>0</v>
      </c>
      <c r="CH133" s="821">
        <v>0</v>
      </c>
      <c r="CI133" s="820">
        <v>0</v>
      </c>
      <c r="CJ133" s="821">
        <v>0</v>
      </c>
      <c r="CK133" s="820">
        <v>0</v>
      </c>
      <c r="CL133" s="821">
        <v>0</v>
      </c>
      <c r="CM133" s="822">
        <v>0</v>
      </c>
      <c r="CN133" s="707"/>
      <c r="CO133" s="993"/>
      <c r="CP133" s="707"/>
      <c r="CQ133" s="819">
        <v>0</v>
      </c>
      <c r="CR133" s="857">
        <v>0</v>
      </c>
      <c r="CS133" s="821">
        <v>0</v>
      </c>
      <c r="CT133" s="820">
        <v>0</v>
      </c>
      <c r="CU133" s="821">
        <v>0</v>
      </c>
      <c r="CV133" s="820">
        <v>0</v>
      </c>
      <c r="CW133" s="821">
        <v>0</v>
      </c>
      <c r="CX133" s="820">
        <v>0</v>
      </c>
      <c r="CY133" s="821">
        <v>0</v>
      </c>
      <c r="CZ133" s="820">
        <v>0</v>
      </c>
      <c r="DA133" s="821">
        <v>0</v>
      </c>
      <c r="DB133" s="820">
        <v>0</v>
      </c>
      <c r="DC133" s="821">
        <v>0</v>
      </c>
      <c r="DD133" s="820">
        <v>0</v>
      </c>
      <c r="DE133" s="821">
        <v>0</v>
      </c>
      <c r="DF133" s="820">
        <v>0</v>
      </c>
      <c r="DG133" s="821">
        <v>0</v>
      </c>
      <c r="DH133" s="820">
        <v>0</v>
      </c>
      <c r="DI133" s="821">
        <v>0</v>
      </c>
      <c r="DJ133" s="820">
        <v>0</v>
      </c>
      <c r="DK133" s="821">
        <v>0</v>
      </c>
      <c r="DL133" s="820">
        <v>0</v>
      </c>
      <c r="DM133" s="821">
        <v>0</v>
      </c>
      <c r="DN133" s="820">
        <v>0</v>
      </c>
      <c r="DO133" s="821">
        <v>0</v>
      </c>
      <c r="DP133" s="822">
        <v>0</v>
      </c>
      <c r="DQ133" s="707"/>
      <c r="DR133" s="995"/>
      <c r="DS133" s="707"/>
      <c r="DT133" s="997"/>
    </row>
    <row r="134" spans="2:124" outlineLevel="1">
      <c r="B134" s="738">
        <v>124</v>
      </c>
      <c r="C134" s="739" t="s">
        <v>801</v>
      </c>
      <c r="D134" s="740" t="s">
        <v>807</v>
      </c>
      <c r="F134" s="741">
        <v>0</v>
      </c>
      <c r="G134" s="853">
        <v>0</v>
      </c>
      <c r="H134" s="743">
        <v>0</v>
      </c>
      <c r="I134" s="742">
        <v>0</v>
      </c>
      <c r="J134" s="743">
        <v>0</v>
      </c>
      <c r="K134" s="742">
        <v>0</v>
      </c>
      <c r="L134" s="743">
        <v>0</v>
      </c>
      <c r="M134" s="742">
        <v>0</v>
      </c>
      <c r="N134" s="743">
        <v>0</v>
      </c>
      <c r="O134" s="742">
        <v>0</v>
      </c>
      <c r="P134" s="743">
        <v>0</v>
      </c>
      <c r="Q134" s="742">
        <v>0</v>
      </c>
      <c r="R134" s="743">
        <v>0</v>
      </c>
      <c r="S134" s="742">
        <v>0</v>
      </c>
      <c r="T134" s="743">
        <v>0</v>
      </c>
      <c r="U134" s="742">
        <v>0</v>
      </c>
      <c r="V134" s="743">
        <v>0</v>
      </c>
      <c r="W134" s="742">
        <v>0</v>
      </c>
      <c r="X134" s="743">
        <v>0</v>
      </c>
      <c r="Y134" s="742">
        <v>0</v>
      </c>
      <c r="Z134" s="743">
        <v>0</v>
      </c>
      <c r="AA134" s="742">
        <v>0</v>
      </c>
      <c r="AB134" s="743">
        <v>0</v>
      </c>
      <c r="AC134" s="742">
        <v>0</v>
      </c>
      <c r="AD134" s="743">
        <v>0</v>
      </c>
      <c r="AE134" s="744">
        <v>0</v>
      </c>
      <c r="AF134" s="707"/>
      <c r="AG134" s="1003"/>
      <c r="AH134" s="707"/>
      <c r="AI134" s="741">
        <v>0</v>
      </c>
      <c r="AJ134" s="853">
        <v>0</v>
      </c>
      <c r="AK134" s="743">
        <v>0</v>
      </c>
      <c r="AL134" s="742">
        <v>0</v>
      </c>
      <c r="AM134" s="743">
        <v>0</v>
      </c>
      <c r="AN134" s="742">
        <v>0</v>
      </c>
      <c r="AO134" s="743">
        <v>0</v>
      </c>
      <c r="AP134" s="742">
        <v>0</v>
      </c>
      <c r="AQ134" s="743">
        <v>0</v>
      </c>
      <c r="AR134" s="742">
        <v>0</v>
      </c>
      <c r="AS134" s="743">
        <v>0</v>
      </c>
      <c r="AT134" s="742">
        <v>0</v>
      </c>
      <c r="AU134" s="743">
        <v>0</v>
      </c>
      <c r="AV134" s="742">
        <v>0</v>
      </c>
      <c r="AW134" s="743">
        <v>0</v>
      </c>
      <c r="AX134" s="742">
        <v>0</v>
      </c>
      <c r="AY134" s="743">
        <v>0</v>
      </c>
      <c r="AZ134" s="742">
        <v>0</v>
      </c>
      <c r="BA134" s="743">
        <v>0</v>
      </c>
      <c r="BB134" s="742">
        <v>0</v>
      </c>
      <c r="BC134" s="743">
        <v>0</v>
      </c>
      <c r="BD134" s="742">
        <v>0</v>
      </c>
      <c r="BE134" s="743">
        <v>0</v>
      </c>
      <c r="BF134" s="742">
        <v>0</v>
      </c>
      <c r="BG134" s="743">
        <v>0</v>
      </c>
      <c r="BH134" s="744">
        <v>0</v>
      </c>
      <c r="BI134" s="707"/>
      <c r="BJ134" s="1005"/>
      <c r="BK134" s="707"/>
      <c r="BL134" s="991"/>
      <c r="BM134" s="707"/>
      <c r="BN134" s="741">
        <v>0</v>
      </c>
      <c r="BO134" s="853">
        <v>0</v>
      </c>
      <c r="BP134" s="743">
        <v>0</v>
      </c>
      <c r="BQ134" s="742">
        <v>0</v>
      </c>
      <c r="BR134" s="743">
        <v>0</v>
      </c>
      <c r="BS134" s="742">
        <v>0</v>
      </c>
      <c r="BT134" s="743">
        <v>0</v>
      </c>
      <c r="BU134" s="742">
        <v>0</v>
      </c>
      <c r="BV134" s="743">
        <v>0</v>
      </c>
      <c r="BW134" s="742">
        <v>0</v>
      </c>
      <c r="BX134" s="743">
        <v>0</v>
      </c>
      <c r="BY134" s="742">
        <v>0</v>
      </c>
      <c r="BZ134" s="743">
        <v>0</v>
      </c>
      <c r="CA134" s="742">
        <v>0</v>
      </c>
      <c r="CB134" s="743">
        <v>0</v>
      </c>
      <c r="CC134" s="742">
        <v>0</v>
      </c>
      <c r="CD134" s="743">
        <v>0</v>
      </c>
      <c r="CE134" s="742">
        <v>0</v>
      </c>
      <c r="CF134" s="743">
        <v>0</v>
      </c>
      <c r="CG134" s="742">
        <v>0</v>
      </c>
      <c r="CH134" s="743">
        <v>0</v>
      </c>
      <c r="CI134" s="742">
        <v>0</v>
      </c>
      <c r="CJ134" s="743">
        <v>0</v>
      </c>
      <c r="CK134" s="742">
        <v>0</v>
      </c>
      <c r="CL134" s="743">
        <v>0</v>
      </c>
      <c r="CM134" s="744">
        <v>0</v>
      </c>
      <c r="CN134" s="707"/>
      <c r="CO134" s="993"/>
      <c r="CP134" s="707"/>
      <c r="CQ134" s="741">
        <v>0</v>
      </c>
      <c r="CR134" s="853">
        <v>0</v>
      </c>
      <c r="CS134" s="743">
        <v>0</v>
      </c>
      <c r="CT134" s="742">
        <v>0</v>
      </c>
      <c r="CU134" s="743">
        <v>0</v>
      </c>
      <c r="CV134" s="742">
        <v>0</v>
      </c>
      <c r="CW134" s="743">
        <v>0</v>
      </c>
      <c r="CX134" s="742">
        <v>0</v>
      </c>
      <c r="CY134" s="743">
        <v>0</v>
      </c>
      <c r="CZ134" s="742">
        <v>0</v>
      </c>
      <c r="DA134" s="743">
        <v>0</v>
      </c>
      <c r="DB134" s="742">
        <v>0</v>
      </c>
      <c r="DC134" s="743">
        <v>0</v>
      </c>
      <c r="DD134" s="742">
        <v>0</v>
      </c>
      <c r="DE134" s="743">
        <v>0</v>
      </c>
      <c r="DF134" s="742">
        <v>0</v>
      </c>
      <c r="DG134" s="743">
        <v>0</v>
      </c>
      <c r="DH134" s="742">
        <v>0</v>
      </c>
      <c r="DI134" s="743">
        <v>0</v>
      </c>
      <c r="DJ134" s="742">
        <v>0</v>
      </c>
      <c r="DK134" s="743">
        <v>0</v>
      </c>
      <c r="DL134" s="742">
        <v>0</v>
      </c>
      <c r="DM134" s="743">
        <v>0</v>
      </c>
      <c r="DN134" s="742">
        <v>0</v>
      </c>
      <c r="DO134" s="743">
        <v>0</v>
      </c>
      <c r="DP134" s="744">
        <v>0</v>
      </c>
      <c r="DQ134" s="707"/>
      <c r="DR134" s="995"/>
      <c r="DS134" s="707"/>
      <c r="DT134" s="997"/>
    </row>
    <row r="135" spans="2:124" outlineLevel="1">
      <c r="B135" s="745">
        <v>125</v>
      </c>
      <c r="C135" s="746" t="s">
        <v>802</v>
      </c>
      <c r="D135" s="747" t="s">
        <v>807</v>
      </c>
      <c r="F135" s="752">
        <v>0</v>
      </c>
      <c r="G135" s="854">
        <v>0</v>
      </c>
      <c r="H135" s="754">
        <v>0</v>
      </c>
      <c r="I135" s="753">
        <v>0</v>
      </c>
      <c r="J135" s="754">
        <v>0</v>
      </c>
      <c r="K135" s="753">
        <v>0</v>
      </c>
      <c r="L135" s="754">
        <v>0</v>
      </c>
      <c r="M135" s="753">
        <v>0</v>
      </c>
      <c r="N135" s="754">
        <v>0</v>
      </c>
      <c r="O135" s="753">
        <v>0</v>
      </c>
      <c r="P135" s="754">
        <v>0</v>
      </c>
      <c r="Q135" s="753">
        <v>0</v>
      </c>
      <c r="R135" s="754">
        <v>0</v>
      </c>
      <c r="S135" s="753">
        <v>0</v>
      </c>
      <c r="T135" s="754">
        <v>0</v>
      </c>
      <c r="U135" s="753">
        <v>0</v>
      </c>
      <c r="V135" s="754">
        <v>0</v>
      </c>
      <c r="W135" s="753">
        <v>0</v>
      </c>
      <c r="X135" s="754">
        <v>0</v>
      </c>
      <c r="Y135" s="753">
        <v>0</v>
      </c>
      <c r="Z135" s="754">
        <v>0</v>
      </c>
      <c r="AA135" s="753">
        <v>0</v>
      </c>
      <c r="AB135" s="754">
        <v>0</v>
      </c>
      <c r="AC135" s="753">
        <v>0</v>
      </c>
      <c r="AD135" s="754">
        <v>0</v>
      </c>
      <c r="AE135" s="755">
        <v>0</v>
      </c>
      <c r="AF135" s="707"/>
      <c r="AG135" s="1003"/>
      <c r="AH135" s="707"/>
      <c r="AI135" s="752">
        <v>0</v>
      </c>
      <c r="AJ135" s="854">
        <v>0</v>
      </c>
      <c r="AK135" s="754">
        <v>0</v>
      </c>
      <c r="AL135" s="753">
        <v>0</v>
      </c>
      <c r="AM135" s="754">
        <v>0</v>
      </c>
      <c r="AN135" s="753">
        <v>0</v>
      </c>
      <c r="AO135" s="754">
        <v>0</v>
      </c>
      <c r="AP135" s="753">
        <v>0</v>
      </c>
      <c r="AQ135" s="754">
        <v>0</v>
      </c>
      <c r="AR135" s="753">
        <v>0</v>
      </c>
      <c r="AS135" s="754">
        <v>0</v>
      </c>
      <c r="AT135" s="753">
        <v>0</v>
      </c>
      <c r="AU135" s="754">
        <v>0</v>
      </c>
      <c r="AV135" s="753">
        <v>0</v>
      </c>
      <c r="AW135" s="754">
        <v>0</v>
      </c>
      <c r="AX135" s="753">
        <v>0</v>
      </c>
      <c r="AY135" s="754">
        <v>0</v>
      </c>
      <c r="AZ135" s="753">
        <v>0</v>
      </c>
      <c r="BA135" s="754">
        <v>0</v>
      </c>
      <c r="BB135" s="753">
        <v>0</v>
      </c>
      <c r="BC135" s="754">
        <v>0</v>
      </c>
      <c r="BD135" s="753">
        <v>0</v>
      </c>
      <c r="BE135" s="754">
        <v>0</v>
      </c>
      <c r="BF135" s="753">
        <v>0</v>
      </c>
      <c r="BG135" s="754">
        <v>0</v>
      </c>
      <c r="BH135" s="755">
        <v>0</v>
      </c>
      <c r="BI135" s="707"/>
      <c r="BJ135" s="1005"/>
      <c r="BK135" s="707"/>
      <c r="BL135" s="991"/>
      <c r="BM135" s="707"/>
      <c r="BN135" s="752">
        <v>0</v>
      </c>
      <c r="BO135" s="854">
        <v>0</v>
      </c>
      <c r="BP135" s="754">
        <v>0</v>
      </c>
      <c r="BQ135" s="753">
        <v>0</v>
      </c>
      <c r="BR135" s="754">
        <v>0</v>
      </c>
      <c r="BS135" s="753">
        <v>0</v>
      </c>
      <c r="BT135" s="754">
        <v>0</v>
      </c>
      <c r="BU135" s="753">
        <v>0</v>
      </c>
      <c r="BV135" s="754">
        <v>0</v>
      </c>
      <c r="BW135" s="753">
        <v>0</v>
      </c>
      <c r="BX135" s="754">
        <v>0</v>
      </c>
      <c r="BY135" s="753">
        <v>0</v>
      </c>
      <c r="BZ135" s="754">
        <v>0</v>
      </c>
      <c r="CA135" s="753">
        <v>0</v>
      </c>
      <c r="CB135" s="754">
        <v>0</v>
      </c>
      <c r="CC135" s="753">
        <v>0</v>
      </c>
      <c r="CD135" s="754">
        <v>0</v>
      </c>
      <c r="CE135" s="753">
        <v>0</v>
      </c>
      <c r="CF135" s="754">
        <v>0</v>
      </c>
      <c r="CG135" s="753">
        <v>0</v>
      </c>
      <c r="CH135" s="754">
        <v>0</v>
      </c>
      <c r="CI135" s="753">
        <v>0</v>
      </c>
      <c r="CJ135" s="754">
        <v>0</v>
      </c>
      <c r="CK135" s="753">
        <v>0</v>
      </c>
      <c r="CL135" s="754">
        <v>0</v>
      </c>
      <c r="CM135" s="755">
        <v>0</v>
      </c>
      <c r="CN135" s="707"/>
      <c r="CO135" s="993"/>
      <c r="CP135" s="707"/>
      <c r="CQ135" s="752">
        <v>0</v>
      </c>
      <c r="CR135" s="854">
        <v>0</v>
      </c>
      <c r="CS135" s="754">
        <v>0</v>
      </c>
      <c r="CT135" s="753">
        <v>0</v>
      </c>
      <c r="CU135" s="754">
        <v>0</v>
      </c>
      <c r="CV135" s="753">
        <v>0</v>
      </c>
      <c r="CW135" s="754">
        <v>0</v>
      </c>
      <c r="CX135" s="753">
        <v>0</v>
      </c>
      <c r="CY135" s="754">
        <v>0</v>
      </c>
      <c r="CZ135" s="753">
        <v>0</v>
      </c>
      <c r="DA135" s="754">
        <v>0</v>
      </c>
      <c r="DB135" s="753">
        <v>0</v>
      </c>
      <c r="DC135" s="754">
        <v>0</v>
      </c>
      <c r="DD135" s="753">
        <v>0</v>
      </c>
      <c r="DE135" s="754">
        <v>0</v>
      </c>
      <c r="DF135" s="753">
        <v>0</v>
      </c>
      <c r="DG135" s="754">
        <v>0</v>
      </c>
      <c r="DH135" s="753">
        <v>0</v>
      </c>
      <c r="DI135" s="754">
        <v>0</v>
      </c>
      <c r="DJ135" s="753">
        <v>0</v>
      </c>
      <c r="DK135" s="754">
        <v>0</v>
      </c>
      <c r="DL135" s="753">
        <v>0</v>
      </c>
      <c r="DM135" s="754">
        <v>0</v>
      </c>
      <c r="DN135" s="753">
        <v>0</v>
      </c>
      <c r="DO135" s="754">
        <v>0</v>
      </c>
      <c r="DP135" s="755">
        <v>0</v>
      </c>
      <c r="DQ135" s="707"/>
      <c r="DR135" s="995"/>
      <c r="DS135" s="707"/>
      <c r="DT135" s="997"/>
    </row>
    <row r="136" spans="2:124" outlineLevel="1">
      <c r="B136" s="738">
        <v>126</v>
      </c>
      <c r="C136" s="739" t="s">
        <v>803</v>
      </c>
      <c r="D136" s="740" t="s">
        <v>807</v>
      </c>
      <c r="F136" s="741">
        <v>0</v>
      </c>
      <c r="G136" s="853">
        <v>0</v>
      </c>
      <c r="H136" s="743">
        <v>0</v>
      </c>
      <c r="I136" s="742">
        <v>0</v>
      </c>
      <c r="J136" s="743">
        <v>0</v>
      </c>
      <c r="K136" s="742">
        <v>0</v>
      </c>
      <c r="L136" s="743">
        <v>0</v>
      </c>
      <c r="M136" s="742">
        <v>0</v>
      </c>
      <c r="N136" s="743">
        <v>0</v>
      </c>
      <c r="O136" s="742">
        <v>0</v>
      </c>
      <c r="P136" s="743">
        <v>0</v>
      </c>
      <c r="Q136" s="742">
        <v>0</v>
      </c>
      <c r="R136" s="743">
        <v>0</v>
      </c>
      <c r="S136" s="742">
        <v>0</v>
      </c>
      <c r="T136" s="743">
        <v>0</v>
      </c>
      <c r="U136" s="742">
        <v>0</v>
      </c>
      <c r="V136" s="743">
        <v>0</v>
      </c>
      <c r="W136" s="742">
        <v>0</v>
      </c>
      <c r="X136" s="743">
        <v>0</v>
      </c>
      <c r="Y136" s="742">
        <v>0</v>
      </c>
      <c r="Z136" s="743">
        <v>0</v>
      </c>
      <c r="AA136" s="742">
        <v>0</v>
      </c>
      <c r="AB136" s="743">
        <v>0</v>
      </c>
      <c r="AC136" s="742">
        <v>0</v>
      </c>
      <c r="AD136" s="743">
        <v>0</v>
      </c>
      <c r="AE136" s="744">
        <v>0</v>
      </c>
      <c r="AF136" s="707"/>
      <c r="AG136" s="1003"/>
      <c r="AH136" s="707"/>
      <c r="AI136" s="741">
        <v>0</v>
      </c>
      <c r="AJ136" s="853">
        <v>0</v>
      </c>
      <c r="AK136" s="743">
        <v>0</v>
      </c>
      <c r="AL136" s="742">
        <v>0</v>
      </c>
      <c r="AM136" s="743">
        <v>0</v>
      </c>
      <c r="AN136" s="742">
        <v>0</v>
      </c>
      <c r="AO136" s="743">
        <v>0</v>
      </c>
      <c r="AP136" s="742">
        <v>0</v>
      </c>
      <c r="AQ136" s="743">
        <v>0</v>
      </c>
      <c r="AR136" s="742">
        <v>0</v>
      </c>
      <c r="AS136" s="743">
        <v>0</v>
      </c>
      <c r="AT136" s="742">
        <v>0</v>
      </c>
      <c r="AU136" s="743">
        <v>0</v>
      </c>
      <c r="AV136" s="742">
        <v>0</v>
      </c>
      <c r="AW136" s="743">
        <v>0</v>
      </c>
      <c r="AX136" s="742">
        <v>0</v>
      </c>
      <c r="AY136" s="743">
        <v>0</v>
      </c>
      <c r="AZ136" s="742">
        <v>0</v>
      </c>
      <c r="BA136" s="743">
        <v>0</v>
      </c>
      <c r="BB136" s="742">
        <v>0</v>
      </c>
      <c r="BC136" s="743">
        <v>0</v>
      </c>
      <c r="BD136" s="742">
        <v>0</v>
      </c>
      <c r="BE136" s="743">
        <v>0</v>
      </c>
      <c r="BF136" s="742">
        <v>0</v>
      </c>
      <c r="BG136" s="743">
        <v>0</v>
      </c>
      <c r="BH136" s="744">
        <v>0</v>
      </c>
      <c r="BI136" s="707"/>
      <c r="BJ136" s="1005"/>
      <c r="BK136" s="707"/>
      <c r="BL136" s="991"/>
      <c r="BM136" s="707"/>
      <c r="BN136" s="741">
        <v>0</v>
      </c>
      <c r="BO136" s="853">
        <v>0</v>
      </c>
      <c r="BP136" s="743">
        <v>0</v>
      </c>
      <c r="BQ136" s="742">
        <v>0</v>
      </c>
      <c r="BR136" s="743">
        <v>0</v>
      </c>
      <c r="BS136" s="742">
        <v>0</v>
      </c>
      <c r="BT136" s="743">
        <v>0</v>
      </c>
      <c r="BU136" s="742">
        <v>0</v>
      </c>
      <c r="BV136" s="743">
        <v>0</v>
      </c>
      <c r="BW136" s="742">
        <v>0</v>
      </c>
      <c r="BX136" s="743">
        <v>0</v>
      </c>
      <c r="BY136" s="742">
        <v>0</v>
      </c>
      <c r="BZ136" s="743">
        <v>0</v>
      </c>
      <c r="CA136" s="742">
        <v>0</v>
      </c>
      <c r="CB136" s="743">
        <v>0</v>
      </c>
      <c r="CC136" s="742">
        <v>0</v>
      </c>
      <c r="CD136" s="743">
        <v>0</v>
      </c>
      <c r="CE136" s="742">
        <v>0</v>
      </c>
      <c r="CF136" s="743">
        <v>0</v>
      </c>
      <c r="CG136" s="742">
        <v>0</v>
      </c>
      <c r="CH136" s="743">
        <v>0</v>
      </c>
      <c r="CI136" s="742">
        <v>0</v>
      </c>
      <c r="CJ136" s="743">
        <v>0</v>
      </c>
      <c r="CK136" s="742">
        <v>0</v>
      </c>
      <c r="CL136" s="743">
        <v>0</v>
      </c>
      <c r="CM136" s="744">
        <v>0</v>
      </c>
      <c r="CN136" s="707"/>
      <c r="CO136" s="993"/>
      <c r="CP136" s="707"/>
      <c r="CQ136" s="741">
        <v>0</v>
      </c>
      <c r="CR136" s="853">
        <v>0</v>
      </c>
      <c r="CS136" s="743">
        <v>0</v>
      </c>
      <c r="CT136" s="742">
        <v>0</v>
      </c>
      <c r="CU136" s="743">
        <v>0</v>
      </c>
      <c r="CV136" s="742">
        <v>0</v>
      </c>
      <c r="CW136" s="743">
        <v>0</v>
      </c>
      <c r="CX136" s="742">
        <v>0</v>
      </c>
      <c r="CY136" s="743">
        <v>0</v>
      </c>
      <c r="CZ136" s="742">
        <v>0</v>
      </c>
      <c r="DA136" s="743">
        <v>0</v>
      </c>
      <c r="DB136" s="742">
        <v>0</v>
      </c>
      <c r="DC136" s="743">
        <v>0</v>
      </c>
      <c r="DD136" s="742">
        <v>0</v>
      </c>
      <c r="DE136" s="743">
        <v>0</v>
      </c>
      <c r="DF136" s="742">
        <v>0</v>
      </c>
      <c r="DG136" s="743">
        <v>0</v>
      </c>
      <c r="DH136" s="742">
        <v>0</v>
      </c>
      <c r="DI136" s="743">
        <v>0</v>
      </c>
      <c r="DJ136" s="742">
        <v>0</v>
      </c>
      <c r="DK136" s="743">
        <v>0</v>
      </c>
      <c r="DL136" s="742">
        <v>0</v>
      </c>
      <c r="DM136" s="743">
        <v>0</v>
      </c>
      <c r="DN136" s="742">
        <v>0</v>
      </c>
      <c r="DO136" s="743">
        <v>0</v>
      </c>
      <c r="DP136" s="744">
        <v>0</v>
      </c>
      <c r="DQ136" s="707"/>
      <c r="DR136" s="995"/>
      <c r="DS136" s="707"/>
      <c r="DT136" s="997"/>
    </row>
    <row r="137" spans="2:124" outlineLevel="1">
      <c r="B137" s="745">
        <v>127</v>
      </c>
      <c r="C137" s="746" t="s">
        <v>805</v>
      </c>
      <c r="D137" s="747" t="s">
        <v>807</v>
      </c>
      <c r="F137" s="752">
        <v>0</v>
      </c>
      <c r="G137" s="854">
        <v>0</v>
      </c>
      <c r="H137" s="754">
        <v>0</v>
      </c>
      <c r="I137" s="753">
        <v>0</v>
      </c>
      <c r="J137" s="754">
        <v>0</v>
      </c>
      <c r="K137" s="753">
        <v>0</v>
      </c>
      <c r="L137" s="754">
        <v>0</v>
      </c>
      <c r="M137" s="753">
        <v>0</v>
      </c>
      <c r="N137" s="754">
        <v>0</v>
      </c>
      <c r="O137" s="753">
        <v>0</v>
      </c>
      <c r="P137" s="754">
        <v>0</v>
      </c>
      <c r="Q137" s="753">
        <v>0</v>
      </c>
      <c r="R137" s="754">
        <v>0</v>
      </c>
      <c r="S137" s="753">
        <v>0</v>
      </c>
      <c r="T137" s="754">
        <v>0</v>
      </c>
      <c r="U137" s="753">
        <v>0</v>
      </c>
      <c r="V137" s="754">
        <v>0</v>
      </c>
      <c r="W137" s="753">
        <v>0</v>
      </c>
      <c r="X137" s="754">
        <v>0</v>
      </c>
      <c r="Y137" s="753">
        <v>0</v>
      </c>
      <c r="Z137" s="754">
        <v>0</v>
      </c>
      <c r="AA137" s="753">
        <v>0</v>
      </c>
      <c r="AB137" s="754">
        <v>0</v>
      </c>
      <c r="AC137" s="753">
        <v>0</v>
      </c>
      <c r="AD137" s="754">
        <v>0</v>
      </c>
      <c r="AE137" s="755">
        <v>0</v>
      </c>
      <c r="AF137" s="707"/>
      <c r="AG137" s="1003"/>
      <c r="AH137" s="707"/>
      <c r="AI137" s="752">
        <v>0</v>
      </c>
      <c r="AJ137" s="854">
        <v>0</v>
      </c>
      <c r="AK137" s="754">
        <v>0</v>
      </c>
      <c r="AL137" s="753">
        <v>0</v>
      </c>
      <c r="AM137" s="754">
        <v>0</v>
      </c>
      <c r="AN137" s="753">
        <v>0</v>
      </c>
      <c r="AO137" s="754">
        <v>0</v>
      </c>
      <c r="AP137" s="753">
        <v>0</v>
      </c>
      <c r="AQ137" s="754">
        <v>0</v>
      </c>
      <c r="AR137" s="753">
        <v>0</v>
      </c>
      <c r="AS137" s="754">
        <v>0</v>
      </c>
      <c r="AT137" s="753">
        <v>0</v>
      </c>
      <c r="AU137" s="754">
        <v>0</v>
      </c>
      <c r="AV137" s="753">
        <v>0</v>
      </c>
      <c r="AW137" s="754">
        <v>0</v>
      </c>
      <c r="AX137" s="753">
        <v>0</v>
      </c>
      <c r="AY137" s="754">
        <v>0</v>
      </c>
      <c r="AZ137" s="753">
        <v>0</v>
      </c>
      <c r="BA137" s="754">
        <v>0</v>
      </c>
      <c r="BB137" s="753">
        <v>0</v>
      </c>
      <c r="BC137" s="754">
        <v>0</v>
      </c>
      <c r="BD137" s="753">
        <v>0</v>
      </c>
      <c r="BE137" s="754">
        <v>0</v>
      </c>
      <c r="BF137" s="753">
        <v>0</v>
      </c>
      <c r="BG137" s="754">
        <v>0</v>
      </c>
      <c r="BH137" s="755">
        <v>0</v>
      </c>
      <c r="BI137" s="707"/>
      <c r="BJ137" s="1005"/>
      <c r="BK137" s="707"/>
      <c r="BL137" s="991"/>
      <c r="BM137" s="707"/>
      <c r="BN137" s="752">
        <v>0</v>
      </c>
      <c r="BO137" s="854">
        <v>0</v>
      </c>
      <c r="BP137" s="754">
        <v>0</v>
      </c>
      <c r="BQ137" s="753">
        <v>0</v>
      </c>
      <c r="BR137" s="754">
        <v>0</v>
      </c>
      <c r="BS137" s="753">
        <v>0</v>
      </c>
      <c r="BT137" s="754">
        <v>0</v>
      </c>
      <c r="BU137" s="753">
        <v>0</v>
      </c>
      <c r="BV137" s="754">
        <v>0</v>
      </c>
      <c r="BW137" s="753">
        <v>0</v>
      </c>
      <c r="BX137" s="754">
        <v>0</v>
      </c>
      <c r="BY137" s="753">
        <v>0</v>
      </c>
      <c r="BZ137" s="754">
        <v>0</v>
      </c>
      <c r="CA137" s="753">
        <v>0</v>
      </c>
      <c r="CB137" s="754">
        <v>0</v>
      </c>
      <c r="CC137" s="753">
        <v>0</v>
      </c>
      <c r="CD137" s="754">
        <v>0</v>
      </c>
      <c r="CE137" s="753">
        <v>0</v>
      </c>
      <c r="CF137" s="754">
        <v>0</v>
      </c>
      <c r="CG137" s="753">
        <v>0</v>
      </c>
      <c r="CH137" s="754">
        <v>0</v>
      </c>
      <c r="CI137" s="753">
        <v>0</v>
      </c>
      <c r="CJ137" s="754">
        <v>0</v>
      </c>
      <c r="CK137" s="753">
        <v>0</v>
      </c>
      <c r="CL137" s="754">
        <v>0</v>
      </c>
      <c r="CM137" s="755">
        <v>0</v>
      </c>
      <c r="CN137" s="707"/>
      <c r="CO137" s="993"/>
      <c r="CP137" s="707"/>
      <c r="CQ137" s="752">
        <v>0</v>
      </c>
      <c r="CR137" s="854">
        <v>0</v>
      </c>
      <c r="CS137" s="754">
        <v>0</v>
      </c>
      <c r="CT137" s="753">
        <v>0</v>
      </c>
      <c r="CU137" s="754">
        <v>0</v>
      </c>
      <c r="CV137" s="753">
        <v>0</v>
      </c>
      <c r="CW137" s="754">
        <v>0</v>
      </c>
      <c r="CX137" s="753">
        <v>0</v>
      </c>
      <c r="CY137" s="754">
        <v>0</v>
      </c>
      <c r="CZ137" s="753">
        <v>0</v>
      </c>
      <c r="DA137" s="754">
        <v>0</v>
      </c>
      <c r="DB137" s="753">
        <v>0</v>
      </c>
      <c r="DC137" s="754">
        <v>0</v>
      </c>
      <c r="DD137" s="753">
        <v>0</v>
      </c>
      <c r="DE137" s="754">
        <v>0</v>
      </c>
      <c r="DF137" s="753">
        <v>0</v>
      </c>
      <c r="DG137" s="754">
        <v>0</v>
      </c>
      <c r="DH137" s="753">
        <v>0</v>
      </c>
      <c r="DI137" s="754">
        <v>0</v>
      </c>
      <c r="DJ137" s="753">
        <v>0</v>
      </c>
      <c r="DK137" s="754">
        <v>0</v>
      </c>
      <c r="DL137" s="753">
        <v>0</v>
      </c>
      <c r="DM137" s="754">
        <v>0</v>
      </c>
      <c r="DN137" s="753">
        <v>0</v>
      </c>
      <c r="DO137" s="754">
        <v>0</v>
      </c>
      <c r="DP137" s="755">
        <v>0</v>
      </c>
      <c r="DQ137" s="707"/>
      <c r="DR137" s="995"/>
      <c r="DS137" s="707"/>
      <c r="DT137" s="997"/>
    </row>
    <row r="138" spans="2:124" outlineLevel="1">
      <c r="B138" s="762">
        <v>128</v>
      </c>
      <c r="C138" s="816" t="s">
        <v>804</v>
      </c>
      <c r="D138" s="764" t="s">
        <v>807</v>
      </c>
      <c r="F138" s="823">
        <v>0</v>
      </c>
      <c r="G138" s="855">
        <v>0</v>
      </c>
      <c r="H138" s="825">
        <v>0</v>
      </c>
      <c r="I138" s="824">
        <v>0</v>
      </c>
      <c r="J138" s="825">
        <v>0</v>
      </c>
      <c r="K138" s="824">
        <v>0</v>
      </c>
      <c r="L138" s="825">
        <v>0</v>
      </c>
      <c r="M138" s="824">
        <v>0</v>
      </c>
      <c r="N138" s="825">
        <v>0</v>
      </c>
      <c r="O138" s="824">
        <v>0</v>
      </c>
      <c r="P138" s="825">
        <v>0</v>
      </c>
      <c r="Q138" s="824">
        <v>0</v>
      </c>
      <c r="R138" s="825">
        <v>0</v>
      </c>
      <c r="S138" s="824">
        <v>0</v>
      </c>
      <c r="T138" s="825">
        <v>0</v>
      </c>
      <c r="U138" s="824">
        <v>0</v>
      </c>
      <c r="V138" s="825">
        <v>0</v>
      </c>
      <c r="W138" s="824">
        <v>0</v>
      </c>
      <c r="X138" s="825">
        <v>0</v>
      </c>
      <c r="Y138" s="824">
        <v>0</v>
      </c>
      <c r="Z138" s="825">
        <v>0</v>
      </c>
      <c r="AA138" s="824">
        <v>0</v>
      </c>
      <c r="AB138" s="825">
        <v>0</v>
      </c>
      <c r="AC138" s="824">
        <v>0</v>
      </c>
      <c r="AD138" s="825">
        <v>0</v>
      </c>
      <c r="AE138" s="826">
        <v>0</v>
      </c>
      <c r="AF138" s="707"/>
      <c r="AG138" s="1003"/>
      <c r="AH138" s="707"/>
      <c r="AI138" s="823">
        <v>0</v>
      </c>
      <c r="AJ138" s="855">
        <v>0</v>
      </c>
      <c r="AK138" s="825">
        <v>0</v>
      </c>
      <c r="AL138" s="824">
        <v>0</v>
      </c>
      <c r="AM138" s="825">
        <v>0</v>
      </c>
      <c r="AN138" s="824">
        <v>0</v>
      </c>
      <c r="AO138" s="825">
        <v>0</v>
      </c>
      <c r="AP138" s="824">
        <v>0</v>
      </c>
      <c r="AQ138" s="825">
        <v>0</v>
      </c>
      <c r="AR138" s="824">
        <v>0</v>
      </c>
      <c r="AS138" s="825">
        <v>0</v>
      </c>
      <c r="AT138" s="824">
        <v>0</v>
      </c>
      <c r="AU138" s="825">
        <v>0</v>
      </c>
      <c r="AV138" s="824">
        <v>0</v>
      </c>
      <c r="AW138" s="825">
        <v>0</v>
      </c>
      <c r="AX138" s="824">
        <v>0</v>
      </c>
      <c r="AY138" s="825">
        <v>0</v>
      </c>
      <c r="AZ138" s="824">
        <v>0</v>
      </c>
      <c r="BA138" s="825">
        <v>0</v>
      </c>
      <c r="BB138" s="824">
        <v>0</v>
      </c>
      <c r="BC138" s="825">
        <v>0</v>
      </c>
      <c r="BD138" s="824">
        <v>0</v>
      </c>
      <c r="BE138" s="825">
        <v>0</v>
      </c>
      <c r="BF138" s="824">
        <v>0</v>
      </c>
      <c r="BG138" s="825">
        <v>0</v>
      </c>
      <c r="BH138" s="826">
        <v>0</v>
      </c>
      <c r="BI138" s="707"/>
      <c r="BJ138" s="1005"/>
      <c r="BK138" s="707"/>
      <c r="BL138" s="991"/>
      <c r="BM138" s="707"/>
      <c r="BN138" s="823">
        <v>0</v>
      </c>
      <c r="BO138" s="855">
        <v>0</v>
      </c>
      <c r="BP138" s="825">
        <v>0</v>
      </c>
      <c r="BQ138" s="824">
        <v>0</v>
      </c>
      <c r="BR138" s="825">
        <v>0</v>
      </c>
      <c r="BS138" s="824">
        <v>0</v>
      </c>
      <c r="BT138" s="825">
        <v>0</v>
      </c>
      <c r="BU138" s="824">
        <v>0</v>
      </c>
      <c r="BV138" s="825">
        <v>0</v>
      </c>
      <c r="BW138" s="824">
        <v>0</v>
      </c>
      <c r="BX138" s="825">
        <v>0</v>
      </c>
      <c r="BY138" s="824">
        <v>0</v>
      </c>
      <c r="BZ138" s="825">
        <v>0</v>
      </c>
      <c r="CA138" s="824">
        <v>0</v>
      </c>
      <c r="CB138" s="825">
        <v>0</v>
      </c>
      <c r="CC138" s="824">
        <v>0</v>
      </c>
      <c r="CD138" s="825">
        <v>0</v>
      </c>
      <c r="CE138" s="824">
        <v>0</v>
      </c>
      <c r="CF138" s="825">
        <v>0</v>
      </c>
      <c r="CG138" s="824">
        <v>0</v>
      </c>
      <c r="CH138" s="825">
        <v>0</v>
      </c>
      <c r="CI138" s="824">
        <v>0</v>
      </c>
      <c r="CJ138" s="825">
        <v>0</v>
      </c>
      <c r="CK138" s="824">
        <v>0</v>
      </c>
      <c r="CL138" s="825">
        <v>0</v>
      </c>
      <c r="CM138" s="826">
        <v>0</v>
      </c>
      <c r="CN138" s="707"/>
      <c r="CO138" s="993"/>
      <c r="CP138" s="707"/>
      <c r="CQ138" s="823">
        <v>0</v>
      </c>
      <c r="CR138" s="855">
        <v>0</v>
      </c>
      <c r="CS138" s="825">
        <v>0</v>
      </c>
      <c r="CT138" s="824">
        <v>0</v>
      </c>
      <c r="CU138" s="825">
        <v>0</v>
      </c>
      <c r="CV138" s="824">
        <v>0</v>
      </c>
      <c r="CW138" s="825">
        <v>0</v>
      </c>
      <c r="CX138" s="824">
        <v>0</v>
      </c>
      <c r="CY138" s="825">
        <v>0</v>
      </c>
      <c r="CZ138" s="824">
        <v>0</v>
      </c>
      <c r="DA138" s="825">
        <v>0</v>
      </c>
      <c r="DB138" s="824">
        <v>0</v>
      </c>
      <c r="DC138" s="825">
        <v>0</v>
      </c>
      <c r="DD138" s="824">
        <v>0</v>
      </c>
      <c r="DE138" s="825">
        <v>0</v>
      </c>
      <c r="DF138" s="824">
        <v>0</v>
      </c>
      <c r="DG138" s="825">
        <v>0</v>
      </c>
      <c r="DH138" s="824">
        <v>0</v>
      </c>
      <c r="DI138" s="825">
        <v>0</v>
      </c>
      <c r="DJ138" s="824">
        <v>0</v>
      </c>
      <c r="DK138" s="825">
        <v>0</v>
      </c>
      <c r="DL138" s="824">
        <v>0</v>
      </c>
      <c r="DM138" s="825">
        <v>0</v>
      </c>
      <c r="DN138" s="824">
        <v>0</v>
      </c>
      <c r="DO138" s="825">
        <v>0</v>
      </c>
      <c r="DP138" s="826">
        <v>0</v>
      </c>
      <c r="DQ138" s="707"/>
      <c r="DR138" s="995"/>
      <c r="DS138" s="707"/>
      <c r="DT138" s="997"/>
    </row>
    <row r="139" spans="2:124" outlineLevel="1">
      <c r="B139" s="731">
        <v>129</v>
      </c>
      <c r="C139" s="732" t="s">
        <v>97</v>
      </c>
      <c r="D139" s="733" t="s">
        <v>807</v>
      </c>
      <c r="F139" s="734">
        <v>0</v>
      </c>
      <c r="G139" s="852">
        <v>0</v>
      </c>
      <c r="H139" s="736">
        <v>0</v>
      </c>
      <c r="I139" s="735">
        <v>0</v>
      </c>
      <c r="J139" s="736">
        <v>0</v>
      </c>
      <c r="K139" s="735">
        <v>0</v>
      </c>
      <c r="L139" s="736">
        <v>0</v>
      </c>
      <c r="M139" s="735">
        <v>0</v>
      </c>
      <c r="N139" s="736">
        <v>0</v>
      </c>
      <c r="O139" s="735">
        <v>0</v>
      </c>
      <c r="P139" s="736">
        <v>0</v>
      </c>
      <c r="Q139" s="735">
        <v>0</v>
      </c>
      <c r="R139" s="736">
        <v>0</v>
      </c>
      <c r="S139" s="735">
        <v>0</v>
      </c>
      <c r="T139" s="736">
        <v>0</v>
      </c>
      <c r="U139" s="735">
        <v>0</v>
      </c>
      <c r="V139" s="736">
        <v>0</v>
      </c>
      <c r="W139" s="735">
        <v>0</v>
      </c>
      <c r="X139" s="736">
        <v>0</v>
      </c>
      <c r="Y139" s="735">
        <v>0</v>
      </c>
      <c r="Z139" s="736">
        <v>0</v>
      </c>
      <c r="AA139" s="735">
        <v>0</v>
      </c>
      <c r="AB139" s="736">
        <v>0</v>
      </c>
      <c r="AC139" s="735">
        <v>0</v>
      </c>
      <c r="AD139" s="736">
        <v>0</v>
      </c>
      <c r="AE139" s="737">
        <v>0</v>
      </c>
      <c r="AF139" s="707"/>
      <c r="AG139" s="1003"/>
      <c r="AH139" s="707"/>
      <c r="AI139" s="734">
        <v>0</v>
      </c>
      <c r="AJ139" s="852">
        <v>0</v>
      </c>
      <c r="AK139" s="736">
        <v>0</v>
      </c>
      <c r="AL139" s="735">
        <v>0</v>
      </c>
      <c r="AM139" s="736">
        <v>0</v>
      </c>
      <c r="AN139" s="735">
        <v>0</v>
      </c>
      <c r="AO139" s="736">
        <v>0</v>
      </c>
      <c r="AP139" s="735">
        <v>0</v>
      </c>
      <c r="AQ139" s="736">
        <v>0</v>
      </c>
      <c r="AR139" s="735">
        <v>0</v>
      </c>
      <c r="AS139" s="736">
        <v>0</v>
      </c>
      <c r="AT139" s="735">
        <v>0</v>
      </c>
      <c r="AU139" s="736">
        <v>0</v>
      </c>
      <c r="AV139" s="735">
        <v>0</v>
      </c>
      <c r="AW139" s="736">
        <v>0</v>
      </c>
      <c r="AX139" s="735">
        <v>0</v>
      </c>
      <c r="AY139" s="736">
        <v>0</v>
      </c>
      <c r="AZ139" s="735">
        <v>0</v>
      </c>
      <c r="BA139" s="736">
        <v>0</v>
      </c>
      <c r="BB139" s="735">
        <v>0</v>
      </c>
      <c r="BC139" s="736">
        <v>0</v>
      </c>
      <c r="BD139" s="735">
        <v>0</v>
      </c>
      <c r="BE139" s="736">
        <v>0</v>
      </c>
      <c r="BF139" s="735">
        <v>0</v>
      </c>
      <c r="BG139" s="736">
        <v>0</v>
      </c>
      <c r="BH139" s="737">
        <v>0</v>
      </c>
      <c r="BI139" s="707"/>
      <c r="BJ139" s="1005"/>
      <c r="BK139" s="707"/>
      <c r="BL139" s="991"/>
      <c r="BM139" s="707"/>
      <c r="BN139" s="734">
        <v>0</v>
      </c>
      <c r="BO139" s="852">
        <v>0</v>
      </c>
      <c r="BP139" s="736">
        <v>0</v>
      </c>
      <c r="BQ139" s="735">
        <v>0</v>
      </c>
      <c r="BR139" s="736">
        <v>0</v>
      </c>
      <c r="BS139" s="735">
        <v>0</v>
      </c>
      <c r="BT139" s="736">
        <v>0</v>
      </c>
      <c r="BU139" s="735">
        <v>0</v>
      </c>
      <c r="BV139" s="736">
        <v>0</v>
      </c>
      <c r="BW139" s="735">
        <v>0</v>
      </c>
      <c r="BX139" s="736">
        <v>0</v>
      </c>
      <c r="BY139" s="735">
        <v>0</v>
      </c>
      <c r="BZ139" s="736">
        <v>0</v>
      </c>
      <c r="CA139" s="735">
        <v>0</v>
      </c>
      <c r="CB139" s="736">
        <v>0</v>
      </c>
      <c r="CC139" s="735">
        <v>0</v>
      </c>
      <c r="CD139" s="736">
        <v>0</v>
      </c>
      <c r="CE139" s="735">
        <v>0</v>
      </c>
      <c r="CF139" s="736">
        <v>0</v>
      </c>
      <c r="CG139" s="735">
        <v>0</v>
      </c>
      <c r="CH139" s="736">
        <v>0</v>
      </c>
      <c r="CI139" s="735">
        <v>0</v>
      </c>
      <c r="CJ139" s="736">
        <v>0</v>
      </c>
      <c r="CK139" s="735">
        <v>0</v>
      </c>
      <c r="CL139" s="736">
        <v>0</v>
      </c>
      <c r="CM139" s="737">
        <v>0</v>
      </c>
      <c r="CN139" s="707"/>
      <c r="CO139" s="993"/>
      <c r="CP139" s="707"/>
      <c r="CQ139" s="734">
        <v>0</v>
      </c>
      <c r="CR139" s="852">
        <v>0</v>
      </c>
      <c r="CS139" s="736">
        <v>0</v>
      </c>
      <c r="CT139" s="735">
        <v>0</v>
      </c>
      <c r="CU139" s="736">
        <v>0</v>
      </c>
      <c r="CV139" s="735">
        <v>0</v>
      </c>
      <c r="CW139" s="736">
        <v>0</v>
      </c>
      <c r="CX139" s="735">
        <v>0</v>
      </c>
      <c r="CY139" s="736">
        <v>0</v>
      </c>
      <c r="CZ139" s="735">
        <v>0</v>
      </c>
      <c r="DA139" s="736">
        <v>0</v>
      </c>
      <c r="DB139" s="735">
        <v>0</v>
      </c>
      <c r="DC139" s="736">
        <v>0</v>
      </c>
      <c r="DD139" s="735">
        <v>0</v>
      </c>
      <c r="DE139" s="736">
        <v>0</v>
      </c>
      <c r="DF139" s="735">
        <v>0</v>
      </c>
      <c r="DG139" s="736">
        <v>0</v>
      </c>
      <c r="DH139" s="735">
        <v>0</v>
      </c>
      <c r="DI139" s="736">
        <v>0</v>
      </c>
      <c r="DJ139" s="735">
        <v>0</v>
      </c>
      <c r="DK139" s="736">
        <v>0</v>
      </c>
      <c r="DL139" s="735">
        <v>0</v>
      </c>
      <c r="DM139" s="736">
        <v>0</v>
      </c>
      <c r="DN139" s="735">
        <v>0</v>
      </c>
      <c r="DO139" s="736">
        <v>0</v>
      </c>
      <c r="DP139" s="737">
        <v>0</v>
      </c>
      <c r="DQ139" s="707"/>
      <c r="DR139" s="995"/>
      <c r="DS139" s="707"/>
      <c r="DT139" s="997"/>
    </row>
    <row r="140" spans="2:124" outlineLevel="1">
      <c r="B140" s="738">
        <v>130</v>
      </c>
      <c r="C140" s="739" t="s">
        <v>95</v>
      </c>
      <c r="D140" s="740" t="s">
        <v>807</v>
      </c>
      <c r="F140" s="741">
        <v>1897</v>
      </c>
      <c r="G140" s="853">
        <v>1861</v>
      </c>
      <c r="H140" s="743">
        <v>1861</v>
      </c>
      <c r="I140" s="742">
        <v>1861</v>
      </c>
      <c r="J140" s="743">
        <v>1861</v>
      </c>
      <c r="K140" s="742">
        <v>1861</v>
      </c>
      <c r="L140" s="743">
        <v>1861</v>
      </c>
      <c r="M140" s="742">
        <v>1851</v>
      </c>
      <c r="N140" s="743">
        <v>1851</v>
      </c>
      <c r="O140" s="742">
        <v>1851</v>
      </c>
      <c r="P140" s="743">
        <v>1875</v>
      </c>
      <c r="Q140" s="742">
        <v>1875</v>
      </c>
      <c r="R140" s="743">
        <v>1875</v>
      </c>
      <c r="S140" s="742">
        <v>1852</v>
      </c>
      <c r="T140" s="743">
        <v>1852</v>
      </c>
      <c r="U140" s="742">
        <v>1851</v>
      </c>
      <c r="V140" s="743">
        <v>0</v>
      </c>
      <c r="W140" s="742">
        <v>0</v>
      </c>
      <c r="X140" s="743">
        <v>0</v>
      </c>
      <c r="Y140" s="742">
        <v>0</v>
      </c>
      <c r="Z140" s="743">
        <v>0</v>
      </c>
      <c r="AA140" s="742">
        <v>0</v>
      </c>
      <c r="AB140" s="743">
        <v>0</v>
      </c>
      <c r="AC140" s="742">
        <v>0</v>
      </c>
      <c r="AD140" s="743">
        <v>0</v>
      </c>
      <c r="AE140" s="744">
        <v>0</v>
      </c>
      <c r="AF140" s="707"/>
      <c r="AG140" s="1003"/>
      <c r="AH140" s="707"/>
      <c r="AI140" s="741">
        <v>0</v>
      </c>
      <c r="AJ140" s="853">
        <v>0</v>
      </c>
      <c r="AK140" s="743">
        <v>0</v>
      </c>
      <c r="AL140" s="742">
        <v>0</v>
      </c>
      <c r="AM140" s="743">
        <v>0</v>
      </c>
      <c r="AN140" s="742">
        <v>0</v>
      </c>
      <c r="AO140" s="743">
        <v>0</v>
      </c>
      <c r="AP140" s="742">
        <v>0</v>
      </c>
      <c r="AQ140" s="743">
        <v>0</v>
      </c>
      <c r="AR140" s="742">
        <v>0</v>
      </c>
      <c r="AS140" s="743">
        <v>0</v>
      </c>
      <c r="AT140" s="742">
        <v>0</v>
      </c>
      <c r="AU140" s="743">
        <v>0</v>
      </c>
      <c r="AV140" s="742">
        <v>0</v>
      </c>
      <c r="AW140" s="743">
        <v>0</v>
      </c>
      <c r="AX140" s="742">
        <v>0</v>
      </c>
      <c r="AY140" s="743">
        <v>0</v>
      </c>
      <c r="AZ140" s="742">
        <v>0</v>
      </c>
      <c r="BA140" s="743">
        <v>0</v>
      </c>
      <c r="BB140" s="742">
        <v>0</v>
      </c>
      <c r="BC140" s="743">
        <v>0</v>
      </c>
      <c r="BD140" s="742">
        <v>0</v>
      </c>
      <c r="BE140" s="743">
        <v>0</v>
      </c>
      <c r="BF140" s="742">
        <v>0</v>
      </c>
      <c r="BG140" s="743">
        <v>0</v>
      </c>
      <c r="BH140" s="744">
        <v>0</v>
      </c>
      <c r="BI140" s="707"/>
      <c r="BJ140" s="1005"/>
      <c r="BK140" s="707"/>
      <c r="BL140" s="991"/>
      <c r="BM140" s="707"/>
      <c r="BN140" s="741">
        <v>3141</v>
      </c>
      <c r="BO140" s="853">
        <v>3081</v>
      </c>
      <c r="BP140" s="743">
        <v>3081</v>
      </c>
      <c r="BQ140" s="742">
        <v>3081</v>
      </c>
      <c r="BR140" s="743">
        <v>3081</v>
      </c>
      <c r="BS140" s="742">
        <v>3081</v>
      </c>
      <c r="BT140" s="743">
        <v>3081</v>
      </c>
      <c r="BU140" s="742">
        <v>3064</v>
      </c>
      <c r="BV140" s="743">
        <v>3064</v>
      </c>
      <c r="BW140" s="742">
        <v>3064</v>
      </c>
      <c r="BX140" s="743">
        <v>3103</v>
      </c>
      <c r="BY140" s="742">
        <v>3103</v>
      </c>
      <c r="BZ140" s="743">
        <v>3103</v>
      </c>
      <c r="CA140" s="742">
        <v>3066</v>
      </c>
      <c r="CB140" s="743">
        <v>3066</v>
      </c>
      <c r="CC140" s="742">
        <v>3064</v>
      </c>
      <c r="CD140" s="743">
        <v>0</v>
      </c>
      <c r="CE140" s="742">
        <v>0</v>
      </c>
      <c r="CF140" s="743">
        <v>0</v>
      </c>
      <c r="CG140" s="742">
        <v>0</v>
      </c>
      <c r="CH140" s="743">
        <v>0</v>
      </c>
      <c r="CI140" s="742">
        <v>0</v>
      </c>
      <c r="CJ140" s="743">
        <v>0</v>
      </c>
      <c r="CK140" s="742">
        <v>0</v>
      </c>
      <c r="CL140" s="743">
        <v>0</v>
      </c>
      <c r="CM140" s="744">
        <v>0</v>
      </c>
      <c r="CN140" s="707"/>
      <c r="CO140" s="993"/>
      <c r="CP140" s="707"/>
      <c r="CQ140" s="741">
        <v>0</v>
      </c>
      <c r="CR140" s="853">
        <v>0</v>
      </c>
      <c r="CS140" s="743">
        <v>0</v>
      </c>
      <c r="CT140" s="742">
        <v>0</v>
      </c>
      <c r="CU140" s="743">
        <v>0</v>
      </c>
      <c r="CV140" s="742">
        <v>0</v>
      </c>
      <c r="CW140" s="743">
        <v>0</v>
      </c>
      <c r="CX140" s="742">
        <v>0</v>
      </c>
      <c r="CY140" s="743">
        <v>0</v>
      </c>
      <c r="CZ140" s="742">
        <v>0</v>
      </c>
      <c r="DA140" s="743">
        <v>0</v>
      </c>
      <c r="DB140" s="742">
        <v>0</v>
      </c>
      <c r="DC140" s="743">
        <v>0</v>
      </c>
      <c r="DD140" s="742">
        <v>0</v>
      </c>
      <c r="DE140" s="743">
        <v>0</v>
      </c>
      <c r="DF140" s="742">
        <v>0</v>
      </c>
      <c r="DG140" s="743">
        <v>0</v>
      </c>
      <c r="DH140" s="742">
        <v>0</v>
      </c>
      <c r="DI140" s="743">
        <v>0</v>
      </c>
      <c r="DJ140" s="742">
        <v>0</v>
      </c>
      <c r="DK140" s="743">
        <v>0</v>
      </c>
      <c r="DL140" s="742">
        <v>0</v>
      </c>
      <c r="DM140" s="743">
        <v>0</v>
      </c>
      <c r="DN140" s="742">
        <v>0</v>
      </c>
      <c r="DO140" s="743">
        <v>0</v>
      </c>
      <c r="DP140" s="744">
        <v>0</v>
      </c>
      <c r="DQ140" s="707"/>
      <c r="DR140" s="995"/>
      <c r="DS140" s="707"/>
      <c r="DT140" s="997"/>
    </row>
    <row r="141" spans="2:124" outlineLevel="1">
      <c r="B141" s="745">
        <v>131</v>
      </c>
      <c r="C141" s="746" t="s">
        <v>96</v>
      </c>
      <c r="D141" s="747" t="s">
        <v>807</v>
      </c>
      <c r="F141" s="752">
        <v>0</v>
      </c>
      <c r="G141" s="854">
        <v>0</v>
      </c>
      <c r="H141" s="754">
        <v>0</v>
      </c>
      <c r="I141" s="753">
        <v>0</v>
      </c>
      <c r="J141" s="754">
        <v>0</v>
      </c>
      <c r="K141" s="753">
        <v>0</v>
      </c>
      <c r="L141" s="754">
        <v>0</v>
      </c>
      <c r="M141" s="753">
        <v>0</v>
      </c>
      <c r="N141" s="754">
        <v>0</v>
      </c>
      <c r="O141" s="753">
        <v>0</v>
      </c>
      <c r="P141" s="754">
        <v>0</v>
      </c>
      <c r="Q141" s="753">
        <v>0</v>
      </c>
      <c r="R141" s="754">
        <v>0</v>
      </c>
      <c r="S141" s="753">
        <v>0</v>
      </c>
      <c r="T141" s="754">
        <v>0</v>
      </c>
      <c r="U141" s="753">
        <v>0</v>
      </c>
      <c r="V141" s="754">
        <v>0</v>
      </c>
      <c r="W141" s="753">
        <v>0</v>
      </c>
      <c r="X141" s="754">
        <v>0</v>
      </c>
      <c r="Y141" s="753">
        <v>0</v>
      </c>
      <c r="Z141" s="754">
        <v>0</v>
      </c>
      <c r="AA141" s="753">
        <v>0</v>
      </c>
      <c r="AB141" s="754">
        <v>0</v>
      </c>
      <c r="AC141" s="753">
        <v>0</v>
      </c>
      <c r="AD141" s="754">
        <v>0</v>
      </c>
      <c r="AE141" s="755">
        <v>0</v>
      </c>
      <c r="AF141" s="707"/>
      <c r="AG141" s="1003"/>
      <c r="AH141" s="707"/>
      <c r="AI141" s="752">
        <v>0</v>
      </c>
      <c r="AJ141" s="854">
        <v>0</v>
      </c>
      <c r="AK141" s="754">
        <v>0</v>
      </c>
      <c r="AL141" s="753">
        <v>0</v>
      </c>
      <c r="AM141" s="754">
        <v>0</v>
      </c>
      <c r="AN141" s="753">
        <v>0</v>
      </c>
      <c r="AO141" s="754">
        <v>0</v>
      </c>
      <c r="AP141" s="753">
        <v>0</v>
      </c>
      <c r="AQ141" s="754">
        <v>0</v>
      </c>
      <c r="AR141" s="753">
        <v>0</v>
      </c>
      <c r="AS141" s="754">
        <v>0</v>
      </c>
      <c r="AT141" s="753">
        <v>0</v>
      </c>
      <c r="AU141" s="754">
        <v>0</v>
      </c>
      <c r="AV141" s="753">
        <v>0</v>
      </c>
      <c r="AW141" s="754">
        <v>0</v>
      </c>
      <c r="AX141" s="753">
        <v>0</v>
      </c>
      <c r="AY141" s="754">
        <v>0</v>
      </c>
      <c r="AZ141" s="753">
        <v>0</v>
      </c>
      <c r="BA141" s="754">
        <v>0</v>
      </c>
      <c r="BB141" s="753">
        <v>0</v>
      </c>
      <c r="BC141" s="754">
        <v>0</v>
      </c>
      <c r="BD141" s="753">
        <v>0</v>
      </c>
      <c r="BE141" s="754">
        <v>0</v>
      </c>
      <c r="BF141" s="753">
        <v>0</v>
      </c>
      <c r="BG141" s="754">
        <v>0</v>
      </c>
      <c r="BH141" s="755">
        <v>0</v>
      </c>
      <c r="BI141" s="707"/>
      <c r="BJ141" s="1005"/>
      <c r="BK141" s="707"/>
      <c r="BL141" s="991"/>
      <c r="BM141" s="707"/>
      <c r="BN141" s="752">
        <v>0</v>
      </c>
      <c r="BO141" s="854">
        <v>0</v>
      </c>
      <c r="BP141" s="754">
        <v>0</v>
      </c>
      <c r="BQ141" s="753">
        <v>0</v>
      </c>
      <c r="BR141" s="754">
        <v>0</v>
      </c>
      <c r="BS141" s="753">
        <v>0</v>
      </c>
      <c r="BT141" s="754">
        <v>0</v>
      </c>
      <c r="BU141" s="753">
        <v>0</v>
      </c>
      <c r="BV141" s="754">
        <v>0</v>
      </c>
      <c r="BW141" s="753">
        <v>0</v>
      </c>
      <c r="BX141" s="754">
        <v>0</v>
      </c>
      <c r="BY141" s="753">
        <v>0</v>
      </c>
      <c r="BZ141" s="754">
        <v>0</v>
      </c>
      <c r="CA141" s="753">
        <v>0</v>
      </c>
      <c r="CB141" s="754">
        <v>0</v>
      </c>
      <c r="CC141" s="753">
        <v>0</v>
      </c>
      <c r="CD141" s="754">
        <v>0</v>
      </c>
      <c r="CE141" s="753">
        <v>0</v>
      </c>
      <c r="CF141" s="754">
        <v>0</v>
      </c>
      <c r="CG141" s="753">
        <v>0</v>
      </c>
      <c r="CH141" s="754">
        <v>0</v>
      </c>
      <c r="CI141" s="753">
        <v>0</v>
      </c>
      <c r="CJ141" s="754">
        <v>0</v>
      </c>
      <c r="CK141" s="753">
        <v>0</v>
      </c>
      <c r="CL141" s="754">
        <v>0</v>
      </c>
      <c r="CM141" s="755">
        <v>0</v>
      </c>
      <c r="CN141" s="707"/>
      <c r="CO141" s="993"/>
      <c r="CP141" s="707"/>
      <c r="CQ141" s="752">
        <v>0</v>
      </c>
      <c r="CR141" s="854">
        <v>0</v>
      </c>
      <c r="CS141" s="754">
        <v>0</v>
      </c>
      <c r="CT141" s="753">
        <v>0</v>
      </c>
      <c r="CU141" s="754">
        <v>0</v>
      </c>
      <c r="CV141" s="753">
        <v>0</v>
      </c>
      <c r="CW141" s="754">
        <v>0</v>
      </c>
      <c r="CX141" s="753">
        <v>0</v>
      </c>
      <c r="CY141" s="754">
        <v>0</v>
      </c>
      <c r="CZ141" s="753">
        <v>0</v>
      </c>
      <c r="DA141" s="754">
        <v>0</v>
      </c>
      <c r="DB141" s="753">
        <v>0</v>
      </c>
      <c r="DC141" s="754">
        <v>0</v>
      </c>
      <c r="DD141" s="753">
        <v>0</v>
      </c>
      <c r="DE141" s="754">
        <v>0</v>
      </c>
      <c r="DF141" s="753">
        <v>0</v>
      </c>
      <c r="DG141" s="754">
        <v>0</v>
      </c>
      <c r="DH141" s="753">
        <v>0</v>
      </c>
      <c r="DI141" s="754">
        <v>0</v>
      </c>
      <c r="DJ141" s="753">
        <v>0</v>
      </c>
      <c r="DK141" s="754">
        <v>0</v>
      </c>
      <c r="DL141" s="753">
        <v>0</v>
      </c>
      <c r="DM141" s="754">
        <v>0</v>
      </c>
      <c r="DN141" s="753">
        <v>0</v>
      </c>
      <c r="DO141" s="754">
        <v>0</v>
      </c>
      <c r="DP141" s="755">
        <v>0</v>
      </c>
      <c r="DQ141" s="707"/>
      <c r="DR141" s="995"/>
      <c r="DS141" s="707"/>
      <c r="DT141" s="997"/>
    </row>
    <row r="142" spans="2:124" outlineLevel="1">
      <c r="B142" s="738">
        <v>132</v>
      </c>
      <c r="C142" s="739" t="s">
        <v>671</v>
      </c>
      <c r="D142" s="740" t="s">
        <v>807</v>
      </c>
      <c r="F142" s="741">
        <v>61261</v>
      </c>
      <c r="G142" s="853">
        <v>61261</v>
      </c>
      <c r="H142" s="743">
        <v>61261</v>
      </c>
      <c r="I142" s="742">
        <v>61261</v>
      </c>
      <c r="J142" s="743">
        <v>61261</v>
      </c>
      <c r="K142" s="742">
        <v>61261</v>
      </c>
      <c r="L142" s="743">
        <v>61261</v>
      </c>
      <c r="M142" s="742">
        <v>61261</v>
      </c>
      <c r="N142" s="743">
        <v>61261</v>
      </c>
      <c r="O142" s="742">
        <v>61261</v>
      </c>
      <c r="P142" s="743">
        <v>61261</v>
      </c>
      <c r="Q142" s="742">
        <v>61261</v>
      </c>
      <c r="R142" s="743">
        <v>61261</v>
      </c>
      <c r="S142" s="742">
        <v>61261</v>
      </c>
      <c r="T142" s="743">
        <v>61261</v>
      </c>
      <c r="U142" s="742">
        <v>61261</v>
      </c>
      <c r="V142" s="743">
        <v>61261</v>
      </c>
      <c r="W142" s="742">
        <v>61261</v>
      </c>
      <c r="X142" s="743">
        <v>58556</v>
      </c>
      <c r="Y142" s="742">
        <v>0</v>
      </c>
      <c r="Z142" s="743">
        <v>0</v>
      </c>
      <c r="AA142" s="742">
        <v>0</v>
      </c>
      <c r="AB142" s="743">
        <v>0</v>
      </c>
      <c r="AC142" s="742">
        <v>0</v>
      </c>
      <c r="AD142" s="743">
        <v>0</v>
      </c>
      <c r="AE142" s="744">
        <v>0</v>
      </c>
      <c r="AF142" s="707"/>
      <c r="AG142" s="1003"/>
      <c r="AH142" s="707"/>
      <c r="AI142" s="741">
        <v>32</v>
      </c>
      <c r="AJ142" s="853">
        <v>32</v>
      </c>
      <c r="AK142" s="743">
        <v>32</v>
      </c>
      <c r="AL142" s="742">
        <v>32</v>
      </c>
      <c r="AM142" s="743">
        <v>32</v>
      </c>
      <c r="AN142" s="742">
        <v>32</v>
      </c>
      <c r="AO142" s="743">
        <v>32</v>
      </c>
      <c r="AP142" s="742">
        <v>32</v>
      </c>
      <c r="AQ142" s="743">
        <v>32</v>
      </c>
      <c r="AR142" s="742">
        <v>32</v>
      </c>
      <c r="AS142" s="743">
        <v>32</v>
      </c>
      <c r="AT142" s="742">
        <v>32</v>
      </c>
      <c r="AU142" s="743">
        <v>32</v>
      </c>
      <c r="AV142" s="742">
        <v>32</v>
      </c>
      <c r="AW142" s="743">
        <v>32</v>
      </c>
      <c r="AX142" s="742">
        <v>32</v>
      </c>
      <c r="AY142" s="743">
        <v>32</v>
      </c>
      <c r="AZ142" s="742">
        <v>32</v>
      </c>
      <c r="BA142" s="743">
        <v>29</v>
      </c>
      <c r="BB142" s="742">
        <v>0</v>
      </c>
      <c r="BC142" s="743">
        <v>0</v>
      </c>
      <c r="BD142" s="742">
        <v>0</v>
      </c>
      <c r="BE142" s="743">
        <v>0</v>
      </c>
      <c r="BF142" s="742">
        <v>0</v>
      </c>
      <c r="BG142" s="743">
        <v>0</v>
      </c>
      <c r="BH142" s="744">
        <v>0</v>
      </c>
      <c r="BI142" s="707"/>
      <c r="BJ142" s="1005"/>
      <c r="BK142" s="707"/>
      <c r="BL142" s="991"/>
      <c r="BM142" s="707"/>
      <c r="BN142" s="741">
        <v>37584</v>
      </c>
      <c r="BO142" s="853">
        <v>37584</v>
      </c>
      <c r="BP142" s="743">
        <v>37584</v>
      </c>
      <c r="BQ142" s="742">
        <v>37584</v>
      </c>
      <c r="BR142" s="743">
        <v>37584</v>
      </c>
      <c r="BS142" s="742">
        <v>37584</v>
      </c>
      <c r="BT142" s="743">
        <v>37584</v>
      </c>
      <c r="BU142" s="742">
        <v>37584</v>
      </c>
      <c r="BV142" s="743">
        <v>37584</v>
      </c>
      <c r="BW142" s="742">
        <v>37584</v>
      </c>
      <c r="BX142" s="743">
        <v>37584</v>
      </c>
      <c r="BY142" s="742">
        <v>37584</v>
      </c>
      <c r="BZ142" s="743">
        <v>37584</v>
      </c>
      <c r="CA142" s="742">
        <v>37584</v>
      </c>
      <c r="CB142" s="743">
        <v>37584</v>
      </c>
      <c r="CC142" s="742">
        <v>37584</v>
      </c>
      <c r="CD142" s="743">
        <v>37584</v>
      </c>
      <c r="CE142" s="742">
        <v>37584</v>
      </c>
      <c r="CF142" s="743">
        <v>35925</v>
      </c>
      <c r="CG142" s="742">
        <v>0</v>
      </c>
      <c r="CH142" s="743">
        <v>0</v>
      </c>
      <c r="CI142" s="742">
        <v>0</v>
      </c>
      <c r="CJ142" s="743">
        <v>0</v>
      </c>
      <c r="CK142" s="742">
        <v>0</v>
      </c>
      <c r="CL142" s="743">
        <v>0</v>
      </c>
      <c r="CM142" s="744">
        <v>0</v>
      </c>
      <c r="CN142" s="707"/>
      <c r="CO142" s="993"/>
      <c r="CP142" s="707"/>
      <c r="CQ142" s="741">
        <v>20</v>
      </c>
      <c r="CR142" s="853">
        <v>20</v>
      </c>
      <c r="CS142" s="743">
        <v>20</v>
      </c>
      <c r="CT142" s="742">
        <v>20</v>
      </c>
      <c r="CU142" s="743">
        <v>20</v>
      </c>
      <c r="CV142" s="742">
        <v>20</v>
      </c>
      <c r="CW142" s="743">
        <v>20</v>
      </c>
      <c r="CX142" s="742">
        <v>20</v>
      </c>
      <c r="CY142" s="743">
        <v>20</v>
      </c>
      <c r="CZ142" s="742">
        <v>20</v>
      </c>
      <c r="DA142" s="743">
        <v>20</v>
      </c>
      <c r="DB142" s="742">
        <v>20</v>
      </c>
      <c r="DC142" s="743">
        <v>20</v>
      </c>
      <c r="DD142" s="742">
        <v>20</v>
      </c>
      <c r="DE142" s="743">
        <v>20</v>
      </c>
      <c r="DF142" s="742">
        <v>20</v>
      </c>
      <c r="DG142" s="743">
        <v>20</v>
      </c>
      <c r="DH142" s="742">
        <v>20</v>
      </c>
      <c r="DI142" s="743">
        <v>18</v>
      </c>
      <c r="DJ142" s="742">
        <v>0</v>
      </c>
      <c r="DK142" s="743">
        <v>0</v>
      </c>
      <c r="DL142" s="742">
        <v>0</v>
      </c>
      <c r="DM142" s="743">
        <v>0</v>
      </c>
      <c r="DN142" s="742">
        <v>0</v>
      </c>
      <c r="DO142" s="743">
        <v>0</v>
      </c>
      <c r="DP142" s="744">
        <v>0</v>
      </c>
      <c r="DQ142" s="707"/>
      <c r="DR142" s="995"/>
      <c r="DS142" s="707"/>
      <c r="DT142" s="997"/>
    </row>
    <row r="143" spans="2:124" outlineLevel="1">
      <c r="B143" s="802">
        <v>133</v>
      </c>
      <c r="C143" s="827" t="s">
        <v>99</v>
      </c>
      <c r="D143" s="804" t="s">
        <v>807</v>
      </c>
      <c r="F143" s="828">
        <v>1622799</v>
      </c>
      <c r="G143" s="868">
        <v>1622799</v>
      </c>
      <c r="H143" s="830">
        <v>1622799</v>
      </c>
      <c r="I143" s="829">
        <v>1622799</v>
      </c>
      <c r="J143" s="830">
        <v>1622799</v>
      </c>
      <c r="K143" s="829">
        <v>1622799</v>
      </c>
      <c r="L143" s="830">
        <v>1622799</v>
      </c>
      <c r="M143" s="829">
        <v>1622799</v>
      </c>
      <c r="N143" s="830">
        <v>1622799</v>
      </c>
      <c r="O143" s="829">
        <v>1622799</v>
      </c>
      <c r="P143" s="830">
        <v>1622799</v>
      </c>
      <c r="Q143" s="829">
        <v>1622799</v>
      </c>
      <c r="R143" s="830">
        <v>1622799</v>
      </c>
      <c r="S143" s="829">
        <v>1622799</v>
      </c>
      <c r="T143" s="830">
        <v>1622799</v>
      </c>
      <c r="U143" s="829">
        <v>1622799</v>
      </c>
      <c r="V143" s="830">
        <v>415892</v>
      </c>
      <c r="W143" s="829">
        <v>415892</v>
      </c>
      <c r="X143" s="830">
        <v>415892</v>
      </c>
      <c r="Y143" s="829">
        <v>415892</v>
      </c>
      <c r="Z143" s="830">
        <v>392500</v>
      </c>
      <c r="AA143" s="829">
        <v>392500</v>
      </c>
      <c r="AB143" s="830">
        <v>392500</v>
      </c>
      <c r="AC143" s="829">
        <v>0</v>
      </c>
      <c r="AD143" s="830">
        <v>0</v>
      </c>
      <c r="AE143" s="831">
        <v>0</v>
      </c>
      <c r="AF143" s="707"/>
      <c r="AG143" s="1003"/>
      <c r="AH143" s="707"/>
      <c r="AI143" s="828">
        <v>85</v>
      </c>
      <c r="AJ143" s="868">
        <v>85</v>
      </c>
      <c r="AK143" s="830">
        <v>85</v>
      </c>
      <c r="AL143" s="829">
        <v>85</v>
      </c>
      <c r="AM143" s="830">
        <v>85</v>
      </c>
      <c r="AN143" s="829">
        <v>85</v>
      </c>
      <c r="AO143" s="830">
        <v>85</v>
      </c>
      <c r="AP143" s="829">
        <v>85</v>
      </c>
      <c r="AQ143" s="830">
        <v>85</v>
      </c>
      <c r="AR143" s="829">
        <v>85</v>
      </c>
      <c r="AS143" s="830">
        <v>85</v>
      </c>
      <c r="AT143" s="829">
        <v>85</v>
      </c>
      <c r="AU143" s="830">
        <v>85</v>
      </c>
      <c r="AV143" s="829">
        <v>85</v>
      </c>
      <c r="AW143" s="830">
        <v>85</v>
      </c>
      <c r="AX143" s="829">
        <v>85</v>
      </c>
      <c r="AY143" s="830">
        <v>20</v>
      </c>
      <c r="AZ143" s="829">
        <v>20</v>
      </c>
      <c r="BA143" s="830">
        <v>20</v>
      </c>
      <c r="BB143" s="829">
        <v>20</v>
      </c>
      <c r="BC143" s="830">
        <v>19</v>
      </c>
      <c r="BD143" s="829">
        <v>19</v>
      </c>
      <c r="BE143" s="830">
        <v>19</v>
      </c>
      <c r="BF143" s="829">
        <v>0</v>
      </c>
      <c r="BG143" s="830">
        <v>0</v>
      </c>
      <c r="BH143" s="831">
        <v>0</v>
      </c>
      <c r="BI143" s="707"/>
      <c r="BJ143" s="1005"/>
      <c r="BK143" s="707"/>
      <c r="BL143" s="991"/>
      <c r="BM143" s="707"/>
      <c r="BN143" s="828">
        <v>807475</v>
      </c>
      <c r="BO143" s="868">
        <v>807475</v>
      </c>
      <c r="BP143" s="830">
        <v>807475</v>
      </c>
      <c r="BQ143" s="829">
        <v>807475</v>
      </c>
      <c r="BR143" s="830">
        <v>807475</v>
      </c>
      <c r="BS143" s="829">
        <v>807475</v>
      </c>
      <c r="BT143" s="830">
        <v>807475</v>
      </c>
      <c r="BU143" s="829">
        <v>807475</v>
      </c>
      <c r="BV143" s="830">
        <v>807475</v>
      </c>
      <c r="BW143" s="829">
        <v>807475</v>
      </c>
      <c r="BX143" s="830">
        <v>807475</v>
      </c>
      <c r="BY143" s="829">
        <v>807475</v>
      </c>
      <c r="BZ143" s="830">
        <v>807475</v>
      </c>
      <c r="CA143" s="829">
        <v>807475</v>
      </c>
      <c r="CB143" s="830">
        <v>807475</v>
      </c>
      <c r="CC143" s="829">
        <v>807475</v>
      </c>
      <c r="CD143" s="830">
        <v>204021</v>
      </c>
      <c r="CE143" s="829">
        <v>204021</v>
      </c>
      <c r="CF143" s="830">
        <v>204021</v>
      </c>
      <c r="CG143" s="829">
        <v>204021</v>
      </c>
      <c r="CH143" s="830">
        <v>192325</v>
      </c>
      <c r="CI143" s="829">
        <v>192325</v>
      </c>
      <c r="CJ143" s="830">
        <v>192325</v>
      </c>
      <c r="CK143" s="829">
        <v>0</v>
      </c>
      <c r="CL143" s="830">
        <v>0</v>
      </c>
      <c r="CM143" s="831">
        <v>0</v>
      </c>
      <c r="CN143" s="707"/>
      <c r="CO143" s="993"/>
      <c r="CP143" s="707"/>
      <c r="CQ143" s="828">
        <v>42</v>
      </c>
      <c r="CR143" s="868">
        <v>42</v>
      </c>
      <c r="CS143" s="830">
        <v>42</v>
      </c>
      <c r="CT143" s="829">
        <v>42</v>
      </c>
      <c r="CU143" s="830">
        <v>42</v>
      </c>
      <c r="CV143" s="829">
        <v>42</v>
      </c>
      <c r="CW143" s="830">
        <v>42</v>
      </c>
      <c r="CX143" s="829">
        <v>42</v>
      </c>
      <c r="CY143" s="830">
        <v>42</v>
      </c>
      <c r="CZ143" s="829">
        <v>42</v>
      </c>
      <c r="DA143" s="830">
        <v>42</v>
      </c>
      <c r="DB143" s="829">
        <v>42</v>
      </c>
      <c r="DC143" s="830">
        <v>42</v>
      </c>
      <c r="DD143" s="829">
        <v>42</v>
      </c>
      <c r="DE143" s="830">
        <v>42</v>
      </c>
      <c r="DF143" s="829">
        <v>42</v>
      </c>
      <c r="DG143" s="830">
        <v>10</v>
      </c>
      <c r="DH143" s="829">
        <v>10</v>
      </c>
      <c r="DI143" s="830">
        <v>10</v>
      </c>
      <c r="DJ143" s="829">
        <v>10</v>
      </c>
      <c r="DK143" s="830">
        <v>9</v>
      </c>
      <c r="DL143" s="829">
        <v>9</v>
      </c>
      <c r="DM143" s="830">
        <v>9</v>
      </c>
      <c r="DN143" s="829">
        <v>0</v>
      </c>
      <c r="DO143" s="830">
        <v>0</v>
      </c>
      <c r="DP143" s="831">
        <v>0</v>
      </c>
      <c r="DQ143" s="707"/>
      <c r="DR143" s="995"/>
      <c r="DS143" s="707"/>
      <c r="DT143" s="997"/>
    </row>
    <row r="144" spans="2:124" outlineLevel="1">
      <c r="B144" s="809">
        <v>134</v>
      </c>
      <c r="C144" s="832" t="s">
        <v>100</v>
      </c>
      <c r="D144" s="811" t="s">
        <v>807</v>
      </c>
      <c r="F144" s="833">
        <v>393285</v>
      </c>
      <c r="G144" s="874">
        <v>393285</v>
      </c>
      <c r="H144" s="835">
        <v>393285</v>
      </c>
      <c r="I144" s="834">
        <v>393285</v>
      </c>
      <c r="J144" s="835">
        <v>974061</v>
      </c>
      <c r="K144" s="834">
        <v>974061</v>
      </c>
      <c r="L144" s="835">
        <v>974061</v>
      </c>
      <c r="M144" s="834">
        <v>974061</v>
      </c>
      <c r="N144" s="835">
        <v>974061</v>
      </c>
      <c r="O144" s="834">
        <v>974061</v>
      </c>
      <c r="P144" s="835">
        <v>974061</v>
      </c>
      <c r="Q144" s="834">
        <v>974061</v>
      </c>
      <c r="R144" s="835">
        <v>974061</v>
      </c>
      <c r="S144" s="834">
        <v>681843</v>
      </c>
      <c r="T144" s="835">
        <v>0</v>
      </c>
      <c r="U144" s="834">
        <v>0</v>
      </c>
      <c r="V144" s="835">
        <v>0</v>
      </c>
      <c r="W144" s="834">
        <v>0</v>
      </c>
      <c r="X144" s="835">
        <v>0</v>
      </c>
      <c r="Y144" s="834">
        <v>0</v>
      </c>
      <c r="Z144" s="835">
        <v>0</v>
      </c>
      <c r="AA144" s="834">
        <v>0</v>
      </c>
      <c r="AB144" s="835">
        <v>0</v>
      </c>
      <c r="AC144" s="834">
        <v>0</v>
      </c>
      <c r="AD144" s="835">
        <v>0</v>
      </c>
      <c r="AE144" s="836">
        <v>0</v>
      </c>
      <c r="AF144" s="707"/>
      <c r="AG144" s="1003"/>
      <c r="AH144" s="707"/>
      <c r="AI144" s="833">
        <v>84</v>
      </c>
      <c r="AJ144" s="874">
        <v>84</v>
      </c>
      <c r="AK144" s="835">
        <v>84</v>
      </c>
      <c r="AL144" s="834">
        <v>84</v>
      </c>
      <c r="AM144" s="835">
        <v>208</v>
      </c>
      <c r="AN144" s="834">
        <v>208</v>
      </c>
      <c r="AO144" s="835">
        <v>208</v>
      </c>
      <c r="AP144" s="834">
        <v>208</v>
      </c>
      <c r="AQ144" s="835">
        <v>208</v>
      </c>
      <c r="AR144" s="834">
        <v>208</v>
      </c>
      <c r="AS144" s="835">
        <v>208</v>
      </c>
      <c r="AT144" s="834">
        <v>208</v>
      </c>
      <c r="AU144" s="835">
        <v>208</v>
      </c>
      <c r="AV144" s="834">
        <v>145</v>
      </c>
      <c r="AW144" s="835">
        <v>0</v>
      </c>
      <c r="AX144" s="834">
        <v>0</v>
      </c>
      <c r="AY144" s="835">
        <v>0</v>
      </c>
      <c r="AZ144" s="834">
        <v>0</v>
      </c>
      <c r="BA144" s="835">
        <v>0</v>
      </c>
      <c r="BB144" s="834">
        <v>0</v>
      </c>
      <c r="BC144" s="835">
        <v>0</v>
      </c>
      <c r="BD144" s="834">
        <v>0</v>
      </c>
      <c r="BE144" s="835">
        <v>0</v>
      </c>
      <c r="BF144" s="834">
        <v>0</v>
      </c>
      <c r="BG144" s="835">
        <v>0</v>
      </c>
      <c r="BH144" s="836">
        <v>0</v>
      </c>
      <c r="BI144" s="707"/>
      <c r="BJ144" s="1005"/>
      <c r="BK144" s="707"/>
      <c r="BL144" s="991"/>
      <c r="BM144" s="707"/>
      <c r="BN144" s="833">
        <v>338247</v>
      </c>
      <c r="BO144" s="874">
        <v>338247</v>
      </c>
      <c r="BP144" s="835">
        <v>338247</v>
      </c>
      <c r="BQ144" s="834">
        <v>338247</v>
      </c>
      <c r="BR144" s="835">
        <v>837746</v>
      </c>
      <c r="BS144" s="834">
        <v>837746</v>
      </c>
      <c r="BT144" s="835">
        <v>837746</v>
      </c>
      <c r="BU144" s="834">
        <v>837746</v>
      </c>
      <c r="BV144" s="835">
        <v>837746</v>
      </c>
      <c r="BW144" s="834">
        <v>837746</v>
      </c>
      <c r="BX144" s="835">
        <v>837746</v>
      </c>
      <c r="BY144" s="834">
        <v>837746</v>
      </c>
      <c r="BZ144" s="835">
        <v>837746</v>
      </c>
      <c r="CA144" s="834">
        <v>586422</v>
      </c>
      <c r="CB144" s="835">
        <v>0</v>
      </c>
      <c r="CC144" s="834">
        <v>0</v>
      </c>
      <c r="CD144" s="835">
        <v>0</v>
      </c>
      <c r="CE144" s="834">
        <v>0</v>
      </c>
      <c r="CF144" s="835">
        <v>0</v>
      </c>
      <c r="CG144" s="834">
        <v>0</v>
      </c>
      <c r="CH144" s="835">
        <v>0</v>
      </c>
      <c r="CI144" s="834">
        <v>0</v>
      </c>
      <c r="CJ144" s="835">
        <v>0</v>
      </c>
      <c r="CK144" s="834">
        <v>0</v>
      </c>
      <c r="CL144" s="835">
        <v>0</v>
      </c>
      <c r="CM144" s="836">
        <v>0</v>
      </c>
      <c r="CN144" s="707"/>
      <c r="CO144" s="993"/>
      <c r="CP144" s="707"/>
      <c r="CQ144" s="833">
        <v>72</v>
      </c>
      <c r="CR144" s="874">
        <v>72</v>
      </c>
      <c r="CS144" s="835">
        <v>72</v>
      </c>
      <c r="CT144" s="834">
        <v>72</v>
      </c>
      <c r="CU144" s="835">
        <v>188</v>
      </c>
      <c r="CV144" s="834">
        <v>188</v>
      </c>
      <c r="CW144" s="835">
        <v>188</v>
      </c>
      <c r="CX144" s="834">
        <v>188</v>
      </c>
      <c r="CY144" s="835">
        <v>188</v>
      </c>
      <c r="CZ144" s="834">
        <v>188</v>
      </c>
      <c r="DA144" s="835">
        <v>188</v>
      </c>
      <c r="DB144" s="834">
        <v>188</v>
      </c>
      <c r="DC144" s="835">
        <v>188</v>
      </c>
      <c r="DD144" s="834">
        <v>131</v>
      </c>
      <c r="DE144" s="835">
        <v>0</v>
      </c>
      <c r="DF144" s="834">
        <v>0</v>
      </c>
      <c r="DG144" s="835">
        <v>0</v>
      </c>
      <c r="DH144" s="834">
        <v>0</v>
      </c>
      <c r="DI144" s="835">
        <v>0</v>
      </c>
      <c r="DJ144" s="834">
        <v>0</v>
      </c>
      <c r="DK144" s="835">
        <v>0</v>
      </c>
      <c r="DL144" s="834">
        <v>0</v>
      </c>
      <c r="DM144" s="835">
        <v>0</v>
      </c>
      <c r="DN144" s="834">
        <v>0</v>
      </c>
      <c r="DO144" s="835">
        <v>0</v>
      </c>
      <c r="DP144" s="836">
        <v>0</v>
      </c>
      <c r="DQ144" s="707"/>
      <c r="DR144" s="995"/>
      <c r="DS144" s="707"/>
      <c r="DT144" s="997"/>
    </row>
    <row r="145" spans="2:124" outlineLevel="1">
      <c r="B145" s="745">
        <v>135</v>
      </c>
      <c r="C145" s="746" t="s">
        <v>101</v>
      </c>
      <c r="D145" s="747" t="s">
        <v>807</v>
      </c>
      <c r="F145" s="752">
        <v>942172</v>
      </c>
      <c r="G145" s="854">
        <v>942172</v>
      </c>
      <c r="H145" s="754">
        <v>942172</v>
      </c>
      <c r="I145" s="753">
        <v>903210</v>
      </c>
      <c r="J145" s="754">
        <v>903210</v>
      </c>
      <c r="K145" s="753">
        <v>903210</v>
      </c>
      <c r="L145" s="754">
        <v>866250</v>
      </c>
      <c r="M145" s="753">
        <v>866250</v>
      </c>
      <c r="N145" s="754">
        <v>866250</v>
      </c>
      <c r="O145" s="753">
        <v>709671</v>
      </c>
      <c r="P145" s="754">
        <v>556426</v>
      </c>
      <c r="Q145" s="753">
        <v>556426</v>
      </c>
      <c r="R145" s="754">
        <v>307416</v>
      </c>
      <c r="S145" s="753">
        <v>307416</v>
      </c>
      <c r="T145" s="754">
        <v>307416</v>
      </c>
      <c r="U145" s="753">
        <v>234067</v>
      </c>
      <c r="V145" s="754">
        <v>16160</v>
      </c>
      <c r="W145" s="753">
        <v>16160</v>
      </c>
      <c r="X145" s="754">
        <v>16160</v>
      </c>
      <c r="Y145" s="753">
        <v>16160</v>
      </c>
      <c r="Z145" s="754">
        <v>0</v>
      </c>
      <c r="AA145" s="753">
        <v>0</v>
      </c>
      <c r="AB145" s="754">
        <v>0</v>
      </c>
      <c r="AC145" s="753">
        <v>0</v>
      </c>
      <c r="AD145" s="754">
        <v>0</v>
      </c>
      <c r="AE145" s="755">
        <v>0</v>
      </c>
      <c r="AF145" s="707"/>
      <c r="AG145" s="1003"/>
      <c r="AH145" s="707"/>
      <c r="AI145" s="752">
        <v>202</v>
      </c>
      <c r="AJ145" s="854">
        <v>202</v>
      </c>
      <c r="AK145" s="754">
        <v>202</v>
      </c>
      <c r="AL145" s="753">
        <v>189</v>
      </c>
      <c r="AM145" s="754">
        <v>189</v>
      </c>
      <c r="AN145" s="753">
        <v>189</v>
      </c>
      <c r="AO145" s="754">
        <v>185</v>
      </c>
      <c r="AP145" s="753">
        <v>185</v>
      </c>
      <c r="AQ145" s="754">
        <v>185</v>
      </c>
      <c r="AR145" s="753">
        <v>164</v>
      </c>
      <c r="AS145" s="754">
        <v>145</v>
      </c>
      <c r="AT145" s="753">
        <v>145</v>
      </c>
      <c r="AU145" s="754">
        <v>104</v>
      </c>
      <c r="AV145" s="753">
        <v>104</v>
      </c>
      <c r="AW145" s="754">
        <v>104</v>
      </c>
      <c r="AX145" s="753">
        <v>79</v>
      </c>
      <c r="AY145" s="754">
        <v>5</v>
      </c>
      <c r="AZ145" s="753">
        <v>5</v>
      </c>
      <c r="BA145" s="754">
        <v>5</v>
      </c>
      <c r="BB145" s="753">
        <v>5</v>
      </c>
      <c r="BC145" s="754">
        <v>0</v>
      </c>
      <c r="BD145" s="753">
        <v>0</v>
      </c>
      <c r="BE145" s="754">
        <v>0</v>
      </c>
      <c r="BF145" s="753">
        <v>0</v>
      </c>
      <c r="BG145" s="754">
        <v>0</v>
      </c>
      <c r="BH145" s="755">
        <v>0</v>
      </c>
      <c r="BI145" s="707"/>
      <c r="BJ145" s="1005"/>
      <c r="BK145" s="707"/>
      <c r="BL145" s="991"/>
      <c r="BM145" s="707"/>
      <c r="BN145" s="752">
        <v>679088</v>
      </c>
      <c r="BO145" s="854">
        <v>679088</v>
      </c>
      <c r="BP145" s="754">
        <v>679088</v>
      </c>
      <c r="BQ145" s="753">
        <v>650499</v>
      </c>
      <c r="BR145" s="754">
        <v>650499</v>
      </c>
      <c r="BS145" s="753">
        <v>650499</v>
      </c>
      <c r="BT145" s="754">
        <v>623767</v>
      </c>
      <c r="BU145" s="753">
        <v>623767</v>
      </c>
      <c r="BV145" s="754">
        <v>623767</v>
      </c>
      <c r="BW145" s="753">
        <v>510518</v>
      </c>
      <c r="BX145" s="754">
        <v>399681</v>
      </c>
      <c r="BY145" s="753">
        <v>399681</v>
      </c>
      <c r="BZ145" s="754">
        <v>204589</v>
      </c>
      <c r="CA145" s="753">
        <v>204589</v>
      </c>
      <c r="CB145" s="754">
        <v>204589</v>
      </c>
      <c r="CC145" s="753">
        <v>155734</v>
      </c>
      <c r="CD145" s="754">
        <v>11858</v>
      </c>
      <c r="CE145" s="753">
        <v>11858</v>
      </c>
      <c r="CF145" s="754">
        <v>11858</v>
      </c>
      <c r="CG145" s="753">
        <v>11858</v>
      </c>
      <c r="CH145" s="754">
        <v>0</v>
      </c>
      <c r="CI145" s="753">
        <v>0</v>
      </c>
      <c r="CJ145" s="754">
        <v>0</v>
      </c>
      <c r="CK145" s="753">
        <v>0</v>
      </c>
      <c r="CL145" s="754">
        <v>0</v>
      </c>
      <c r="CM145" s="755">
        <v>0</v>
      </c>
      <c r="CN145" s="707"/>
      <c r="CO145" s="993"/>
      <c r="CP145" s="707"/>
      <c r="CQ145" s="752">
        <v>139</v>
      </c>
      <c r="CR145" s="854">
        <v>139</v>
      </c>
      <c r="CS145" s="754">
        <v>139</v>
      </c>
      <c r="CT145" s="753">
        <v>130</v>
      </c>
      <c r="CU145" s="754">
        <v>130</v>
      </c>
      <c r="CV145" s="753">
        <v>130</v>
      </c>
      <c r="CW145" s="754">
        <v>127</v>
      </c>
      <c r="CX145" s="753">
        <v>127</v>
      </c>
      <c r="CY145" s="754">
        <v>127</v>
      </c>
      <c r="CZ145" s="753">
        <v>113</v>
      </c>
      <c r="DA145" s="754">
        <v>100</v>
      </c>
      <c r="DB145" s="753">
        <v>100</v>
      </c>
      <c r="DC145" s="754">
        <v>67</v>
      </c>
      <c r="DD145" s="753">
        <v>67</v>
      </c>
      <c r="DE145" s="754">
        <v>67</v>
      </c>
      <c r="DF145" s="753">
        <v>51</v>
      </c>
      <c r="DG145" s="754">
        <v>4</v>
      </c>
      <c r="DH145" s="753">
        <v>4</v>
      </c>
      <c r="DI145" s="754">
        <v>4</v>
      </c>
      <c r="DJ145" s="753">
        <v>4</v>
      </c>
      <c r="DK145" s="754">
        <v>0</v>
      </c>
      <c r="DL145" s="753">
        <v>0</v>
      </c>
      <c r="DM145" s="754">
        <v>0</v>
      </c>
      <c r="DN145" s="753">
        <v>0</v>
      </c>
      <c r="DO145" s="754">
        <v>0</v>
      </c>
      <c r="DP145" s="755">
        <v>0</v>
      </c>
      <c r="DQ145" s="707"/>
      <c r="DR145" s="995"/>
      <c r="DS145" s="707"/>
      <c r="DT145" s="997"/>
    </row>
    <row r="146" spans="2:124" outlineLevel="1">
      <c r="B146" s="738">
        <v>136</v>
      </c>
      <c r="C146" s="739" t="s">
        <v>102</v>
      </c>
      <c r="D146" s="740" t="s">
        <v>807</v>
      </c>
      <c r="F146" s="741">
        <v>0</v>
      </c>
      <c r="G146" s="853">
        <v>0</v>
      </c>
      <c r="H146" s="743">
        <v>0</v>
      </c>
      <c r="I146" s="742">
        <v>0</v>
      </c>
      <c r="J146" s="743">
        <v>0</v>
      </c>
      <c r="K146" s="742">
        <v>0</v>
      </c>
      <c r="L146" s="743">
        <v>0</v>
      </c>
      <c r="M146" s="742">
        <v>0</v>
      </c>
      <c r="N146" s="743">
        <v>0</v>
      </c>
      <c r="O146" s="742">
        <v>0</v>
      </c>
      <c r="P146" s="743">
        <v>0</v>
      </c>
      <c r="Q146" s="742">
        <v>0</v>
      </c>
      <c r="R146" s="743">
        <v>0</v>
      </c>
      <c r="S146" s="742">
        <v>0</v>
      </c>
      <c r="T146" s="743">
        <v>0</v>
      </c>
      <c r="U146" s="742">
        <v>0</v>
      </c>
      <c r="V146" s="743">
        <v>0</v>
      </c>
      <c r="W146" s="742">
        <v>0</v>
      </c>
      <c r="X146" s="743">
        <v>0</v>
      </c>
      <c r="Y146" s="742">
        <v>0</v>
      </c>
      <c r="Z146" s="743">
        <v>0</v>
      </c>
      <c r="AA146" s="742">
        <v>0</v>
      </c>
      <c r="AB146" s="743">
        <v>0</v>
      </c>
      <c r="AC146" s="742">
        <v>0</v>
      </c>
      <c r="AD146" s="743">
        <v>0</v>
      </c>
      <c r="AE146" s="744">
        <v>0</v>
      </c>
      <c r="AF146" s="707"/>
      <c r="AG146" s="1003"/>
      <c r="AH146" s="707"/>
      <c r="AI146" s="741">
        <v>0</v>
      </c>
      <c r="AJ146" s="853">
        <v>0</v>
      </c>
      <c r="AK146" s="743">
        <v>0</v>
      </c>
      <c r="AL146" s="742">
        <v>0</v>
      </c>
      <c r="AM146" s="743">
        <v>0</v>
      </c>
      <c r="AN146" s="742">
        <v>0</v>
      </c>
      <c r="AO146" s="743">
        <v>0</v>
      </c>
      <c r="AP146" s="742">
        <v>0</v>
      </c>
      <c r="AQ146" s="743">
        <v>0</v>
      </c>
      <c r="AR146" s="742">
        <v>0</v>
      </c>
      <c r="AS146" s="743">
        <v>0</v>
      </c>
      <c r="AT146" s="742">
        <v>0</v>
      </c>
      <c r="AU146" s="743">
        <v>0</v>
      </c>
      <c r="AV146" s="742">
        <v>0</v>
      </c>
      <c r="AW146" s="743">
        <v>0</v>
      </c>
      <c r="AX146" s="742">
        <v>0</v>
      </c>
      <c r="AY146" s="743">
        <v>0</v>
      </c>
      <c r="AZ146" s="742">
        <v>0</v>
      </c>
      <c r="BA146" s="743">
        <v>0</v>
      </c>
      <c r="BB146" s="742">
        <v>0</v>
      </c>
      <c r="BC146" s="743">
        <v>0</v>
      </c>
      <c r="BD146" s="742">
        <v>0</v>
      </c>
      <c r="BE146" s="743">
        <v>0</v>
      </c>
      <c r="BF146" s="742">
        <v>0</v>
      </c>
      <c r="BG146" s="743">
        <v>0</v>
      </c>
      <c r="BH146" s="744">
        <v>0</v>
      </c>
      <c r="BI146" s="707"/>
      <c r="BJ146" s="1005"/>
      <c r="BK146" s="707"/>
      <c r="BL146" s="991"/>
      <c r="BM146" s="707"/>
      <c r="BN146" s="741">
        <v>0</v>
      </c>
      <c r="BO146" s="853">
        <v>0</v>
      </c>
      <c r="BP146" s="743">
        <v>0</v>
      </c>
      <c r="BQ146" s="742">
        <v>0</v>
      </c>
      <c r="BR146" s="743">
        <v>0</v>
      </c>
      <c r="BS146" s="742">
        <v>0</v>
      </c>
      <c r="BT146" s="743">
        <v>0</v>
      </c>
      <c r="BU146" s="742">
        <v>0</v>
      </c>
      <c r="BV146" s="743">
        <v>0</v>
      </c>
      <c r="BW146" s="742">
        <v>0</v>
      </c>
      <c r="BX146" s="743">
        <v>0</v>
      </c>
      <c r="BY146" s="742">
        <v>0</v>
      </c>
      <c r="BZ146" s="743">
        <v>0</v>
      </c>
      <c r="CA146" s="742">
        <v>0</v>
      </c>
      <c r="CB146" s="743">
        <v>0</v>
      </c>
      <c r="CC146" s="742">
        <v>0</v>
      </c>
      <c r="CD146" s="743">
        <v>0</v>
      </c>
      <c r="CE146" s="742">
        <v>0</v>
      </c>
      <c r="CF146" s="743">
        <v>0</v>
      </c>
      <c r="CG146" s="742">
        <v>0</v>
      </c>
      <c r="CH146" s="743">
        <v>0</v>
      </c>
      <c r="CI146" s="742">
        <v>0</v>
      </c>
      <c r="CJ146" s="743">
        <v>0</v>
      </c>
      <c r="CK146" s="742">
        <v>0</v>
      </c>
      <c r="CL146" s="743">
        <v>0</v>
      </c>
      <c r="CM146" s="744">
        <v>0</v>
      </c>
      <c r="CN146" s="707"/>
      <c r="CO146" s="993"/>
      <c r="CP146" s="707"/>
      <c r="CQ146" s="741">
        <v>0</v>
      </c>
      <c r="CR146" s="853">
        <v>0</v>
      </c>
      <c r="CS146" s="743">
        <v>0</v>
      </c>
      <c r="CT146" s="742">
        <v>0</v>
      </c>
      <c r="CU146" s="743">
        <v>0</v>
      </c>
      <c r="CV146" s="742">
        <v>0</v>
      </c>
      <c r="CW146" s="743">
        <v>0</v>
      </c>
      <c r="CX146" s="742">
        <v>0</v>
      </c>
      <c r="CY146" s="743">
        <v>0</v>
      </c>
      <c r="CZ146" s="742">
        <v>0</v>
      </c>
      <c r="DA146" s="743">
        <v>0</v>
      </c>
      <c r="DB146" s="742">
        <v>0</v>
      </c>
      <c r="DC146" s="743">
        <v>0</v>
      </c>
      <c r="DD146" s="742">
        <v>0</v>
      </c>
      <c r="DE146" s="743">
        <v>0</v>
      </c>
      <c r="DF146" s="742">
        <v>0</v>
      </c>
      <c r="DG146" s="743">
        <v>0</v>
      </c>
      <c r="DH146" s="742">
        <v>0</v>
      </c>
      <c r="DI146" s="743">
        <v>0</v>
      </c>
      <c r="DJ146" s="742">
        <v>0</v>
      </c>
      <c r="DK146" s="743">
        <v>0</v>
      </c>
      <c r="DL146" s="742">
        <v>0</v>
      </c>
      <c r="DM146" s="743">
        <v>0</v>
      </c>
      <c r="DN146" s="742">
        <v>0</v>
      </c>
      <c r="DO146" s="743">
        <v>0</v>
      </c>
      <c r="DP146" s="744">
        <v>0</v>
      </c>
      <c r="DQ146" s="707"/>
      <c r="DR146" s="995"/>
      <c r="DS146" s="707"/>
      <c r="DT146" s="997"/>
    </row>
    <row r="147" spans="2:124" outlineLevel="1">
      <c r="B147" s="745">
        <v>137</v>
      </c>
      <c r="C147" s="746" t="s">
        <v>103</v>
      </c>
      <c r="D147" s="747" t="s">
        <v>807</v>
      </c>
      <c r="F147" s="752">
        <v>1569663</v>
      </c>
      <c r="G147" s="854">
        <v>1569663</v>
      </c>
      <c r="H147" s="754">
        <v>1569663</v>
      </c>
      <c r="I147" s="753">
        <v>1569663</v>
      </c>
      <c r="J147" s="754">
        <v>1569663</v>
      </c>
      <c r="K147" s="753">
        <v>1569663</v>
      </c>
      <c r="L147" s="754">
        <v>1569663</v>
      </c>
      <c r="M147" s="753">
        <v>1569663</v>
      </c>
      <c r="N147" s="754">
        <v>1569663</v>
      </c>
      <c r="O147" s="753">
        <v>1569663</v>
      </c>
      <c r="P147" s="754">
        <v>1569663</v>
      </c>
      <c r="Q147" s="753">
        <v>1569663</v>
      </c>
      <c r="R147" s="754">
        <v>1569663</v>
      </c>
      <c r="S147" s="753">
        <v>1569663</v>
      </c>
      <c r="T147" s="754">
        <v>681090</v>
      </c>
      <c r="U147" s="753">
        <v>0</v>
      </c>
      <c r="V147" s="754">
        <v>0</v>
      </c>
      <c r="W147" s="753">
        <v>0</v>
      </c>
      <c r="X147" s="754">
        <v>0</v>
      </c>
      <c r="Y147" s="753">
        <v>0</v>
      </c>
      <c r="Z147" s="754">
        <v>0</v>
      </c>
      <c r="AA147" s="753">
        <v>0</v>
      </c>
      <c r="AB147" s="754">
        <v>0</v>
      </c>
      <c r="AC147" s="753">
        <v>0</v>
      </c>
      <c r="AD147" s="754">
        <v>0</v>
      </c>
      <c r="AE147" s="755">
        <v>0</v>
      </c>
      <c r="AF147" s="707"/>
      <c r="AG147" s="1003"/>
      <c r="AH147" s="707"/>
      <c r="AI147" s="752">
        <v>652</v>
      </c>
      <c r="AJ147" s="854">
        <v>652</v>
      </c>
      <c r="AK147" s="754">
        <v>652</v>
      </c>
      <c r="AL147" s="753">
        <v>652</v>
      </c>
      <c r="AM147" s="754">
        <v>652</v>
      </c>
      <c r="AN147" s="753">
        <v>652</v>
      </c>
      <c r="AO147" s="754">
        <v>652</v>
      </c>
      <c r="AP147" s="753">
        <v>652</v>
      </c>
      <c r="AQ147" s="754">
        <v>652</v>
      </c>
      <c r="AR147" s="753">
        <v>652</v>
      </c>
      <c r="AS147" s="754">
        <v>652</v>
      </c>
      <c r="AT147" s="753">
        <v>652</v>
      </c>
      <c r="AU147" s="754">
        <v>652</v>
      </c>
      <c r="AV147" s="753">
        <v>652</v>
      </c>
      <c r="AW147" s="754">
        <v>283</v>
      </c>
      <c r="AX147" s="753">
        <v>0</v>
      </c>
      <c r="AY147" s="754">
        <v>0</v>
      </c>
      <c r="AZ147" s="753">
        <v>0</v>
      </c>
      <c r="BA147" s="754">
        <v>0</v>
      </c>
      <c r="BB147" s="753">
        <v>0</v>
      </c>
      <c r="BC147" s="754">
        <v>0</v>
      </c>
      <c r="BD147" s="753">
        <v>0</v>
      </c>
      <c r="BE147" s="754">
        <v>0</v>
      </c>
      <c r="BF147" s="753">
        <v>0</v>
      </c>
      <c r="BG147" s="754">
        <v>0</v>
      </c>
      <c r="BH147" s="755">
        <v>0</v>
      </c>
      <c r="BI147" s="707"/>
      <c r="BJ147" s="1005"/>
      <c r="BK147" s="707"/>
      <c r="BL147" s="991"/>
      <c r="BM147" s="707"/>
      <c r="BN147" s="752">
        <v>878463</v>
      </c>
      <c r="BO147" s="854">
        <v>878463</v>
      </c>
      <c r="BP147" s="754">
        <v>878463</v>
      </c>
      <c r="BQ147" s="753">
        <v>878463</v>
      </c>
      <c r="BR147" s="754">
        <v>878463</v>
      </c>
      <c r="BS147" s="753">
        <v>878463</v>
      </c>
      <c r="BT147" s="754">
        <v>878463</v>
      </c>
      <c r="BU147" s="753">
        <v>878463</v>
      </c>
      <c r="BV147" s="754">
        <v>878463</v>
      </c>
      <c r="BW147" s="753">
        <v>878463</v>
      </c>
      <c r="BX147" s="754">
        <v>878463</v>
      </c>
      <c r="BY147" s="753">
        <v>878463</v>
      </c>
      <c r="BZ147" s="754">
        <v>878463</v>
      </c>
      <c r="CA147" s="753">
        <v>878463</v>
      </c>
      <c r="CB147" s="754">
        <v>381173</v>
      </c>
      <c r="CC147" s="753">
        <v>0</v>
      </c>
      <c r="CD147" s="754">
        <v>0</v>
      </c>
      <c r="CE147" s="753">
        <v>0</v>
      </c>
      <c r="CF147" s="754">
        <v>0</v>
      </c>
      <c r="CG147" s="753">
        <v>0</v>
      </c>
      <c r="CH147" s="754">
        <v>0</v>
      </c>
      <c r="CI147" s="753">
        <v>0</v>
      </c>
      <c r="CJ147" s="754">
        <v>0</v>
      </c>
      <c r="CK147" s="753">
        <v>0</v>
      </c>
      <c r="CL147" s="754">
        <v>0</v>
      </c>
      <c r="CM147" s="755">
        <v>0</v>
      </c>
      <c r="CN147" s="707"/>
      <c r="CO147" s="993"/>
      <c r="CP147" s="707"/>
      <c r="CQ147" s="752">
        <v>364</v>
      </c>
      <c r="CR147" s="854">
        <v>364</v>
      </c>
      <c r="CS147" s="754">
        <v>364</v>
      </c>
      <c r="CT147" s="753">
        <v>364</v>
      </c>
      <c r="CU147" s="754">
        <v>364</v>
      </c>
      <c r="CV147" s="753">
        <v>364</v>
      </c>
      <c r="CW147" s="754">
        <v>364</v>
      </c>
      <c r="CX147" s="753">
        <v>364</v>
      </c>
      <c r="CY147" s="754">
        <v>364</v>
      </c>
      <c r="CZ147" s="753">
        <v>364</v>
      </c>
      <c r="DA147" s="754">
        <v>364</v>
      </c>
      <c r="DB147" s="753">
        <v>364</v>
      </c>
      <c r="DC147" s="754">
        <v>364</v>
      </c>
      <c r="DD147" s="753">
        <v>364</v>
      </c>
      <c r="DE147" s="754">
        <v>158</v>
      </c>
      <c r="DF147" s="753">
        <v>0</v>
      </c>
      <c r="DG147" s="754">
        <v>0</v>
      </c>
      <c r="DH147" s="753">
        <v>0</v>
      </c>
      <c r="DI147" s="754">
        <v>0</v>
      </c>
      <c r="DJ147" s="753">
        <v>0</v>
      </c>
      <c r="DK147" s="754">
        <v>0</v>
      </c>
      <c r="DL147" s="753">
        <v>0</v>
      </c>
      <c r="DM147" s="754">
        <v>0</v>
      </c>
      <c r="DN147" s="753">
        <v>0</v>
      </c>
      <c r="DO147" s="754">
        <v>0</v>
      </c>
      <c r="DP147" s="755">
        <v>0</v>
      </c>
      <c r="DQ147" s="707"/>
      <c r="DR147" s="995"/>
      <c r="DS147" s="707"/>
      <c r="DT147" s="997"/>
    </row>
    <row r="148" spans="2:124" outlineLevel="1">
      <c r="B148" s="762">
        <v>138</v>
      </c>
      <c r="C148" s="816" t="s">
        <v>104</v>
      </c>
      <c r="D148" s="764" t="s">
        <v>807</v>
      </c>
      <c r="F148" s="823">
        <v>0</v>
      </c>
      <c r="G148" s="855">
        <v>0</v>
      </c>
      <c r="H148" s="825">
        <v>0</v>
      </c>
      <c r="I148" s="824">
        <v>0</v>
      </c>
      <c r="J148" s="825">
        <v>0</v>
      </c>
      <c r="K148" s="824">
        <v>0</v>
      </c>
      <c r="L148" s="825">
        <v>0</v>
      </c>
      <c r="M148" s="824">
        <v>0</v>
      </c>
      <c r="N148" s="825">
        <v>0</v>
      </c>
      <c r="O148" s="824">
        <v>0</v>
      </c>
      <c r="P148" s="825">
        <v>0</v>
      </c>
      <c r="Q148" s="824">
        <v>0</v>
      </c>
      <c r="R148" s="825">
        <v>0</v>
      </c>
      <c r="S148" s="824">
        <v>0</v>
      </c>
      <c r="T148" s="825">
        <v>0</v>
      </c>
      <c r="U148" s="824">
        <v>0</v>
      </c>
      <c r="V148" s="825">
        <v>0</v>
      </c>
      <c r="W148" s="824">
        <v>0</v>
      </c>
      <c r="X148" s="825">
        <v>0</v>
      </c>
      <c r="Y148" s="824">
        <v>0</v>
      </c>
      <c r="Z148" s="825">
        <v>0</v>
      </c>
      <c r="AA148" s="824">
        <v>0</v>
      </c>
      <c r="AB148" s="825">
        <v>0</v>
      </c>
      <c r="AC148" s="824">
        <v>0</v>
      </c>
      <c r="AD148" s="825">
        <v>0</v>
      </c>
      <c r="AE148" s="826">
        <v>0</v>
      </c>
      <c r="AF148" s="707"/>
      <c r="AG148" s="1003"/>
      <c r="AH148" s="707"/>
      <c r="AI148" s="823">
        <v>0</v>
      </c>
      <c r="AJ148" s="855">
        <v>0</v>
      </c>
      <c r="AK148" s="825">
        <v>0</v>
      </c>
      <c r="AL148" s="824">
        <v>0</v>
      </c>
      <c r="AM148" s="825">
        <v>0</v>
      </c>
      <c r="AN148" s="824">
        <v>0</v>
      </c>
      <c r="AO148" s="825">
        <v>0</v>
      </c>
      <c r="AP148" s="824">
        <v>0</v>
      </c>
      <c r="AQ148" s="825">
        <v>0</v>
      </c>
      <c r="AR148" s="824">
        <v>0</v>
      </c>
      <c r="AS148" s="825">
        <v>0</v>
      </c>
      <c r="AT148" s="824">
        <v>0</v>
      </c>
      <c r="AU148" s="825">
        <v>0</v>
      </c>
      <c r="AV148" s="824">
        <v>0</v>
      </c>
      <c r="AW148" s="825">
        <v>0</v>
      </c>
      <c r="AX148" s="824">
        <v>0</v>
      </c>
      <c r="AY148" s="825">
        <v>0</v>
      </c>
      <c r="AZ148" s="824">
        <v>0</v>
      </c>
      <c r="BA148" s="825">
        <v>0</v>
      </c>
      <c r="BB148" s="824">
        <v>0</v>
      </c>
      <c r="BC148" s="825">
        <v>0</v>
      </c>
      <c r="BD148" s="824">
        <v>0</v>
      </c>
      <c r="BE148" s="825">
        <v>0</v>
      </c>
      <c r="BF148" s="824">
        <v>0</v>
      </c>
      <c r="BG148" s="825">
        <v>0</v>
      </c>
      <c r="BH148" s="826">
        <v>0</v>
      </c>
      <c r="BI148" s="707"/>
      <c r="BJ148" s="1005"/>
      <c r="BK148" s="707"/>
      <c r="BL148" s="991"/>
      <c r="BM148" s="707"/>
      <c r="BN148" s="823">
        <v>0</v>
      </c>
      <c r="BO148" s="855">
        <v>0</v>
      </c>
      <c r="BP148" s="825">
        <v>0</v>
      </c>
      <c r="BQ148" s="824">
        <v>0</v>
      </c>
      <c r="BR148" s="825">
        <v>0</v>
      </c>
      <c r="BS148" s="824">
        <v>0</v>
      </c>
      <c r="BT148" s="825">
        <v>0</v>
      </c>
      <c r="BU148" s="824">
        <v>0</v>
      </c>
      <c r="BV148" s="825">
        <v>0</v>
      </c>
      <c r="BW148" s="824">
        <v>0</v>
      </c>
      <c r="BX148" s="825">
        <v>0</v>
      </c>
      <c r="BY148" s="824">
        <v>0</v>
      </c>
      <c r="BZ148" s="825">
        <v>0</v>
      </c>
      <c r="CA148" s="824">
        <v>0</v>
      </c>
      <c r="CB148" s="825">
        <v>0</v>
      </c>
      <c r="CC148" s="824">
        <v>0</v>
      </c>
      <c r="CD148" s="825">
        <v>0</v>
      </c>
      <c r="CE148" s="824">
        <v>0</v>
      </c>
      <c r="CF148" s="825">
        <v>0</v>
      </c>
      <c r="CG148" s="824">
        <v>0</v>
      </c>
      <c r="CH148" s="825">
        <v>0</v>
      </c>
      <c r="CI148" s="824">
        <v>0</v>
      </c>
      <c r="CJ148" s="825">
        <v>0</v>
      </c>
      <c r="CK148" s="824">
        <v>0</v>
      </c>
      <c r="CL148" s="825">
        <v>0</v>
      </c>
      <c r="CM148" s="826">
        <v>0</v>
      </c>
      <c r="CN148" s="707"/>
      <c r="CO148" s="993"/>
      <c r="CP148" s="707"/>
      <c r="CQ148" s="823">
        <v>0</v>
      </c>
      <c r="CR148" s="855">
        <v>0</v>
      </c>
      <c r="CS148" s="825">
        <v>0</v>
      </c>
      <c r="CT148" s="824">
        <v>0</v>
      </c>
      <c r="CU148" s="825">
        <v>0</v>
      </c>
      <c r="CV148" s="824">
        <v>0</v>
      </c>
      <c r="CW148" s="825">
        <v>0</v>
      </c>
      <c r="CX148" s="824">
        <v>0</v>
      </c>
      <c r="CY148" s="825">
        <v>0</v>
      </c>
      <c r="CZ148" s="824">
        <v>0</v>
      </c>
      <c r="DA148" s="825">
        <v>0</v>
      </c>
      <c r="DB148" s="824">
        <v>0</v>
      </c>
      <c r="DC148" s="825">
        <v>0</v>
      </c>
      <c r="DD148" s="824">
        <v>0</v>
      </c>
      <c r="DE148" s="825">
        <v>0</v>
      </c>
      <c r="DF148" s="824">
        <v>0</v>
      </c>
      <c r="DG148" s="825">
        <v>0</v>
      </c>
      <c r="DH148" s="824">
        <v>0</v>
      </c>
      <c r="DI148" s="825">
        <v>0</v>
      </c>
      <c r="DJ148" s="824">
        <v>0</v>
      </c>
      <c r="DK148" s="825">
        <v>0</v>
      </c>
      <c r="DL148" s="824">
        <v>0</v>
      </c>
      <c r="DM148" s="825">
        <v>0</v>
      </c>
      <c r="DN148" s="824">
        <v>0</v>
      </c>
      <c r="DO148" s="825">
        <v>0</v>
      </c>
      <c r="DP148" s="826">
        <v>0</v>
      </c>
      <c r="DQ148" s="707"/>
      <c r="DR148" s="995"/>
      <c r="DS148" s="707"/>
      <c r="DT148" s="997"/>
    </row>
    <row r="149" spans="2:124" outlineLevel="1">
      <c r="B149" s="731">
        <v>139</v>
      </c>
      <c r="C149" s="732" t="s">
        <v>105</v>
      </c>
      <c r="D149" s="733" t="s">
        <v>807</v>
      </c>
      <c r="F149" s="734">
        <v>0</v>
      </c>
      <c r="G149" s="852">
        <v>0</v>
      </c>
      <c r="H149" s="736">
        <v>0</v>
      </c>
      <c r="I149" s="735">
        <v>0</v>
      </c>
      <c r="J149" s="736">
        <v>0</v>
      </c>
      <c r="K149" s="735">
        <v>0</v>
      </c>
      <c r="L149" s="736">
        <v>0</v>
      </c>
      <c r="M149" s="735">
        <v>0</v>
      </c>
      <c r="N149" s="736">
        <v>0</v>
      </c>
      <c r="O149" s="735">
        <v>0</v>
      </c>
      <c r="P149" s="736">
        <v>0</v>
      </c>
      <c r="Q149" s="735">
        <v>0</v>
      </c>
      <c r="R149" s="736">
        <v>0</v>
      </c>
      <c r="S149" s="735">
        <v>0</v>
      </c>
      <c r="T149" s="736">
        <v>0</v>
      </c>
      <c r="U149" s="735">
        <v>0</v>
      </c>
      <c r="V149" s="736">
        <v>0</v>
      </c>
      <c r="W149" s="735">
        <v>0</v>
      </c>
      <c r="X149" s="736">
        <v>0</v>
      </c>
      <c r="Y149" s="735">
        <v>0</v>
      </c>
      <c r="Z149" s="736">
        <v>0</v>
      </c>
      <c r="AA149" s="735">
        <v>0</v>
      </c>
      <c r="AB149" s="736">
        <v>0</v>
      </c>
      <c r="AC149" s="735">
        <v>0</v>
      </c>
      <c r="AD149" s="736">
        <v>0</v>
      </c>
      <c r="AE149" s="737">
        <v>0</v>
      </c>
      <c r="AF149" s="707"/>
      <c r="AG149" s="1003"/>
      <c r="AH149" s="707"/>
      <c r="AI149" s="734">
        <v>0</v>
      </c>
      <c r="AJ149" s="852">
        <v>0</v>
      </c>
      <c r="AK149" s="736">
        <v>0</v>
      </c>
      <c r="AL149" s="735">
        <v>0</v>
      </c>
      <c r="AM149" s="736">
        <v>0</v>
      </c>
      <c r="AN149" s="735">
        <v>0</v>
      </c>
      <c r="AO149" s="736">
        <v>0</v>
      </c>
      <c r="AP149" s="735">
        <v>0</v>
      </c>
      <c r="AQ149" s="736">
        <v>0</v>
      </c>
      <c r="AR149" s="735">
        <v>0</v>
      </c>
      <c r="AS149" s="736">
        <v>0</v>
      </c>
      <c r="AT149" s="735">
        <v>0</v>
      </c>
      <c r="AU149" s="736">
        <v>0</v>
      </c>
      <c r="AV149" s="735">
        <v>0</v>
      </c>
      <c r="AW149" s="736">
        <v>0</v>
      </c>
      <c r="AX149" s="735">
        <v>0</v>
      </c>
      <c r="AY149" s="736">
        <v>0</v>
      </c>
      <c r="AZ149" s="735">
        <v>0</v>
      </c>
      <c r="BA149" s="736">
        <v>0</v>
      </c>
      <c r="BB149" s="735">
        <v>0</v>
      </c>
      <c r="BC149" s="736">
        <v>0</v>
      </c>
      <c r="BD149" s="735">
        <v>0</v>
      </c>
      <c r="BE149" s="736">
        <v>0</v>
      </c>
      <c r="BF149" s="735">
        <v>0</v>
      </c>
      <c r="BG149" s="736">
        <v>0</v>
      </c>
      <c r="BH149" s="737">
        <v>0</v>
      </c>
      <c r="BI149" s="707"/>
      <c r="BJ149" s="1005"/>
      <c r="BK149" s="707"/>
      <c r="BL149" s="991"/>
      <c r="BM149" s="707"/>
      <c r="BN149" s="734">
        <v>0</v>
      </c>
      <c r="BO149" s="852">
        <v>0</v>
      </c>
      <c r="BP149" s="736">
        <v>0</v>
      </c>
      <c r="BQ149" s="735">
        <v>0</v>
      </c>
      <c r="BR149" s="736">
        <v>0</v>
      </c>
      <c r="BS149" s="735">
        <v>0</v>
      </c>
      <c r="BT149" s="736">
        <v>0</v>
      </c>
      <c r="BU149" s="735">
        <v>0</v>
      </c>
      <c r="BV149" s="736">
        <v>0</v>
      </c>
      <c r="BW149" s="735">
        <v>0</v>
      </c>
      <c r="BX149" s="736">
        <v>0</v>
      </c>
      <c r="BY149" s="735">
        <v>0</v>
      </c>
      <c r="BZ149" s="736">
        <v>0</v>
      </c>
      <c r="CA149" s="735">
        <v>0</v>
      </c>
      <c r="CB149" s="736">
        <v>0</v>
      </c>
      <c r="CC149" s="735">
        <v>0</v>
      </c>
      <c r="CD149" s="736">
        <v>0</v>
      </c>
      <c r="CE149" s="735">
        <v>0</v>
      </c>
      <c r="CF149" s="736">
        <v>0</v>
      </c>
      <c r="CG149" s="735">
        <v>0</v>
      </c>
      <c r="CH149" s="736">
        <v>0</v>
      </c>
      <c r="CI149" s="735">
        <v>0</v>
      </c>
      <c r="CJ149" s="736">
        <v>0</v>
      </c>
      <c r="CK149" s="735">
        <v>0</v>
      </c>
      <c r="CL149" s="736">
        <v>0</v>
      </c>
      <c r="CM149" s="737">
        <v>0</v>
      </c>
      <c r="CN149" s="707"/>
      <c r="CO149" s="993"/>
      <c r="CP149" s="707"/>
      <c r="CQ149" s="734">
        <v>0</v>
      </c>
      <c r="CR149" s="852">
        <v>0</v>
      </c>
      <c r="CS149" s="736">
        <v>0</v>
      </c>
      <c r="CT149" s="735">
        <v>0</v>
      </c>
      <c r="CU149" s="736">
        <v>0</v>
      </c>
      <c r="CV149" s="735">
        <v>0</v>
      </c>
      <c r="CW149" s="736">
        <v>0</v>
      </c>
      <c r="CX149" s="735">
        <v>0</v>
      </c>
      <c r="CY149" s="736">
        <v>0</v>
      </c>
      <c r="CZ149" s="735">
        <v>0</v>
      </c>
      <c r="DA149" s="736">
        <v>0</v>
      </c>
      <c r="DB149" s="735">
        <v>0</v>
      </c>
      <c r="DC149" s="736">
        <v>0</v>
      </c>
      <c r="DD149" s="735">
        <v>0</v>
      </c>
      <c r="DE149" s="736">
        <v>0</v>
      </c>
      <c r="DF149" s="735">
        <v>0</v>
      </c>
      <c r="DG149" s="736">
        <v>0</v>
      </c>
      <c r="DH149" s="735">
        <v>0</v>
      </c>
      <c r="DI149" s="736">
        <v>0</v>
      </c>
      <c r="DJ149" s="735">
        <v>0</v>
      </c>
      <c r="DK149" s="736">
        <v>0</v>
      </c>
      <c r="DL149" s="735">
        <v>0</v>
      </c>
      <c r="DM149" s="736">
        <v>0</v>
      </c>
      <c r="DN149" s="735">
        <v>0</v>
      </c>
      <c r="DO149" s="736">
        <v>0</v>
      </c>
      <c r="DP149" s="737">
        <v>0</v>
      </c>
      <c r="DQ149" s="707"/>
      <c r="DR149" s="995"/>
      <c r="DS149" s="707"/>
      <c r="DT149" s="997"/>
    </row>
    <row r="150" spans="2:124" outlineLevel="1">
      <c r="B150" s="738">
        <v>140</v>
      </c>
      <c r="C150" s="756" t="s">
        <v>107</v>
      </c>
      <c r="D150" s="740" t="s">
        <v>807</v>
      </c>
      <c r="F150" s="741">
        <v>0</v>
      </c>
      <c r="G150" s="853">
        <v>0</v>
      </c>
      <c r="H150" s="743">
        <v>0</v>
      </c>
      <c r="I150" s="742">
        <v>0</v>
      </c>
      <c r="J150" s="743">
        <v>0</v>
      </c>
      <c r="K150" s="742">
        <v>0</v>
      </c>
      <c r="L150" s="743">
        <v>0</v>
      </c>
      <c r="M150" s="742">
        <v>0</v>
      </c>
      <c r="N150" s="743">
        <v>0</v>
      </c>
      <c r="O150" s="742">
        <v>0</v>
      </c>
      <c r="P150" s="743">
        <v>0</v>
      </c>
      <c r="Q150" s="742">
        <v>0</v>
      </c>
      <c r="R150" s="743">
        <v>0</v>
      </c>
      <c r="S150" s="742">
        <v>0</v>
      </c>
      <c r="T150" s="743">
        <v>0</v>
      </c>
      <c r="U150" s="742">
        <v>0</v>
      </c>
      <c r="V150" s="743">
        <v>0</v>
      </c>
      <c r="W150" s="742">
        <v>0</v>
      </c>
      <c r="X150" s="743">
        <v>0</v>
      </c>
      <c r="Y150" s="742">
        <v>0</v>
      </c>
      <c r="Z150" s="743">
        <v>0</v>
      </c>
      <c r="AA150" s="742">
        <v>0</v>
      </c>
      <c r="AB150" s="743">
        <v>0</v>
      </c>
      <c r="AC150" s="742">
        <v>0</v>
      </c>
      <c r="AD150" s="743">
        <v>0</v>
      </c>
      <c r="AE150" s="744">
        <v>0</v>
      </c>
      <c r="AF150" s="707"/>
      <c r="AG150" s="1003"/>
      <c r="AH150" s="707"/>
      <c r="AI150" s="741">
        <v>0</v>
      </c>
      <c r="AJ150" s="853">
        <v>0</v>
      </c>
      <c r="AK150" s="743">
        <v>0</v>
      </c>
      <c r="AL150" s="742">
        <v>0</v>
      </c>
      <c r="AM150" s="743">
        <v>0</v>
      </c>
      <c r="AN150" s="742">
        <v>0</v>
      </c>
      <c r="AO150" s="743">
        <v>0</v>
      </c>
      <c r="AP150" s="742">
        <v>0</v>
      </c>
      <c r="AQ150" s="743">
        <v>0</v>
      </c>
      <c r="AR150" s="742">
        <v>0</v>
      </c>
      <c r="AS150" s="743">
        <v>0</v>
      </c>
      <c r="AT150" s="742">
        <v>0</v>
      </c>
      <c r="AU150" s="743">
        <v>0</v>
      </c>
      <c r="AV150" s="742">
        <v>0</v>
      </c>
      <c r="AW150" s="743">
        <v>0</v>
      </c>
      <c r="AX150" s="742">
        <v>0</v>
      </c>
      <c r="AY150" s="743">
        <v>0</v>
      </c>
      <c r="AZ150" s="742">
        <v>0</v>
      </c>
      <c r="BA150" s="743">
        <v>0</v>
      </c>
      <c r="BB150" s="742">
        <v>0</v>
      </c>
      <c r="BC150" s="743">
        <v>0</v>
      </c>
      <c r="BD150" s="742">
        <v>0</v>
      </c>
      <c r="BE150" s="743">
        <v>0</v>
      </c>
      <c r="BF150" s="742">
        <v>0</v>
      </c>
      <c r="BG150" s="743">
        <v>0</v>
      </c>
      <c r="BH150" s="744">
        <v>0</v>
      </c>
      <c r="BI150" s="707"/>
      <c r="BJ150" s="1005"/>
      <c r="BK150" s="707"/>
      <c r="BL150" s="991"/>
      <c r="BM150" s="707"/>
      <c r="BN150" s="741">
        <v>0</v>
      </c>
      <c r="BO150" s="853">
        <v>0</v>
      </c>
      <c r="BP150" s="743">
        <v>0</v>
      </c>
      <c r="BQ150" s="742">
        <v>0</v>
      </c>
      <c r="BR150" s="743">
        <v>0</v>
      </c>
      <c r="BS150" s="742">
        <v>0</v>
      </c>
      <c r="BT150" s="743">
        <v>0</v>
      </c>
      <c r="BU150" s="742">
        <v>0</v>
      </c>
      <c r="BV150" s="743">
        <v>0</v>
      </c>
      <c r="BW150" s="742">
        <v>0</v>
      </c>
      <c r="BX150" s="743">
        <v>0</v>
      </c>
      <c r="BY150" s="742">
        <v>0</v>
      </c>
      <c r="BZ150" s="743">
        <v>0</v>
      </c>
      <c r="CA150" s="742">
        <v>0</v>
      </c>
      <c r="CB150" s="743">
        <v>0</v>
      </c>
      <c r="CC150" s="742">
        <v>0</v>
      </c>
      <c r="CD150" s="743">
        <v>0</v>
      </c>
      <c r="CE150" s="742">
        <v>0</v>
      </c>
      <c r="CF150" s="743">
        <v>0</v>
      </c>
      <c r="CG150" s="742">
        <v>0</v>
      </c>
      <c r="CH150" s="743">
        <v>0</v>
      </c>
      <c r="CI150" s="742">
        <v>0</v>
      </c>
      <c r="CJ150" s="743">
        <v>0</v>
      </c>
      <c r="CK150" s="742">
        <v>0</v>
      </c>
      <c r="CL150" s="743">
        <v>0</v>
      </c>
      <c r="CM150" s="744">
        <v>0</v>
      </c>
      <c r="CN150" s="707"/>
      <c r="CO150" s="993"/>
      <c r="CP150" s="707"/>
      <c r="CQ150" s="741">
        <v>0</v>
      </c>
      <c r="CR150" s="853">
        <v>0</v>
      </c>
      <c r="CS150" s="743">
        <v>0</v>
      </c>
      <c r="CT150" s="742">
        <v>0</v>
      </c>
      <c r="CU150" s="743">
        <v>0</v>
      </c>
      <c r="CV150" s="742">
        <v>0</v>
      </c>
      <c r="CW150" s="743">
        <v>0</v>
      </c>
      <c r="CX150" s="742">
        <v>0</v>
      </c>
      <c r="CY150" s="743">
        <v>0</v>
      </c>
      <c r="CZ150" s="742">
        <v>0</v>
      </c>
      <c r="DA150" s="743">
        <v>0</v>
      </c>
      <c r="DB150" s="742">
        <v>0</v>
      </c>
      <c r="DC150" s="743">
        <v>0</v>
      </c>
      <c r="DD150" s="742">
        <v>0</v>
      </c>
      <c r="DE150" s="743">
        <v>0</v>
      </c>
      <c r="DF150" s="742">
        <v>0</v>
      </c>
      <c r="DG150" s="743">
        <v>0</v>
      </c>
      <c r="DH150" s="742">
        <v>0</v>
      </c>
      <c r="DI150" s="743">
        <v>0</v>
      </c>
      <c r="DJ150" s="742">
        <v>0</v>
      </c>
      <c r="DK150" s="743">
        <v>0</v>
      </c>
      <c r="DL150" s="742">
        <v>0</v>
      </c>
      <c r="DM150" s="743">
        <v>0</v>
      </c>
      <c r="DN150" s="742">
        <v>0</v>
      </c>
      <c r="DO150" s="743">
        <v>0</v>
      </c>
      <c r="DP150" s="744">
        <v>0</v>
      </c>
      <c r="DQ150" s="707"/>
      <c r="DR150" s="995"/>
      <c r="DS150" s="707"/>
      <c r="DT150" s="997"/>
    </row>
    <row r="151" spans="2:124" outlineLevel="1">
      <c r="B151" s="802">
        <v>141</v>
      </c>
      <c r="C151" s="827" t="s">
        <v>106</v>
      </c>
      <c r="D151" s="804" t="s">
        <v>807</v>
      </c>
      <c r="F151" s="828">
        <v>0</v>
      </c>
      <c r="G151" s="868">
        <v>0</v>
      </c>
      <c r="H151" s="830">
        <v>0</v>
      </c>
      <c r="I151" s="829">
        <v>0</v>
      </c>
      <c r="J151" s="830">
        <v>0</v>
      </c>
      <c r="K151" s="829">
        <v>0</v>
      </c>
      <c r="L151" s="830">
        <v>0</v>
      </c>
      <c r="M151" s="829">
        <v>0</v>
      </c>
      <c r="N151" s="830">
        <v>0</v>
      </c>
      <c r="O151" s="829">
        <v>0</v>
      </c>
      <c r="P151" s="830">
        <v>0</v>
      </c>
      <c r="Q151" s="829">
        <v>0</v>
      </c>
      <c r="R151" s="830">
        <v>0</v>
      </c>
      <c r="S151" s="829">
        <v>0</v>
      </c>
      <c r="T151" s="830">
        <v>0</v>
      </c>
      <c r="U151" s="829">
        <v>0</v>
      </c>
      <c r="V151" s="830">
        <v>0</v>
      </c>
      <c r="W151" s="829">
        <v>0</v>
      </c>
      <c r="X151" s="830">
        <v>0</v>
      </c>
      <c r="Y151" s="829">
        <v>0</v>
      </c>
      <c r="Z151" s="830">
        <v>0</v>
      </c>
      <c r="AA151" s="829">
        <v>0</v>
      </c>
      <c r="AB151" s="830">
        <v>0</v>
      </c>
      <c r="AC151" s="829">
        <v>0</v>
      </c>
      <c r="AD151" s="830">
        <v>0</v>
      </c>
      <c r="AE151" s="831">
        <v>0</v>
      </c>
      <c r="AF151" s="707"/>
      <c r="AG151" s="1003"/>
      <c r="AH151" s="707"/>
      <c r="AI151" s="828">
        <v>0</v>
      </c>
      <c r="AJ151" s="868">
        <v>0</v>
      </c>
      <c r="AK151" s="830">
        <v>0</v>
      </c>
      <c r="AL151" s="829">
        <v>0</v>
      </c>
      <c r="AM151" s="830">
        <v>0</v>
      </c>
      <c r="AN151" s="829">
        <v>0</v>
      </c>
      <c r="AO151" s="830">
        <v>0</v>
      </c>
      <c r="AP151" s="829">
        <v>0</v>
      </c>
      <c r="AQ151" s="830">
        <v>0</v>
      </c>
      <c r="AR151" s="829">
        <v>0</v>
      </c>
      <c r="AS151" s="830">
        <v>0</v>
      </c>
      <c r="AT151" s="829">
        <v>0</v>
      </c>
      <c r="AU151" s="830">
        <v>0</v>
      </c>
      <c r="AV151" s="829">
        <v>0</v>
      </c>
      <c r="AW151" s="830">
        <v>0</v>
      </c>
      <c r="AX151" s="829">
        <v>0</v>
      </c>
      <c r="AY151" s="830">
        <v>0</v>
      </c>
      <c r="AZ151" s="829">
        <v>0</v>
      </c>
      <c r="BA151" s="830">
        <v>0</v>
      </c>
      <c r="BB151" s="829">
        <v>0</v>
      </c>
      <c r="BC151" s="830">
        <v>0</v>
      </c>
      <c r="BD151" s="829">
        <v>0</v>
      </c>
      <c r="BE151" s="830">
        <v>0</v>
      </c>
      <c r="BF151" s="829">
        <v>0</v>
      </c>
      <c r="BG151" s="830">
        <v>0</v>
      </c>
      <c r="BH151" s="831">
        <v>0</v>
      </c>
      <c r="BI151" s="707"/>
      <c r="BJ151" s="1005"/>
      <c r="BK151" s="707"/>
      <c r="BL151" s="991"/>
      <c r="BM151" s="707"/>
      <c r="BN151" s="828">
        <v>0</v>
      </c>
      <c r="BO151" s="868">
        <v>0</v>
      </c>
      <c r="BP151" s="830">
        <v>0</v>
      </c>
      <c r="BQ151" s="829">
        <v>0</v>
      </c>
      <c r="BR151" s="830">
        <v>0</v>
      </c>
      <c r="BS151" s="829">
        <v>0</v>
      </c>
      <c r="BT151" s="830">
        <v>0</v>
      </c>
      <c r="BU151" s="829">
        <v>0</v>
      </c>
      <c r="BV151" s="830">
        <v>0</v>
      </c>
      <c r="BW151" s="829">
        <v>0</v>
      </c>
      <c r="BX151" s="830">
        <v>0</v>
      </c>
      <c r="BY151" s="829">
        <v>0</v>
      </c>
      <c r="BZ151" s="830">
        <v>0</v>
      </c>
      <c r="CA151" s="829">
        <v>0</v>
      </c>
      <c r="CB151" s="830">
        <v>0</v>
      </c>
      <c r="CC151" s="829">
        <v>0</v>
      </c>
      <c r="CD151" s="830">
        <v>0</v>
      </c>
      <c r="CE151" s="829">
        <v>0</v>
      </c>
      <c r="CF151" s="830">
        <v>0</v>
      </c>
      <c r="CG151" s="829">
        <v>0</v>
      </c>
      <c r="CH151" s="830">
        <v>0</v>
      </c>
      <c r="CI151" s="829">
        <v>0</v>
      </c>
      <c r="CJ151" s="830">
        <v>0</v>
      </c>
      <c r="CK151" s="829">
        <v>0</v>
      </c>
      <c r="CL151" s="830">
        <v>0</v>
      </c>
      <c r="CM151" s="831">
        <v>0</v>
      </c>
      <c r="CN151" s="707"/>
      <c r="CO151" s="993"/>
      <c r="CP151" s="707"/>
      <c r="CQ151" s="828">
        <v>0</v>
      </c>
      <c r="CR151" s="868">
        <v>0</v>
      </c>
      <c r="CS151" s="830">
        <v>0</v>
      </c>
      <c r="CT151" s="829">
        <v>0</v>
      </c>
      <c r="CU151" s="830">
        <v>0</v>
      </c>
      <c r="CV151" s="829">
        <v>0</v>
      </c>
      <c r="CW151" s="830">
        <v>0</v>
      </c>
      <c r="CX151" s="829">
        <v>0</v>
      </c>
      <c r="CY151" s="830">
        <v>0</v>
      </c>
      <c r="CZ151" s="829">
        <v>0</v>
      </c>
      <c r="DA151" s="830">
        <v>0</v>
      </c>
      <c r="DB151" s="829">
        <v>0</v>
      </c>
      <c r="DC151" s="830">
        <v>0</v>
      </c>
      <c r="DD151" s="829">
        <v>0</v>
      </c>
      <c r="DE151" s="830">
        <v>0</v>
      </c>
      <c r="DF151" s="829">
        <v>0</v>
      </c>
      <c r="DG151" s="830">
        <v>0</v>
      </c>
      <c r="DH151" s="829">
        <v>0</v>
      </c>
      <c r="DI151" s="830">
        <v>0</v>
      </c>
      <c r="DJ151" s="829">
        <v>0</v>
      </c>
      <c r="DK151" s="830">
        <v>0</v>
      </c>
      <c r="DL151" s="829">
        <v>0</v>
      </c>
      <c r="DM151" s="830">
        <v>0</v>
      </c>
      <c r="DN151" s="829">
        <v>0</v>
      </c>
      <c r="DO151" s="830">
        <v>0</v>
      </c>
      <c r="DP151" s="831">
        <v>0</v>
      </c>
      <c r="DQ151" s="707"/>
      <c r="DR151" s="995"/>
      <c r="DS151" s="707"/>
      <c r="DT151" s="997"/>
    </row>
    <row r="152" spans="2:124" outlineLevel="1">
      <c r="B152" s="837">
        <v>142</v>
      </c>
      <c r="C152" s="838" t="s">
        <v>109</v>
      </c>
      <c r="D152" s="839" t="s">
        <v>807</v>
      </c>
      <c r="F152" s="840">
        <v>21591</v>
      </c>
      <c r="G152" s="875">
        <v>17590</v>
      </c>
      <c r="H152" s="842">
        <v>16949</v>
      </c>
      <c r="I152" s="841">
        <v>16308</v>
      </c>
      <c r="J152" s="842">
        <v>16308</v>
      </c>
      <c r="K152" s="841">
        <v>16308</v>
      </c>
      <c r="L152" s="842">
        <v>15788</v>
      </c>
      <c r="M152" s="841">
        <v>15788</v>
      </c>
      <c r="N152" s="842">
        <v>9881</v>
      </c>
      <c r="O152" s="841">
        <v>9881</v>
      </c>
      <c r="P152" s="842">
        <v>9408</v>
      </c>
      <c r="Q152" s="841">
        <v>9408</v>
      </c>
      <c r="R152" s="842">
        <v>9408</v>
      </c>
      <c r="S152" s="841">
        <v>9408</v>
      </c>
      <c r="T152" s="842">
        <v>1917</v>
      </c>
      <c r="U152" s="841">
        <v>1917</v>
      </c>
      <c r="V152" s="842">
        <v>1917</v>
      </c>
      <c r="W152" s="841">
        <v>1917</v>
      </c>
      <c r="X152" s="842">
        <v>1917</v>
      </c>
      <c r="Y152" s="841">
        <v>1917</v>
      </c>
      <c r="Z152" s="842">
        <v>1917</v>
      </c>
      <c r="AA152" s="841">
        <v>0</v>
      </c>
      <c r="AB152" s="842">
        <v>0</v>
      </c>
      <c r="AC152" s="841">
        <v>0</v>
      </c>
      <c r="AD152" s="842">
        <v>0</v>
      </c>
      <c r="AE152" s="843">
        <v>0</v>
      </c>
      <c r="AF152" s="707"/>
      <c r="AG152" s="1003"/>
      <c r="AH152" s="707"/>
      <c r="AI152" s="840">
        <v>2</v>
      </c>
      <c r="AJ152" s="875">
        <v>2</v>
      </c>
      <c r="AK152" s="842">
        <v>2</v>
      </c>
      <c r="AL152" s="841">
        <v>2</v>
      </c>
      <c r="AM152" s="842">
        <v>2</v>
      </c>
      <c r="AN152" s="841">
        <v>2</v>
      </c>
      <c r="AO152" s="842">
        <v>2</v>
      </c>
      <c r="AP152" s="841">
        <v>2</v>
      </c>
      <c r="AQ152" s="842">
        <v>1</v>
      </c>
      <c r="AR152" s="841">
        <v>1</v>
      </c>
      <c r="AS152" s="842">
        <v>1</v>
      </c>
      <c r="AT152" s="841">
        <v>1</v>
      </c>
      <c r="AU152" s="842">
        <v>1</v>
      </c>
      <c r="AV152" s="841">
        <v>1</v>
      </c>
      <c r="AW152" s="842">
        <v>0</v>
      </c>
      <c r="AX152" s="841">
        <v>0</v>
      </c>
      <c r="AY152" s="842">
        <v>0</v>
      </c>
      <c r="AZ152" s="841">
        <v>0</v>
      </c>
      <c r="BA152" s="842">
        <v>0</v>
      </c>
      <c r="BB152" s="841">
        <v>0</v>
      </c>
      <c r="BC152" s="842">
        <v>0</v>
      </c>
      <c r="BD152" s="841">
        <v>0</v>
      </c>
      <c r="BE152" s="842">
        <v>0</v>
      </c>
      <c r="BF152" s="841">
        <v>0</v>
      </c>
      <c r="BG152" s="842">
        <v>0</v>
      </c>
      <c r="BH152" s="843">
        <v>0</v>
      </c>
      <c r="BI152" s="707"/>
      <c r="BJ152" s="1005"/>
      <c r="BK152" s="707"/>
      <c r="BL152" s="991"/>
      <c r="BM152" s="707"/>
      <c r="BN152" s="840">
        <v>21591</v>
      </c>
      <c r="BO152" s="875">
        <v>17590</v>
      </c>
      <c r="BP152" s="842">
        <v>16949</v>
      </c>
      <c r="BQ152" s="841">
        <v>16308</v>
      </c>
      <c r="BR152" s="842">
        <v>16308</v>
      </c>
      <c r="BS152" s="841">
        <v>16308</v>
      </c>
      <c r="BT152" s="842">
        <v>15788</v>
      </c>
      <c r="BU152" s="841">
        <v>15788</v>
      </c>
      <c r="BV152" s="842">
        <v>9881</v>
      </c>
      <c r="BW152" s="841">
        <v>9881</v>
      </c>
      <c r="BX152" s="842">
        <v>9408</v>
      </c>
      <c r="BY152" s="841">
        <v>9408</v>
      </c>
      <c r="BZ152" s="842">
        <v>9408</v>
      </c>
      <c r="CA152" s="841">
        <v>9408</v>
      </c>
      <c r="CB152" s="842">
        <v>1917</v>
      </c>
      <c r="CC152" s="841">
        <v>1917</v>
      </c>
      <c r="CD152" s="842">
        <v>1917</v>
      </c>
      <c r="CE152" s="841">
        <v>1917</v>
      </c>
      <c r="CF152" s="842">
        <v>1917</v>
      </c>
      <c r="CG152" s="841">
        <v>1917</v>
      </c>
      <c r="CH152" s="842">
        <v>1917</v>
      </c>
      <c r="CI152" s="841">
        <v>0</v>
      </c>
      <c r="CJ152" s="842">
        <v>0</v>
      </c>
      <c r="CK152" s="841">
        <v>0</v>
      </c>
      <c r="CL152" s="842">
        <v>0</v>
      </c>
      <c r="CM152" s="843">
        <v>0</v>
      </c>
      <c r="CN152" s="707"/>
      <c r="CO152" s="993"/>
      <c r="CP152" s="707"/>
      <c r="CQ152" s="840">
        <v>2</v>
      </c>
      <c r="CR152" s="875">
        <v>2</v>
      </c>
      <c r="CS152" s="842">
        <v>2</v>
      </c>
      <c r="CT152" s="841">
        <v>2</v>
      </c>
      <c r="CU152" s="842">
        <v>2</v>
      </c>
      <c r="CV152" s="841">
        <v>2</v>
      </c>
      <c r="CW152" s="842">
        <v>2</v>
      </c>
      <c r="CX152" s="841">
        <v>2</v>
      </c>
      <c r="CY152" s="842">
        <v>1</v>
      </c>
      <c r="CZ152" s="841">
        <v>1</v>
      </c>
      <c r="DA152" s="842">
        <v>1</v>
      </c>
      <c r="DB152" s="841">
        <v>1</v>
      </c>
      <c r="DC152" s="842">
        <v>1</v>
      </c>
      <c r="DD152" s="841">
        <v>1</v>
      </c>
      <c r="DE152" s="842">
        <v>0</v>
      </c>
      <c r="DF152" s="841">
        <v>0</v>
      </c>
      <c r="DG152" s="842">
        <v>0</v>
      </c>
      <c r="DH152" s="841">
        <v>0</v>
      </c>
      <c r="DI152" s="842">
        <v>0</v>
      </c>
      <c r="DJ152" s="841">
        <v>0</v>
      </c>
      <c r="DK152" s="842">
        <v>0</v>
      </c>
      <c r="DL152" s="841">
        <v>0</v>
      </c>
      <c r="DM152" s="842">
        <v>0</v>
      </c>
      <c r="DN152" s="841">
        <v>0</v>
      </c>
      <c r="DO152" s="842">
        <v>0</v>
      </c>
      <c r="DP152" s="843">
        <v>0</v>
      </c>
      <c r="DQ152" s="707"/>
      <c r="DR152" s="995"/>
      <c r="DS152" s="707"/>
      <c r="DT152" s="997"/>
    </row>
    <row r="153" spans="2:124" outlineLevel="1">
      <c r="B153" s="731">
        <v>143</v>
      </c>
      <c r="C153" s="732" t="s">
        <v>508</v>
      </c>
      <c r="D153" s="733" t="s">
        <v>807</v>
      </c>
      <c r="F153" s="734">
        <v>0</v>
      </c>
      <c r="G153" s="852">
        <v>0</v>
      </c>
      <c r="H153" s="736">
        <v>0</v>
      </c>
      <c r="I153" s="735">
        <v>0</v>
      </c>
      <c r="J153" s="736">
        <v>0</v>
      </c>
      <c r="K153" s="735">
        <v>0</v>
      </c>
      <c r="L153" s="736">
        <v>0</v>
      </c>
      <c r="M153" s="735">
        <v>0</v>
      </c>
      <c r="N153" s="736">
        <v>0</v>
      </c>
      <c r="O153" s="735">
        <v>0</v>
      </c>
      <c r="P153" s="736">
        <v>0</v>
      </c>
      <c r="Q153" s="735">
        <v>0</v>
      </c>
      <c r="R153" s="736">
        <v>0</v>
      </c>
      <c r="S153" s="735">
        <v>0</v>
      </c>
      <c r="T153" s="736">
        <v>0</v>
      </c>
      <c r="U153" s="735">
        <v>0</v>
      </c>
      <c r="V153" s="736">
        <v>0</v>
      </c>
      <c r="W153" s="735">
        <v>0</v>
      </c>
      <c r="X153" s="736">
        <v>0</v>
      </c>
      <c r="Y153" s="735">
        <v>0</v>
      </c>
      <c r="Z153" s="736">
        <v>0</v>
      </c>
      <c r="AA153" s="735">
        <v>0</v>
      </c>
      <c r="AB153" s="736">
        <v>0</v>
      </c>
      <c r="AC153" s="735">
        <v>0</v>
      </c>
      <c r="AD153" s="736">
        <v>0</v>
      </c>
      <c r="AE153" s="737">
        <v>0</v>
      </c>
      <c r="AF153" s="707"/>
      <c r="AG153" s="1003"/>
      <c r="AH153" s="707"/>
      <c r="AI153" s="734">
        <v>0</v>
      </c>
      <c r="AJ153" s="852">
        <v>0</v>
      </c>
      <c r="AK153" s="736">
        <v>0</v>
      </c>
      <c r="AL153" s="735">
        <v>0</v>
      </c>
      <c r="AM153" s="736">
        <v>0</v>
      </c>
      <c r="AN153" s="735">
        <v>0</v>
      </c>
      <c r="AO153" s="736">
        <v>0</v>
      </c>
      <c r="AP153" s="735">
        <v>0</v>
      </c>
      <c r="AQ153" s="736">
        <v>0</v>
      </c>
      <c r="AR153" s="735">
        <v>0</v>
      </c>
      <c r="AS153" s="736">
        <v>0</v>
      </c>
      <c r="AT153" s="735">
        <v>0</v>
      </c>
      <c r="AU153" s="736">
        <v>0</v>
      </c>
      <c r="AV153" s="735">
        <v>0</v>
      </c>
      <c r="AW153" s="736">
        <v>0</v>
      </c>
      <c r="AX153" s="735">
        <v>0</v>
      </c>
      <c r="AY153" s="736">
        <v>0</v>
      </c>
      <c r="AZ153" s="735">
        <v>0</v>
      </c>
      <c r="BA153" s="736">
        <v>0</v>
      </c>
      <c r="BB153" s="735">
        <v>0</v>
      </c>
      <c r="BC153" s="736">
        <v>0</v>
      </c>
      <c r="BD153" s="735">
        <v>0</v>
      </c>
      <c r="BE153" s="736">
        <v>0</v>
      </c>
      <c r="BF153" s="735">
        <v>0</v>
      </c>
      <c r="BG153" s="736">
        <v>0</v>
      </c>
      <c r="BH153" s="737">
        <v>0</v>
      </c>
      <c r="BI153" s="707"/>
      <c r="BJ153" s="1005"/>
      <c r="BK153" s="707"/>
      <c r="BL153" s="991"/>
      <c r="BM153" s="707"/>
      <c r="BN153" s="734">
        <v>0</v>
      </c>
      <c r="BO153" s="852">
        <v>0</v>
      </c>
      <c r="BP153" s="736">
        <v>0</v>
      </c>
      <c r="BQ153" s="735">
        <v>0</v>
      </c>
      <c r="BR153" s="736">
        <v>0</v>
      </c>
      <c r="BS153" s="735">
        <v>0</v>
      </c>
      <c r="BT153" s="736">
        <v>0</v>
      </c>
      <c r="BU153" s="735">
        <v>0</v>
      </c>
      <c r="BV153" s="736">
        <v>0</v>
      </c>
      <c r="BW153" s="735">
        <v>0</v>
      </c>
      <c r="BX153" s="736">
        <v>0</v>
      </c>
      <c r="BY153" s="735">
        <v>0</v>
      </c>
      <c r="BZ153" s="736">
        <v>0</v>
      </c>
      <c r="CA153" s="735">
        <v>0</v>
      </c>
      <c r="CB153" s="736">
        <v>0</v>
      </c>
      <c r="CC153" s="735">
        <v>0</v>
      </c>
      <c r="CD153" s="736">
        <v>0</v>
      </c>
      <c r="CE153" s="735">
        <v>0</v>
      </c>
      <c r="CF153" s="736">
        <v>0</v>
      </c>
      <c r="CG153" s="735">
        <v>0</v>
      </c>
      <c r="CH153" s="736">
        <v>0</v>
      </c>
      <c r="CI153" s="735">
        <v>0</v>
      </c>
      <c r="CJ153" s="736">
        <v>0</v>
      </c>
      <c r="CK153" s="735">
        <v>0</v>
      </c>
      <c r="CL153" s="736">
        <v>0</v>
      </c>
      <c r="CM153" s="737">
        <v>0</v>
      </c>
      <c r="CN153" s="707"/>
      <c r="CO153" s="993"/>
      <c r="CP153" s="707"/>
      <c r="CQ153" s="734">
        <v>0</v>
      </c>
      <c r="CR153" s="852">
        <v>0</v>
      </c>
      <c r="CS153" s="736">
        <v>0</v>
      </c>
      <c r="CT153" s="735">
        <v>0</v>
      </c>
      <c r="CU153" s="736">
        <v>0</v>
      </c>
      <c r="CV153" s="735">
        <v>0</v>
      </c>
      <c r="CW153" s="736">
        <v>0</v>
      </c>
      <c r="CX153" s="735">
        <v>0</v>
      </c>
      <c r="CY153" s="736">
        <v>0</v>
      </c>
      <c r="CZ153" s="735">
        <v>0</v>
      </c>
      <c r="DA153" s="736">
        <v>0</v>
      </c>
      <c r="DB153" s="735">
        <v>0</v>
      </c>
      <c r="DC153" s="736">
        <v>0</v>
      </c>
      <c r="DD153" s="735">
        <v>0</v>
      </c>
      <c r="DE153" s="736">
        <v>0</v>
      </c>
      <c r="DF153" s="735">
        <v>0</v>
      </c>
      <c r="DG153" s="736">
        <v>0</v>
      </c>
      <c r="DH153" s="735">
        <v>0</v>
      </c>
      <c r="DI153" s="736">
        <v>0</v>
      </c>
      <c r="DJ153" s="735">
        <v>0</v>
      </c>
      <c r="DK153" s="736">
        <v>0</v>
      </c>
      <c r="DL153" s="735">
        <v>0</v>
      </c>
      <c r="DM153" s="736">
        <v>0</v>
      </c>
      <c r="DN153" s="735">
        <v>0</v>
      </c>
      <c r="DO153" s="736">
        <v>0</v>
      </c>
      <c r="DP153" s="737">
        <v>0</v>
      </c>
      <c r="DQ153" s="707"/>
      <c r="DR153" s="995"/>
      <c r="DS153" s="707"/>
      <c r="DT153" s="997"/>
    </row>
    <row r="154" spans="2:124" outlineLevel="1">
      <c r="B154" s="774">
        <v>144</v>
      </c>
      <c r="C154" s="817" t="s">
        <v>504</v>
      </c>
      <c r="D154" s="776" t="s">
        <v>807</v>
      </c>
      <c r="F154" s="844">
        <v>0</v>
      </c>
      <c r="G154" s="856">
        <v>0</v>
      </c>
      <c r="H154" s="846">
        <v>0</v>
      </c>
      <c r="I154" s="845">
        <v>0</v>
      </c>
      <c r="J154" s="846">
        <v>0</v>
      </c>
      <c r="K154" s="845">
        <v>0</v>
      </c>
      <c r="L154" s="846">
        <v>0</v>
      </c>
      <c r="M154" s="845">
        <v>0</v>
      </c>
      <c r="N154" s="846">
        <v>0</v>
      </c>
      <c r="O154" s="845">
        <v>0</v>
      </c>
      <c r="P154" s="846">
        <v>0</v>
      </c>
      <c r="Q154" s="845">
        <v>0</v>
      </c>
      <c r="R154" s="846">
        <v>0</v>
      </c>
      <c r="S154" s="845">
        <v>0</v>
      </c>
      <c r="T154" s="846">
        <v>0</v>
      </c>
      <c r="U154" s="845">
        <v>0</v>
      </c>
      <c r="V154" s="846">
        <v>0</v>
      </c>
      <c r="W154" s="845">
        <v>0</v>
      </c>
      <c r="X154" s="846">
        <v>0</v>
      </c>
      <c r="Y154" s="845">
        <v>0</v>
      </c>
      <c r="Z154" s="846">
        <v>0</v>
      </c>
      <c r="AA154" s="845">
        <v>0</v>
      </c>
      <c r="AB154" s="846">
        <v>0</v>
      </c>
      <c r="AC154" s="845">
        <v>0</v>
      </c>
      <c r="AD154" s="846">
        <v>0</v>
      </c>
      <c r="AE154" s="847">
        <v>0</v>
      </c>
      <c r="AF154" s="707"/>
      <c r="AG154" s="1003"/>
      <c r="AH154" s="707"/>
      <c r="AI154" s="844">
        <v>0</v>
      </c>
      <c r="AJ154" s="856">
        <v>0</v>
      </c>
      <c r="AK154" s="846">
        <v>0</v>
      </c>
      <c r="AL154" s="845">
        <v>0</v>
      </c>
      <c r="AM154" s="846">
        <v>0</v>
      </c>
      <c r="AN154" s="845">
        <v>0</v>
      </c>
      <c r="AO154" s="846">
        <v>0</v>
      </c>
      <c r="AP154" s="845">
        <v>0</v>
      </c>
      <c r="AQ154" s="846">
        <v>0</v>
      </c>
      <c r="AR154" s="845">
        <v>0</v>
      </c>
      <c r="AS154" s="846">
        <v>0</v>
      </c>
      <c r="AT154" s="845">
        <v>0</v>
      </c>
      <c r="AU154" s="846">
        <v>0</v>
      </c>
      <c r="AV154" s="845">
        <v>0</v>
      </c>
      <c r="AW154" s="846">
        <v>0</v>
      </c>
      <c r="AX154" s="845">
        <v>0</v>
      </c>
      <c r="AY154" s="846">
        <v>0</v>
      </c>
      <c r="AZ154" s="845">
        <v>0</v>
      </c>
      <c r="BA154" s="846">
        <v>0</v>
      </c>
      <c r="BB154" s="845">
        <v>0</v>
      </c>
      <c r="BC154" s="846">
        <v>0</v>
      </c>
      <c r="BD154" s="845">
        <v>0</v>
      </c>
      <c r="BE154" s="846">
        <v>0</v>
      </c>
      <c r="BF154" s="845">
        <v>0</v>
      </c>
      <c r="BG154" s="846">
        <v>0</v>
      </c>
      <c r="BH154" s="847">
        <v>0</v>
      </c>
      <c r="BI154" s="707"/>
      <c r="BJ154" s="1005"/>
      <c r="BK154" s="707"/>
      <c r="BL154" s="991"/>
      <c r="BM154" s="707"/>
      <c r="BN154" s="844">
        <v>0</v>
      </c>
      <c r="BO154" s="856">
        <v>0</v>
      </c>
      <c r="BP154" s="846">
        <v>0</v>
      </c>
      <c r="BQ154" s="845">
        <v>0</v>
      </c>
      <c r="BR154" s="846">
        <v>0</v>
      </c>
      <c r="BS154" s="845">
        <v>0</v>
      </c>
      <c r="BT154" s="846">
        <v>0</v>
      </c>
      <c r="BU154" s="845">
        <v>0</v>
      </c>
      <c r="BV154" s="846">
        <v>0</v>
      </c>
      <c r="BW154" s="845">
        <v>0</v>
      </c>
      <c r="BX154" s="846">
        <v>0</v>
      </c>
      <c r="BY154" s="845">
        <v>0</v>
      </c>
      <c r="BZ154" s="846">
        <v>0</v>
      </c>
      <c r="CA154" s="845">
        <v>0</v>
      </c>
      <c r="CB154" s="846">
        <v>0</v>
      </c>
      <c r="CC154" s="845">
        <v>0</v>
      </c>
      <c r="CD154" s="846">
        <v>0</v>
      </c>
      <c r="CE154" s="845">
        <v>0</v>
      </c>
      <c r="CF154" s="846">
        <v>0</v>
      </c>
      <c r="CG154" s="845">
        <v>0</v>
      </c>
      <c r="CH154" s="846">
        <v>0</v>
      </c>
      <c r="CI154" s="845">
        <v>0</v>
      </c>
      <c r="CJ154" s="846">
        <v>0</v>
      </c>
      <c r="CK154" s="845">
        <v>0</v>
      </c>
      <c r="CL154" s="846">
        <v>0</v>
      </c>
      <c r="CM154" s="847">
        <v>0</v>
      </c>
      <c r="CN154" s="707"/>
      <c r="CO154" s="993"/>
      <c r="CP154" s="707"/>
      <c r="CQ154" s="844">
        <v>0</v>
      </c>
      <c r="CR154" s="856">
        <v>0</v>
      </c>
      <c r="CS154" s="846">
        <v>0</v>
      </c>
      <c r="CT154" s="845">
        <v>0</v>
      </c>
      <c r="CU154" s="846">
        <v>0</v>
      </c>
      <c r="CV154" s="845">
        <v>0</v>
      </c>
      <c r="CW154" s="846">
        <v>0</v>
      </c>
      <c r="CX154" s="845">
        <v>0</v>
      </c>
      <c r="CY154" s="846">
        <v>0</v>
      </c>
      <c r="CZ154" s="845">
        <v>0</v>
      </c>
      <c r="DA154" s="846">
        <v>0</v>
      </c>
      <c r="DB154" s="845">
        <v>0</v>
      </c>
      <c r="DC154" s="846">
        <v>0</v>
      </c>
      <c r="DD154" s="845">
        <v>0</v>
      </c>
      <c r="DE154" s="846">
        <v>0</v>
      </c>
      <c r="DF154" s="845">
        <v>0</v>
      </c>
      <c r="DG154" s="846">
        <v>0</v>
      </c>
      <c r="DH154" s="845">
        <v>0</v>
      </c>
      <c r="DI154" s="846">
        <v>0</v>
      </c>
      <c r="DJ154" s="845">
        <v>0</v>
      </c>
      <c r="DK154" s="846">
        <v>0</v>
      </c>
      <c r="DL154" s="845">
        <v>0</v>
      </c>
      <c r="DM154" s="846">
        <v>0</v>
      </c>
      <c r="DN154" s="845">
        <v>0</v>
      </c>
      <c r="DO154" s="846">
        <v>0</v>
      </c>
      <c r="DP154" s="847">
        <v>0</v>
      </c>
      <c r="DQ154" s="707"/>
      <c r="DR154" s="995"/>
      <c r="DS154" s="707"/>
      <c r="DT154" s="997"/>
    </row>
    <row r="155" spans="2:124">
      <c r="B155" s="725" t="s">
        <v>808</v>
      </c>
      <c r="C155" s="726"/>
      <c r="D155" s="727"/>
      <c r="F155" s="848">
        <v>9909028</v>
      </c>
      <c r="G155" s="848">
        <v>9724762</v>
      </c>
      <c r="H155" s="848">
        <v>9689985</v>
      </c>
      <c r="I155" s="848">
        <v>9650382</v>
      </c>
      <c r="J155" s="848">
        <v>10231158</v>
      </c>
      <c r="K155" s="848">
        <v>10231158</v>
      </c>
      <c r="L155" s="848">
        <v>9948381</v>
      </c>
      <c r="M155" s="848">
        <v>9948164</v>
      </c>
      <c r="N155" s="848">
        <v>9923820</v>
      </c>
      <c r="O155" s="848">
        <v>8991614</v>
      </c>
      <c r="P155" s="848">
        <v>6616165</v>
      </c>
      <c r="Q155" s="848">
        <v>6465127</v>
      </c>
      <c r="R155" s="848">
        <v>5928474</v>
      </c>
      <c r="S155" s="848">
        <v>5608403</v>
      </c>
      <c r="T155" s="848">
        <v>3968510</v>
      </c>
      <c r="U155" s="848">
        <v>2943500</v>
      </c>
      <c r="V155" s="848">
        <v>889499</v>
      </c>
      <c r="W155" s="848">
        <v>889499</v>
      </c>
      <c r="X155" s="848">
        <v>876445</v>
      </c>
      <c r="Y155" s="848">
        <v>546531</v>
      </c>
      <c r="Z155" s="848">
        <v>394417</v>
      </c>
      <c r="AA155" s="848">
        <v>392500</v>
      </c>
      <c r="AB155" s="848">
        <v>392500</v>
      </c>
      <c r="AC155" s="848">
        <v>0</v>
      </c>
      <c r="AD155" s="848">
        <v>0</v>
      </c>
      <c r="AE155" s="848">
        <v>0</v>
      </c>
      <c r="AF155" s="707"/>
      <c r="AG155" s="1003"/>
      <c r="AH155" s="707"/>
      <c r="AI155" s="848">
        <v>1968</v>
      </c>
      <c r="AJ155" s="848">
        <v>1913</v>
      </c>
      <c r="AK155" s="848">
        <v>1902</v>
      </c>
      <c r="AL155" s="848">
        <v>1889</v>
      </c>
      <c r="AM155" s="848">
        <v>2013</v>
      </c>
      <c r="AN155" s="848">
        <v>2013</v>
      </c>
      <c r="AO155" s="848">
        <v>1971</v>
      </c>
      <c r="AP155" s="848">
        <v>1971</v>
      </c>
      <c r="AQ155" s="848">
        <v>1965</v>
      </c>
      <c r="AR155" s="848">
        <v>1826</v>
      </c>
      <c r="AS155" s="848">
        <v>1440</v>
      </c>
      <c r="AT155" s="848">
        <v>1399</v>
      </c>
      <c r="AU155" s="848">
        <v>1328</v>
      </c>
      <c r="AV155" s="848">
        <v>1258</v>
      </c>
      <c r="AW155" s="848">
        <v>730</v>
      </c>
      <c r="AX155" s="848">
        <v>399</v>
      </c>
      <c r="AY155" s="848">
        <v>216</v>
      </c>
      <c r="AZ155" s="848">
        <v>216</v>
      </c>
      <c r="BA155" s="848">
        <v>201</v>
      </c>
      <c r="BB155" s="848">
        <v>37</v>
      </c>
      <c r="BC155" s="848">
        <v>19</v>
      </c>
      <c r="BD155" s="848">
        <v>19</v>
      </c>
      <c r="BE155" s="848">
        <v>19</v>
      </c>
      <c r="BF155" s="848">
        <v>0</v>
      </c>
      <c r="BG155" s="848">
        <v>0</v>
      </c>
      <c r="BH155" s="848">
        <v>0</v>
      </c>
      <c r="BI155" s="707"/>
      <c r="BJ155" s="1005"/>
      <c r="BK155" s="707"/>
      <c r="BL155" s="991"/>
      <c r="BM155" s="707"/>
      <c r="BN155" s="848">
        <v>6407199</v>
      </c>
      <c r="BO155" s="848">
        <v>6260452</v>
      </c>
      <c r="BP155" s="848">
        <v>6233341</v>
      </c>
      <c r="BQ155" s="848">
        <v>6204111</v>
      </c>
      <c r="BR155" s="848">
        <v>6703610</v>
      </c>
      <c r="BS155" s="848">
        <v>6703610</v>
      </c>
      <c r="BT155" s="848">
        <v>6531529</v>
      </c>
      <c r="BU155" s="848">
        <v>6531170</v>
      </c>
      <c r="BV155" s="848">
        <v>6511295</v>
      </c>
      <c r="BW155" s="848">
        <v>5940040</v>
      </c>
      <c r="BX155" s="848">
        <v>4433383</v>
      </c>
      <c r="BY155" s="848">
        <v>4320146</v>
      </c>
      <c r="BZ155" s="848">
        <v>3902004</v>
      </c>
      <c r="CA155" s="848">
        <v>3625701</v>
      </c>
      <c r="CB155" s="848">
        <v>2481187</v>
      </c>
      <c r="CC155" s="848">
        <v>1875230</v>
      </c>
      <c r="CD155" s="848">
        <v>611752</v>
      </c>
      <c r="CE155" s="848">
        <v>611752</v>
      </c>
      <c r="CF155" s="848">
        <v>603741</v>
      </c>
      <c r="CG155" s="848">
        <v>401338</v>
      </c>
      <c r="CH155" s="848">
        <v>194242</v>
      </c>
      <c r="CI155" s="848">
        <v>192325</v>
      </c>
      <c r="CJ155" s="848">
        <v>192325</v>
      </c>
      <c r="CK155" s="848">
        <v>0</v>
      </c>
      <c r="CL155" s="848">
        <v>0</v>
      </c>
      <c r="CM155" s="848">
        <v>0</v>
      </c>
      <c r="CN155" s="707"/>
      <c r="CO155" s="993"/>
      <c r="CP155" s="707"/>
      <c r="CQ155" s="848">
        <v>1245</v>
      </c>
      <c r="CR155" s="848">
        <v>1202</v>
      </c>
      <c r="CS155" s="848">
        <v>1194</v>
      </c>
      <c r="CT155" s="848">
        <v>1185</v>
      </c>
      <c r="CU155" s="848">
        <v>1301</v>
      </c>
      <c r="CV155" s="848">
        <v>1301</v>
      </c>
      <c r="CW155" s="848">
        <v>1276</v>
      </c>
      <c r="CX155" s="848">
        <v>1276</v>
      </c>
      <c r="CY155" s="848">
        <v>1271</v>
      </c>
      <c r="CZ155" s="848">
        <v>1187</v>
      </c>
      <c r="DA155" s="848">
        <v>941</v>
      </c>
      <c r="DB155" s="848">
        <v>910</v>
      </c>
      <c r="DC155" s="848">
        <v>854</v>
      </c>
      <c r="DD155" s="848">
        <v>792</v>
      </c>
      <c r="DE155" s="848">
        <v>443</v>
      </c>
      <c r="DF155" s="848">
        <v>253</v>
      </c>
      <c r="DG155" s="848">
        <v>138</v>
      </c>
      <c r="DH155" s="848">
        <v>138</v>
      </c>
      <c r="DI155" s="848">
        <v>129</v>
      </c>
      <c r="DJ155" s="848">
        <v>28</v>
      </c>
      <c r="DK155" s="848">
        <v>9</v>
      </c>
      <c r="DL155" s="848">
        <v>9</v>
      </c>
      <c r="DM155" s="848">
        <v>9</v>
      </c>
      <c r="DN155" s="848">
        <v>0</v>
      </c>
      <c r="DO155" s="848">
        <v>0</v>
      </c>
      <c r="DP155" s="848">
        <v>0</v>
      </c>
      <c r="DQ155" s="707"/>
      <c r="DR155" s="995"/>
      <c r="DS155" s="707"/>
      <c r="DT155" s="997"/>
    </row>
    <row r="156" spans="2:124" ht="5.0999999999999996" customHeight="1">
      <c r="B156" s="849"/>
      <c r="C156" s="849"/>
      <c r="D156" s="850"/>
      <c r="F156" s="851"/>
      <c r="G156" s="851"/>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707"/>
      <c r="AG156" s="1003"/>
      <c r="AH156" s="707"/>
      <c r="AI156" s="851"/>
      <c r="AJ156" s="851"/>
      <c r="AK156" s="851"/>
      <c r="AL156" s="851"/>
      <c r="AM156" s="851"/>
      <c r="AN156" s="851"/>
      <c r="AO156" s="851"/>
      <c r="AP156" s="851"/>
      <c r="AQ156" s="851"/>
      <c r="AR156" s="851"/>
      <c r="AS156" s="851"/>
      <c r="AT156" s="851"/>
      <c r="AU156" s="851"/>
      <c r="AV156" s="851"/>
      <c r="AW156" s="851"/>
      <c r="AX156" s="851"/>
      <c r="AY156" s="851"/>
      <c r="AZ156" s="851"/>
      <c r="BA156" s="851"/>
      <c r="BB156" s="851"/>
      <c r="BC156" s="851"/>
      <c r="BD156" s="851"/>
      <c r="BE156" s="851"/>
      <c r="BF156" s="851"/>
      <c r="BG156" s="851"/>
      <c r="BH156" s="851"/>
      <c r="BI156" s="707"/>
      <c r="BJ156" s="1005"/>
      <c r="BK156" s="707"/>
      <c r="BL156" s="991"/>
      <c r="BM156" s="707"/>
      <c r="BN156" s="851"/>
      <c r="BO156" s="851"/>
      <c r="BP156" s="851"/>
      <c r="BQ156" s="851"/>
      <c r="BR156" s="851"/>
      <c r="BS156" s="851"/>
      <c r="BT156" s="851"/>
      <c r="BU156" s="851"/>
      <c r="BV156" s="851"/>
      <c r="BW156" s="851"/>
      <c r="BX156" s="851"/>
      <c r="BY156" s="851"/>
      <c r="BZ156" s="851"/>
      <c r="CA156" s="851"/>
      <c r="CB156" s="851"/>
      <c r="CC156" s="851"/>
      <c r="CD156" s="851"/>
      <c r="CE156" s="851"/>
      <c r="CF156" s="851"/>
      <c r="CG156" s="851"/>
      <c r="CH156" s="851"/>
      <c r="CI156" s="851"/>
      <c r="CJ156" s="851"/>
      <c r="CK156" s="851"/>
      <c r="CL156" s="851"/>
      <c r="CM156" s="851"/>
      <c r="CN156" s="707"/>
      <c r="CO156" s="993"/>
      <c r="CP156" s="707"/>
      <c r="CQ156" s="851"/>
      <c r="CR156" s="851"/>
      <c r="CS156" s="851"/>
      <c r="CT156" s="851"/>
      <c r="CU156" s="851"/>
      <c r="CV156" s="851"/>
      <c r="CW156" s="851"/>
      <c r="CX156" s="851"/>
      <c r="CY156" s="851"/>
      <c r="CZ156" s="851"/>
      <c r="DA156" s="851"/>
      <c r="DB156" s="851"/>
      <c r="DC156" s="851"/>
      <c r="DD156" s="851"/>
      <c r="DE156" s="851"/>
      <c r="DF156" s="851"/>
      <c r="DG156" s="851"/>
      <c r="DH156" s="851"/>
      <c r="DI156" s="851"/>
      <c r="DJ156" s="851"/>
      <c r="DK156" s="851"/>
      <c r="DL156" s="851"/>
      <c r="DM156" s="851"/>
      <c r="DN156" s="851"/>
      <c r="DO156" s="851"/>
      <c r="DP156" s="851"/>
      <c r="DQ156" s="707"/>
      <c r="DR156" s="995"/>
      <c r="DS156" s="707"/>
      <c r="DT156" s="997"/>
    </row>
    <row r="157" spans="2:124" outlineLevel="1">
      <c r="B157" s="725" t="s">
        <v>809</v>
      </c>
      <c r="C157" s="726"/>
      <c r="D157" s="727"/>
      <c r="F157" s="728"/>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30"/>
      <c r="AF157" s="707"/>
      <c r="AG157" s="1003"/>
      <c r="AH157" s="707"/>
      <c r="AI157" s="728"/>
      <c r="AJ157" s="729"/>
      <c r="AK157" s="729"/>
      <c r="AL157" s="729"/>
      <c r="AM157" s="729"/>
      <c r="AN157" s="729"/>
      <c r="AO157" s="729"/>
      <c r="AP157" s="729"/>
      <c r="AQ157" s="729"/>
      <c r="AR157" s="729"/>
      <c r="AS157" s="729"/>
      <c r="AT157" s="729"/>
      <c r="AU157" s="729"/>
      <c r="AV157" s="729"/>
      <c r="AW157" s="729"/>
      <c r="AX157" s="729"/>
      <c r="AY157" s="729"/>
      <c r="AZ157" s="729"/>
      <c r="BA157" s="729"/>
      <c r="BB157" s="729"/>
      <c r="BC157" s="729"/>
      <c r="BD157" s="729"/>
      <c r="BE157" s="729"/>
      <c r="BF157" s="729"/>
      <c r="BG157" s="729"/>
      <c r="BH157" s="730"/>
      <c r="BI157" s="707"/>
      <c r="BJ157" s="1005"/>
      <c r="BK157" s="707"/>
      <c r="BL157" s="991"/>
      <c r="BM157" s="707"/>
      <c r="BN157" s="728"/>
      <c r="BO157" s="729"/>
      <c r="BP157" s="729"/>
      <c r="BQ157" s="729"/>
      <c r="BR157" s="729"/>
      <c r="BS157" s="729"/>
      <c r="BT157" s="729"/>
      <c r="BU157" s="729"/>
      <c r="BV157" s="729"/>
      <c r="BW157" s="729"/>
      <c r="BX157" s="729"/>
      <c r="BY157" s="729"/>
      <c r="BZ157" s="729"/>
      <c r="CA157" s="729"/>
      <c r="CB157" s="729"/>
      <c r="CC157" s="729"/>
      <c r="CD157" s="729"/>
      <c r="CE157" s="729"/>
      <c r="CF157" s="729"/>
      <c r="CG157" s="729"/>
      <c r="CH157" s="729"/>
      <c r="CI157" s="729"/>
      <c r="CJ157" s="729"/>
      <c r="CK157" s="729"/>
      <c r="CL157" s="729"/>
      <c r="CM157" s="730"/>
      <c r="CN157" s="707"/>
      <c r="CO157" s="993"/>
      <c r="CP157" s="707"/>
      <c r="CQ157" s="728"/>
      <c r="CR157" s="729"/>
      <c r="CS157" s="729"/>
      <c r="CT157" s="729"/>
      <c r="CU157" s="729"/>
      <c r="CV157" s="729"/>
      <c r="CW157" s="729"/>
      <c r="CX157" s="729"/>
      <c r="CY157" s="729"/>
      <c r="CZ157" s="729"/>
      <c r="DA157" s="729"/>
      <c r="DB157" s="729"/>
      <c r="DC157" s="729"/>
      <c r="DD157" s="729"/>
      <c r="DE157" s="729"/>
      <c r="DF157" s="729"/>
      <c r="DG157" s="729"/>
      <c r="DH157" s="729"/>
      <c r="DI157" s="729"/>
      <c r="DJ157" s="729"/>
      <c r="DK157" s="729"/>
      <c r="DL157" s="729"/>
      <c r="DM157" s="729"/>
      <c r="DN157" s="729"/>
      <c r="DO157" s="729"/>
      <c r="DP157" s="730"/>
      <c r="DQ157" s="707"/>
      <c r="DR157" s="995"/>
      <c r="DS157" s="707"/>
      <c r="DT157" s="997"/>
    </row>
    <row r="158" spans="2:124" outlineLevel="1">
      <c r="B158" s="731">
        <v>145</v>
      </c>
      <c r="C158" s="732" t="s">
        <v>114</v>
      </c>
      <c r="D158" s="733">
        <v>2016</v>
      </c>
      <c r="F158" s="770">
        <v>0</v>
      </c>
      <c r="G158" s="735">
        <v>10730975</v>
      </c>
      <c r="H158" s="736">
        <v>10730975</v>
      </c>
      <c r="I158" s="735">
        <v>10730975</v>
      </c>
      <c r="J158" s="736">
        <v>10730975</v>
      </c>
      <c r="K158" s="735">
        <v>10730975</v>
      </c>
      <c r="L158" s="736">
        <v>10730975</v>
      </c>
      <c r="M158" s="735">
        <v>10730975</v>
      </c>
      <c r="N158" s="736">
        <v>10729334</v>
      </c>
      <c r="O158" s="735">
        <v>10729334</v>
      </c>
      <c r="P158" s="736">
        <v>10681534</v>
      </c>
      <c r="Q158" s="735">
        <v>10532044</v>
      </c>
      <c r="R158" s="736">
        <v>10525767</v>
      </c>
      <c r="S158" s="735">
        <v>10525767</v>
      </c>
      <c r="T158" s="736">
        <v>10469815</v>
      </c>
      <c r="U158" s="735">
        <v>9067816</v>
      </c>
      <c r="V158" s="736">
        <v>9067816</v>
      </c>
      <c r="W158" s="735">
        <v>3982794</v>
      </c>
      <c r="X158" s="736">
        <v>0</v>
      </c>
      <c r="Y158" s="735">
        <v>0</v>
      </c>
      <c r="Z158" s="736">
        <v>0</v>
      </c>
      <c r="AA158" s="735">
        <v>0</v>
      </c>
      <c r="AB158" s="736">
        <v>0</v>
      </c>
      <c r="AC158" s="735">
        <v>0</v>
      </c>
      <c r="AD158" s="736">
        <v>0</v>
      </c>
      <c r="AE158" s="737">
        <v>0</v>
      </c>
      <c r="AF158" s="707"/>
      <c r="AG158" s="1003"/>
      <c r="AH158" s="707"/>
      <c r="AI158" s="770">
        <v>0</v>
      </c>
      <c r="AJ158" s="735">
        <v>701</v>
      </c>
      <c r="AK158" s="736">
        <v>701</v>
      </c>
      <c r="AL158" s="735">
        <v>701</v>
      </c>
      <c r="AM158" s="736">
        <v>701</v>
      </c>
      <c r="AN158" s="735">
        <v>701</v>
      </c>
      <c r="AO158" s="736">
        <v>701</v>
      </c>
      <c r="AP158" s="735">
        <v>701</v>
      </c>
      <c r="AQ158" s="736">
        <v>701</v>
      </c>
      <c r="AR158" s="735">
        <v>701</v>
      </c>
      <c r="AS158" s="736">
        <v>698</v>
      </c>
      <c r="AT158" s="735">
        <v>669</v>
      </c>
      <c r="AU158" s="736">
        <v>669</v>
      </c>
      <c r="AV158" s="735">
        <v>669</v>
      </c>
      <c r="AW158" s="736">
        <v>668</v>
      </c>
      <c r="AX158" s="735">
        <v>580</v>
      </c>
      <c r="AY158" s="736">
        <v>580</v>
      </c>
      <c r="AZ158" s="735">
        <v>250</v>
      </c>
      <c r="BA158" s="736">
        <v>0</v>
      </c>
      <c r="BB158" s="735">
        <v>0</v>
      </c>
      <c r="BC158" s="736">
        <v>0</v>
      </c>
      <c r="BD158" s="735">
        <v>0</v>
      </c>
      <c r="BE158" s="736">
        <v>0</v>
      </c>
      <c r="BF158" s="735">
        <v>0</v>
      </c>
      <c r="BG158" s="736">
        <v>0</v>
      </c>
      <c r="BH158" s="737">
        <v>0</v>
      </c>
      <c r="BI158" s="707"/>
      <c r="BJ158" s="1005"/>
      <c r="BK158" s="707"/>
      <c r="BL158" s="991"/>
      <c r="BM158" s="707"/>
      <c r="BN158" s="770">
        <v>0</v>
      </c>
      <c r="BO158" s="735">
        <v>15788572</v>
      </c>
      <c r="BP158" s="736">
        <v>15788572</v>
      </c>
      <c r="BQ158" s="735">
        <v>15788572</v>
      </c>
      <c r="BR158" s="736">
        <v>15788572</v>
      </c>
      <c r="BS158" s="735">
        <v>15788572</v>
      </c>
      <c r="BT158" s="736">
        <v>15788572</v>
      </c>
      <c r="BU158" s="735">
        <v>15788572</v>
      </c>
      <c r="BV158" s="736">
        <v>15786158</v>
      </c>
      <c r="BW158" s="735">
        <v>15786158</v>
      </c>
      <c r="BX158" s="736">
        <v>15715829</v>
      </c>
      <c r="BY158" s="735">
        <v>15495884</v>
      </c>
      <c r="BZ158" s="736">
        <v>15486648</v>
      </c>
      <c r="CA158" s="735">
        <v>15486648</v>
      </c>
      <c r="CB158" s="736">
        <v>15404325</v>
      </c>
      <c r="CC158" s="735">
        <v>13341553</v>
      </c>
      <c r="CD158" s="736">
        <v>13341553</v>
      </c>
      <c r="CE158" s="735">
        <v>5859918</v>
      </c>
      <c r="CF158" s="736">
        <v>0</v>
      </c>
      <c r="CG158" s="735">
        <v>0</v>
      </c>
      <c r="CH158" s="736">
        <v>0</v>
      </c>
      <c r="CI158" s="735">
        <v>0</v>
      </c>
      <c r="CJ158" s="736">
        <v>0</v>
      </c>
      <c r="CK158" s="735">
        <v>0</v>
      </c>
      <c r="CL158" s="736">
        <v>0</v>
      </c>
      <c r="CM158" s="737">
        <v>0</v>
      </c>
      <c r="CN158" s="707"/>
      <c r="CO158" s="993"/>
      <c r="CP158" s="707"/>
      <c r="CQ158" s="770">
        <v>0</v>
      </c>
      <c r="CR158" s="735">
        <v>1031</v>
      </c>
      <c r="CS158" s="736">
        <v>1031</v>
      </c>
      <c r="CT158" s="735">
        <v>1031</v>
      </c>
      <c r="CU158" s="736">
        <v>1031</v>
      </c>
      <c r="CV158" s="735">
        <v>1031</v>
      </c>
      <c r="CW158" s="736">
        <v>1031</v>
      </c>
      <c r="CX158" s="735">
        <v>1031</v>
      </c>
      <c r="CY158" s="736">
        <v>1031</v>
      </c>
      <c r="CZ158" s="735">
        <v>1031</v>
      </c>
      <c r="DA158" s="736">
        <v>1027</v>
      </c>
      <c r="DB158" s="735">
        <v>984</v>
      </c>
      <c r="DC158" s="736">
        <v>984</v>
      </c>
      <c r="DD158" s="735">
        <v>984</v>
      </c>
      <c r="DE158" s="736">
        <v>983</v>
      </c>
      <c r="DF158" s="735">
        <v>853</v>
      </c>
      <c r="DG158" s="736">
        <v>853</v>
      </c>
      <c r="DH158" s="735">
        <v>368</v>
      </c>
      <c r="DI158" s="736">
        <v>0</v>
      </c>
      <c r="DJ158" s="735">
        <v>0</v>
      </c>
      <c r="DK158" s="736">
        <v>0</v>
      </c>
      <c r="DL158" s="735">
        <v>0</v>
      </c>
      <c r="DM158" s="736">
        <v>0</v>
      </c>
      <c r="DN158" s="735">
        <v>0</v>
      </c>
      <c r="DO158" s="736">
        <v>0</v>
      </c>
      <c r="DP158" s="737">
        <v>0</v>
      </c>
      <c r="DQ158" s="707"/>
      <c r="DR158" s="995"/>
      <c r="DS158" s="707"/>
      <c r="DT158" s="997"/>
    </row>
    <row r="159" spans="2:124" outlineLevel="1">
      <c r="B159" s="738">
        <v>146</v>
      </c>
      <c r="C159" s="739" t="s">
        <v>762</v>
      </c>
      <c r="D159" s="740">
        <v>2016</v>
      </c>
      <c r="F159" s="758">
        <v>0</v>
      </c>
      <c r="G159" s="742">
        <v>5380280</v>
      </c>
      <c r="H159" s="743">
        <v>5380280</v>
      </c>
      <c r="I159" s="742">
        <v>5380280</v>
      </c>
      <c r="J159" s="743">
        <v>5380280</v>
      </c>
      <c r="K159" s="742">
        <v>5380280</v>
      </c>
      <c r="L159" s="743">
        <v>5380280</v>
      </c>
      <c r="M159" s="742">
        <v>5380280</v>
      </c>
      <c r="N159" s="743">
        <v>5380280</v>
      </c>
      <c r="O159" s="742">
        <v>5380280</v>
      </c>
      <c r="P159" s="743">
        <v>5380280</v>
      </c>
      <c r="Q159" s="742">
        <v>5380280</v>
      </c>
      <c r="R159" s="743">
        <v>5380280</v>
      </c>
      <c r="S159" s="742">
        <v>5380280</v>
      </c>
      <c r="T159" s="743">
        <v>5380280</v>
      </c>
      <c r="U159" s="742">
        <v>5380280</v>
      </c>
      <c r="V159" s="743">
        <v>5380280</v>
      </c>
      <c r="W159" s="742">
        <v>5380280</v>
      </c>
      <c r="X159" s="743">
        <v>5380280</v>
      </c>
      <c r="Y159" s="742">
        <v>5273114</v>
      </c>
      <c r="Z159" s="743">
        <v>0</v>
      </c>
      <c r="AA159" s="742">
        <v>0</v>
      </c>
      <c r="AB159" s="743">
        <v>0</v>
      </c>
      <c r="AC159" s="742">
        <v>0</v>
      </c>
      <c r="AD159" s="743">
        <v>0</v>
      </c>
      <c r="AE159" s="744">
        <v>0</v>
      </c>
      <c r="AF159" s="707"/>
      <c r="AG159" s="1003"/>
      <c r="AH159" s="707"/>
      <c r="AI159" s="758">
        <v>0</v>
      </c>
      <c r="AJ159" s="742">
        <v>1574</v>
      </c>
      <c r="AK159" s="743">
        <v>1574</v>
      </c>
      <c r="AL159" s="742">
        <v>1574</v>
      </c>
      <c r="AM159" s="743">
        <v>1574</v>
      </c>
      <c r="AN159" s="742">
        <v>1574</v>
      </c>
      <c r="AO159" s="743">
        <v>1574</v>
      </c>
      <c r="AP159" s="742">
        <v>1574</v>
      </c>
      <c r="AQ159" s="743">
        <v>1574</v>
      </c>
      <c r="AR159" s="742">
        <v>1574</v>
      </c>
      <c r="AS159" s="743">
        <v>1574</v>
      </c>
      <c r="AT159" s="742">
        <v>1574</v>
      </c>
      <c r="AU159" s="743">
        <v>1574</v>
      </c>
      <c r="AV159" s="742">
        <v>1574</v>
      </c>
      <c r="AW159" s="743">
        <v>1574</v>
      </c>
      <c r="AX159" s="742">
        <v>1574</v>
      </c>
      <c r="AY159" s="743">
        <v>1574</v>
      </c>
      <c r="AZ159" s="742">
        <v>1574</v>
      </c>
      <c r="BA159" s="743">
        <v>1574</v>
      </c>
      <c r="BB159" s="742">
        <v>1454</v>
      </c>
      <c r="BC159" s="743">
        <v>0</v>
      </c>
      <c r="BD159" s="742">
        <v>0</v>
      </c>
      <c r="BE159" s="743">
        <v>0</v>
      </c>
      <c r="BF159" s="742">
        <v>0</v>
      </c>
      <c r="BG159" s="743">
        <v>0</v>
      </c>
      <c r="BH159" s="744">
        <v>0</v>
      </c>
      <c r="BI159" s="707"/>
      <c r="BJ159" s="1005"/>
      <c r="BK159" s="707"/>
      <c r="BL159" s="991"/>
      <c r="BM159" s="707"/>
      <c r="BN159" s="758">
        <v>0</v>
      </c>
      <c r="BO159" s="742">
        <v>3798500</v>
      </c>
      <c r="BP159" s="743">
        <v>3798500</v>
      </c>
      <c r="BQ159" s="742">
        <v>3798500</v>
      </c>
      <c r="BR159" s="743">
        <v>3798500</v>
      </c>
      <c r="BS159" s="742">
        <v>3798500</v>
      </c>
      <c r="BT159" s="743">
        <v>3798500</v>
      </c>
      <c r="BU159" s="742">
        <v>3798500</v>
      </c>
      <c r="BV159" s="743">
        <v>3798500</v>
      </c>
      <c r="BW159" s="742">
        <v>3798500</v>
      </c>
      <c r="BX159" s="743">
        <v>3798500</v>
      </c>
      <c r="BY159" s="742">
        <v>3798500</v>
      </c>
      <c r="BZ159" s="743">
        <v>3798500</v>
      </c>
      <c r="CA159" s="742">
        <v>3798500</v>
      </c>
      <c r="CB159" s="743">
        <v>3798500</v>
      </c>
      <c r="CC159" s="742">
        <v>3798500</v>
      </c>
      <c r="CD159" s="743">
        <v>3798500</v>
      </c>
      <c r="CE159" s="742">
        <v>3798500</v>
      </c>
      <c r="CF159" s="743">
        <v>3798500</v>
      </c>
      <c r="CG159" s="742">
        <v>3691334</v>
      </c>
      <c r="CH159" s="743">
        <v>0</v>
      </c>
      <c r="CI159" s="742">
        <v>0</v>
      </c>
      <c r="CJ159" s="743">
        <v>0</v>
      </c>
      <c r="CK159" s="742">
        <v>0</v>
      </c>
      <c r="CL159" s="743">
        <v>0</v>
      </c>
      <c r="CM159" s="744">
        <v>0</v>
      </c>
      <c r="CN159" s="707"/>
      <c r="CO159" s="993"/>
      <c r="CP159" s="707"/>
      <c r="CQ159" s="758">
        <v>0</v>
      </c>
      <c r="CR159" s="742">
        <v>1138</v>
      </c>
      <c r="CS159" s="743">
        <v>1138</v>
      </c>
      <c r="CT159" s="742">
        <v>1138</v>
      </c>
      <c r="CU159" s="743">
        <v>1138</v>
      </c>
      <c r="CV159" s="742">
        <v>1138</v>
      </c>
      <c r="CW159" s="743">
        <v>1138</v>
      </c>
      <c r="CX159" s="742">
        <v>1138</v>
      </c>
      <c r="CY159" s="743">
        <v>1138</v>
      </c>
      <c r="CZ159" s="742">
        <v>1138</v>
      </c>
      <c r="DA159" s="743">
        <v>1138</v>
      </c>
      <c r="DB159" s="742">
        <v>1138</v>
      </c>
      <c r="DC159" s="743">
        <v>1138</v>
      </c>
      <c r="DD159" s="742">
        <v>1138</v>
      </c>
      <c r="DE159" s="743">
        <v>1138</v>
      </c>
      <c r="DF159" s="742">
        <v>1138</v>
      </c>
      <c r="DG159" s="743">
        <v>1138</v>
      </c>
      <c r="DH159" s="742">
        <v>1138</v>
      </c>
      <c r="DI159" s="743">
        <v>1138</v>
      </c>
      <c r="DJ159" s="742">
        <v>1018</v>
      </c>
      <c r="DK159" s="743">
        <v>0</v>
      </c>
      <c r="DL159" s="742">
        <v>0</v>
      </c>
      <c r="DM159" s="743">
        <v>0</v>
      </c>
      <c r="DN159" s="742">
        <v>0</v>
      </c>
      <c r="DO159" s="743">
        <v>0</v>
      </c>
      <c r="DP159" s="744">
        <v>0</v>
      </c>
      <c r="DQ159" s="707"/>
      <c r="DR159" s="995"/>
      <c r="DS159" s="707"/>
      <c r="DT159" s="997"/>
    </row>
    <row r="160" spans="2:124" outlineLevel="1">
      <c r="B160" s="745">
        <v>147</v>
      </c>
      <c r="C160" s="746" t="s">
        <v>116</v>
      </c>
      <c r="D160" s="747">
        <v>2016</v>
      </c>
      <c r="F160" s="748">
        <v>0</v>
      </c>
      <c r="G160" s="753">
        <v>22430</v>
      </c>
      <c r="H160" s="754">
        <v>22430</v>
      </c>
      <c r="I160" s="753">
        <v>22430</v>
      </c>
      <c r="J160" s="754">
        <v>22430</v>
      </c>
      <c r="K160" s="753">
        <v>22430</v>
      </c>
      <c r="L160" s="754">
        <v>22430</v>
      </c>
      <c r="M160" s="753">
        <v>22430</v>
      </c>
      <c r="N160" s="754">
        <v>22430</v>
      </c>
      <c r="O160" s="753">
        <v>22430</v>
      </c>
      <c r="P160" s="754">
        <v>22430</v>
      </c>
      <c r="Q160" s="753">
        <v>21669</v>
      </c>
      <c r="R160" s="754">
        <v>21669</v>
      </c>
      <c r="S160" s="753">
        <v>21669</v>
      </c>
      <c r="T160" s="754">
        <v>21669</v>
      </c>
      <c r="U160" s="753">
        <v>21669</v>
      </c>
      <c r="V160" s="754">
        <v>6279</v>
      </c>
      <c r="W160" s="753">
        <v>0</v>
      </c>
      <c r="X160" s="754">
        <v>0</v>
      </c>
      <c r="Y160" s="753">
        <v>0</v>
      </c>
      <c r="Z160" s="754">
        <v>0</v>
      </c>
      <c r="AA160" s="753">
        <v>0</v>
      </c>
      <c r="AB160" s="754">
        <v>0</v>
      </c>
      <c r="AC160" s="753">
        <v>0</v>
      </c>
      <c r="AD160" s="754">
        <v>0</v>
      </c>
      <c r="AE160" s="755">
        <v>0</v>
      </c>
      <c r="AF160" s="707"/>
      <c r="AG160" s="1003"/>
      <c r="AH160" s="707"/>
      <c r="AI160" s="748">
        <v>0</v>
      </c>
      <c r="AJ160" s="753">
        <v>5</v>
      </c>
      <c r="AK160" s="754">
        <v>5</v>
      </c>
      <c r="AL160" s="753">
        <v>5</v>
      </c>
      <c r="AM160" s="754">
        <v>5</v>
      </c>
      <c r="AN160" s="753">
        <v>5</v>
      </c>
      <c r="AO160" s="754">
        <v>5</v>
      </c>
      <c r="AP160" s="753">
        <v>5</v>
      </c>
      <c r="AQ160" s="754">
        <v>5</v>
      </c>
      <c r="AR160" s="753">
        <v>5</v>
      </c>
      <c r="AS160" s="754">
        <v>5</v>
      </c>
      <c r="AT160" s="753">
        <v>5</v>
      </c>
      <c r="AU160" s="754">
        <v>5</v>
      </c>
      <c r="AV160" s="753">
        <v>5</v>
      </c>
      <c r="AW160" s="754">
        <v>5</v>
      </c>
      <c r="AX160" s="753">
        <v>5</v>
      </c>
      <c r="AY160" s="754">
        <v>0</v>
      </c>
      <c r="AZ160" s="753">
        <v>0</v>
      </c>
      <c r="BA160" s="754">
        <v>0</v>
      </c>
      <c r="BB160" s="753">
        <v>0</v>
      </c>
      <c r="BC160" s="754">
        <v>0</v>
      </c>
      <c r="BD160" s="753">
        <v>0</v>
      </c>
      <c r="BE160" s="754">
        <v>0</v>
      </c>
      <c r="BF160" s="753">
        <v>0</v>
      </c>
      <c r="BG160" s="754">
        <v>0</v>
      </c>
      <c r="BH160" s="755">
        <v>0</v>
      </c>
      <c r="BI160" s="707"/>
      <c r="BJ160" s="1005"/>
      <c r="BK160" s="707"/>
      <c r="BL160" s="991"/>
      <c r="BM160" s="707"/>
      <c r="BN160" s="748">
        <v>0</v>
      </c>
      <c r="BO160" s="753">
        <v>18591</v>
      </c>
      <c r="BP160" s="754">
        <v>18591</v>
      </c>
      <c r="BQ160" s="753">
        <v>18591</v>
      </c>
      <c r="BR160" s="754">
        <v>18591</v>
      </c>
      <c r="BS160" s="753">
        <v>18591</v>
      </c>
      <c r="BT160" s="754">
        <v>18591</v>
      </c>
      <c r="BU160" s="753">
        <v>18591</v>
      </c>
      <c r="BV160" s="754">
        <v>18591</v>
      </c>
      <c r="BW160" s="753">
        <v>18591</v>
      </c>
      <c r="BX160" s="754">
        <v>18591</v>
      </c>
      <c r="BY160" s="753">
        <v>17929</v>
      </c>
      <c r="BZ160" s="754">
        <v>17929</v>
      </c>
      <c r="CA160" s="753">
        <v>17929</v>
      </c>
      <c r="CB160" s="754">
        <v>17929</v>
      </c>
      <c r="CC160" s="753">
        <v>17929</v>
      </c>
      <c r="CD160" s="754">
        <v>5463</v>
      </c>
      <c r="CE160" s="753">
        <v>0</v>
      </c>
      <c r="CF160" s="754">
        <v>0</v>
      </c>
      <c r="CG160" s="753">
        <v>0</v>
      </c>
      <c r="CH160" s="754">
        <v>0</v>
      </c>
      <c r="CI160" s="753">
        <v>0</v>
      </c>
      <c r="CJ160" s="754">
        <v>0</v>
      </c>
      <c r="CK160" s="753">
        <v>0</v>
      </c>
      <c r="CL160" s="754">
        <v>0</v>
      </c>
      <c r="CM160" s="755">
        <v>0</v>
      </c>
      <c r="CN160" s="707"/>
      <c r="CO160" s="993"/>
      <c r="CP160" s="707"/>
      <c r="CQ160" s="748">
        <v>0</v>
      </c>
      <c r="CR160" s="753">
        <v>4</v>
      </c>
      <c r="CS160" s="754">
        <v>4</v>
      </c>
      <c r="CT160" s="753">
        <v>4</v>
      </c>
      <c r="CU160" s="754">
        <v>4</v>
      </c>
      <c r="CV160" s="753">
        <v>4</v>
      </c>
      <c r="CW160" s="754">
        <v>4</v>
      </c>
      <c r="CX160" s="753">
        <v>4</v>
      </c>
      <c r="CY160" s="754">
        <v>4</v>
      </c>
      <c r="CZ160" s="753">
        <v>4</v>
      </c>
      <c r="DA160" s="754">
        <v>4</v>
      </c>
      <c r="DB160" s="753">
        <v>4</v>
      </c>
      <c r="DC160" s="754">
        <v>4</v>
      </c>
      <c r="DD160" s="753">
        <v>4</v>
      </c>
      <c r="DE160" s="754">
        <v>4</v>
      </c>
      <c r="DF160" s="753">
        <v>4</v>
      </c>
      <c r="DG160" s="754">
        <v>0</v>
      </c>
      <c r="DH160" s="753">
        <v>0</v>
      </c>
      <c r="DI160" s="754">
        <v>0</v>
      </c>
      <c r="DJ160" s="753">
        <v>0</v>
      </c>
      <c r="DK160" s="754">
        <v>0</v>
      </c>
      <c r="DL160" s="753">
        <v>0</v>
      </c>
      <c r="DM160" s="754">
        <v>0</v>
      </c>
      <c r="DN160" s="753">
        <v>0</v>
      </c>
      <c r="DO160" s="754">
        <v>0</v>
      </c>
      <c r="DP160" s="755">
        <v>0</v>
      </c>
      <c r="DQ160" s="707"/>
      <c r="DR160" s="995"/>
      <c r="DS160" s="707"/>
      <c r="DT160" s="997"/>
    </row>
    <row r="161" spans="2:124" outlineLevel="1">
      <c r="B161" s="738">
        <v>148</v>
      </c>
      <c r="C161" s="739" t="s">
        <v>117</v>
      </c>
      <c r="D161" s="740">
        <v>2016</v>
      </c>
      <c r="F161" s="758">
        <v>0</v>
      </c>
      <c r="G161" s="742">
        <v>747287</v>
      </c>
      <c r="H161" s="743">
        <v>747287</v>
      </c>
      <c r="I161" s="742">
        <v>747287</v>
      </c>
      <c r="J161" s="743">
        <v>747287</v>
      </c>
      <c r="K161" s="742">
        <v>747287</v>
      </c>
      <c r="L161" s="743">
        <v>745739</v>
      </c>
      <c r="M161" s="742">
        <v>745739</v>
      </c>
      <c r="N161" s="743">
        <v>745739</v>
      </c>
      <c r="O161" s="742">
        <v>745739</v>
      </c>
      <c r="P161" s="743">
        <v>656028</v>
      </c>
      <c r="Q161" s="742">
        <v>636258</v>
      </c>
      <c r="R161" s="743">
        <v>636258</v>
      </c>
      <c r="S161" s="742">
        <v>630946</v>
      </c>
      <c r="T161" s="743">
        <v>630946</v>
      </c>
      <c r="U161" s="742">
        <v>630946</v>
      </c>
      <c r="V161" s="743">
        <v>630946</v>
      </c>
      <c r="W161" s="742">
        <v>630946</v>
      </c>
      <c r="X161" s="743">
        <v>630946</v>
      </c>
      <c r="Y161" s="742">
        <v>630946</v>
      </c>
      <c r="Z161" s="743">
        <v>630946</v>
      </c>
      <c r="AA161" s="742">
        <v>0</v>
      </c>
      <c r="AB161" s="743">
        <v>0</v>
      </c>
      <c r="AC161" s="742">
        <v>0</v>
      </c>
      <c r="AD161" s="743">
        <v>0</v>
      </c>
      <c r="AE161" s="744">
        <v>0</v>
      </c>
      <c r="AF161" s="707"/>
      <c r="AG161" s="1003"/>
      <c r="AH161" s="707"/>
      <c r="AI161" s="758">
        <v>0</v>
      </c>
      <c r="AJ161" s="742">
        <v>58</v>
      </c>
      <c r="AK161" s="743">
        <v>58</v>
      </c>
      <c r="AL161" s="742">
        <v>58</v>
      </c>
      <c r="AM161" s="743">
        <v>58</v>
      </c>
      <c r="AN161" s="742">
        <v>58</v>
      </c>
      <c r="AO161" s="743">
        <v>58</v>
      </c>
      <c r="AP161" s="742">
        <v>57</v>
      </c>
      <c r="AQ161" s="743">
        <v>57</v>
      </c>
      <c r="AR161" s="742">
        <v>57</v>
      </c>
      <c r="AS161" s="743">
        <v>57</v>
      </c>
      <c r="AT161" s="742">
        <v>45</v>
      </c>
      <c r="AU161" s="743">
        <v>44</v>
      </c>
      <c r="AV161" s="742">
        <v>44</v>
      </c>
      <c r="AW161" s="743">
        <v>43</v>
      </c>
      <c r="AX161" s="742">
        <v>43</v>
      </c>
      <c r="AY161" s="743">
        <v>43</v>
      </c>
      <c r="AZ161" s="742">
        <v>43</v>
      </c>
      <c r="BA161" s="743">
        <v>43</v>
      </c>
      <c r="BB161" s="742">
        <v>43</v>
      </c>
      <c r="BC161" s="743">
        <v>43</v>
      </c>
      <c r="BD161" s="742">
        <v>43</v>
      </c>
      <c r="BE161" s="743">
        <v>0</v>
      </c>
      <c r="BF161" s="742">
        <v>0</v>
      </c>
      <c r="BG161" s="743">
        <v>0</v>
      </c>
      <c r="BH161" s="744">
        <v>0</v>
      </c>
      <c r="BI161" s="707"/>
      <c r="BJ161" s="1005"/>
      <c r="BK161" s="707"/>
      <c r="BL161" s="991"/>
      <c r="BM161" s="707"/>
      <c r="BN161" s="758">
        <v>0</v>
      </c>
      <c r="BO161" s="742">
        <v>747287</v>
      </c>
      <c r="BP161" s="743">
        <v>747287</v>
      </c>
      <c r="BQ161" s="742">
        <v>747287</v>
      </c>
      <c r="BR161" s="743">
        <v>747287</v>
      </c>
      <c r="BS161" s="742">
        <v>747287</v>
      </c>
      <c r="BT161" s="743">
        <v>745739</v>
      </c>
      <c r="BU161" s="742">
        <v>745739</v>
      </c>
      <c r="BV161" s="743">
        <v>745739</v>
      </c>
      <c r="BW161" s="742">
        <v>745739</v>
      </c>
      <c r="BX161" s="743">
        <v>656028</v>
      </c>
      <c r="BY161" s="742">
        <v>636258</v>
      </c>
      <c r="BZ161" s="743">
        <v>636258</v>
      </c>
      <c r="CA161" s="742">
        <v>630946</v>
      </c>
      <c r="CB161" s="743">
        <v>630946</v>
      </c>
      <c r="CC161" s="742">
        <v>630946</v>
      </c>
      <c r="CD161" s="743">
        <v>630946</v>
      </c>
      <c r="CE161" s="742">
        <v>630946</v>
      </c>
      <c r="CF161" s="743">
        <v>630946</v>
      </c>
      <c r="CG161" s="742">
        <v>630946</v>
      </c>
      <c r="CH161" s="743">
        <v>630946</v>
      </c>
      <c r="CI161" s="742">
        <v>0</v>
      </c>
      <c r="CJ161" s="743">
        <v>0</v>
      </c>
      <c r="CK161" s="742">
        <v>0</v>
      </c>
      <c r="CL161" s="743">
        <v>0</v>
      </c>
      <c r="CM161" s="744">
        <v>0</v>
      </c>
      <c r="CN161" s="707"/>
      <c r="CO161" s="993"/>
      <c r="CP161" s="707"/>
      <c r="CQ161" s="758">
        <v>0</v>
      </c>
      <c r="CR161" s="742">
        <v>58</v>
      </c>
      <c r="CS161" s="743">
        <v>58</v>
      </c>
      <c r="CT161" s="742">
        <v>58</v>
      </c>
      <c r="CU161" s="743">
        <v>58</v>
      </c>
      <c r="CV161" s="742">
        <v>58</v>
      </c>
      <c r="CW161" s="743">
        <v>57</v>
      </c>
      <c r="CX161" s="742">
        <v>57</v>
      </c>
      <c r="CY161" s="743">
        <v>57</v>
      </c>
      <c r="CZ161" s="742">
        <v>57</v>
      </c>
      <c r="DA161" s="743">
        <v>45</v>
      </c>
      <c r="DB161" s="742">
        <v>44</v>
      </c>
      <c r="DC161" s="743">
        <v>44</v>
      </c>
      <c r="DD161" s="742">
        <v>43</v>
      </c>
      <c r="DE161" s="743">
        <v>43</v>
      </c>
      <c r="DF161" s="742">
        <v>43</v>
      </c>
      <c r="DG161" s="743">
        <v>43</v>
      </c>
      <c r="DH161" s="742">
        <v>43</v>
      </c>
      <c r="DI161" s="743">
        <v>43</v>
      </c>
      <c r="DJ161" s="742">
        <v>43</v>
      </c>
      <c r="DK161" s="743">
        <v>43</v>
      </c>
      <c r="DL161" s="742">
        <v>0</v>
      </c>
      <c r="DM161" s="743">
        <v>0</v>
      </c>
      <c r="DN161" s="742">
        <v>0</v>
      </c>
      <c r="DO161" s="743">
        <v>0</v>
      </c>
      <c r="DP161" s="744">
        <v>0</v>
      </c>
      <c r="DQ161" s="707"/>
      <c r="DR161" s="995"/>
      <c r="DS161" s="707"/>
      <c r="DT161" s="997"/>
    </row>
    <row r="162" spans="2:124" outlineLevel="1">
      <c r="B162" s="745">
        <v>149</v>
      </c>
      <c r="C162" s="746" t="s">
        <v>118</v>
      </c>
      <c r="D162" s="747">
        <v>2016</v>
      </c>
      <c r="F162" s="748">
        <v>0</v>
      </c>
      <c r="G162" s="753">
        <v>229836</v>
      </c>
      <c r="H162" s="754">
        <v>229836</v>
      </c>
      <c r="I162" s="753">
        <v>229836</v>
      </c>
      <c r="J162" s="754">
        <v>229836</v>
      </c>
      <c r="K162" s="753">
        <v>229836</v>
      </c>
      <c r="L162" s="754">
        <v>229836</v>
      </c>
      <c r="M162" s="753">
        <v>229836</v>
      </c>
      <c r="N162" s="754">
        <v>229836</v>
      </c>
      <c r="O162" s="753">
        <v>229836</v>
      </c>
      <c r="P162" s="754">
        <v>229836</v>
      </c>
      <c r="Q162" s="753">
        <v>56744</v>
      </c>
      <c r="R162" s="754">
        <v>0</v>
      </c>
      <c r="S162" s="753">
        <v>0</v>
      </c>
      <c r="T162" s="754">
        <v>0</v>
      </c>
      <c r="U162" s="753">
        <v>0</v>
      </c>
      <c r="V162" s="754">
        <v>0</v>
      </c>
      <c r="W162" s="753">
        <v>0</v>
      </c>
      <c r="X162" s="754">
        <v>0</v>
      </c>
      <c r="Y162" s="753">
        <v>0</v>
      </c>
      <c r="Z162" s="754">
        <v>0</v>
      </c>
      <c r="AA162" s="753">
        <v>0</v>
      </c>
      <c r="AB162" s="754">
        <v>0</v>
      </c>
      <c r="AC162" s="753">
        <v>0</v>
      </c>
      <c r="AD162" s="754">
        <v>0</v>
      </c>
      <c r="AE162" s="755">
        <v>0</v>
      </c>
      <c r="AF162" s="707"/>
      <c r="AG162" s="1003"/>
      <c r="AH162" s="707"/>
      <c r="AI162" s="748">
        <v>0</v>
      </c>
      <c r="AJ162" s="753">
        <v>30</v>
      </c>
      <c r="AK162" s="754">
        <v>30</v>
      </c>
      <c r="AL162" s="753">
        <v>30</v>
      </c>
      <c r="AM162" s="754">
        <v>30</v>
      </c>
      <c r="AN162" s="753">
        <v>30</v>
      </c>
      <c r="AO162" s="754">
        <v>30</v>
      </c>
      <c r="AP162" s="753">
        <v>30</v>
      </c>
      <c r="AQ162" s="754">
        <v>30</v>
      </c>
      <c r="AR162" s="753">
        <v>30</v>
      </c>
      <c r="AS162" s="754">
        <v>30</v>
      </c>
      <c r="AT162" s="753">
        <v>7</v>
      </c>
      <c r="AU162" s="754">
        <v>0</v>
      </c>
      <c r="AV162" s="753">
        <v>0</v>
      </c>
      <c r="AW162" s="754">
        <v>0</v>
      </c>
      <c r="AX162" s="753">
        <v>0</v>
      </c>
      <c r="AY162" s="754">
        <v>0</v>
      </c>
      <c r="AZ162" s="753">
        <v>0</v>
      </c>
      <c r="BA162" s="754">
        <v>0</v>
      </c>
      <c r="BB162" s="753">
        <v>0</v>
      </c>
      <c r="BC162" s="754">
        <v>0</v>
      </c>
      <c r="BD162" s="753">
        <v>0</v>
      </c>
      <c r="BE162" s="754">
        <v>0</v>
      </c>
      <c r="BF162" s="753">
        <v>0</v>
      </c>
      <c r="BG162" s="754">
        <v>0</v>
      </c>
      <c r="BH162" s="755">
        <v>0</v>
      </c>
      <c r="BI162" s="707"/>
      <c r="BJ162" s="1005"/>
      <c r="BK162" s="707"/>
      <c r="BL162" s="991"/>
      <c r="BM162" s="707"/>
      <c r="BN162" s="748">
        <v>0</v>
      </c>
      <c r="BO162" s="753">
        <v>157712</v>
      </c>
      <c r="BP162" s="754">
        <v>157712</v>
      </c>
      <c r="BQ162" s="753">
        <v>157712</v>
      </c>
      <c r="BR162" s="754">
        <v>157712</v>
      </c>
      <c r="BS162" s="753">
        <v>157712</v>
      </c>
      <c r="BT162" s="754">
        <v>157712</v>
      </c>
      <c r="BU162" s="753">
        <v>157712</v>
      </c>
      <c r="BV162" s="754">
        <v>157712</v>
      </c>
      <c r="BW162" s="753">
        <v>157712</v>
      </c>
      <c r="BX162" s="754">
        <v>157712</v>
      </c>
      <c r="BY162" s="753">
        <v>38937</v>
      </c>
      <c r="BZ162" s="754">
        <v>0</v>
      </c>
      <c r="CA162" s="753">
        <v>0</v>
      </c>
      <c r="CB162" s="754">
        <v>0</v>
      </c>
      <c r="CC162" s="753">
        <v>0</v>
      </c>
      <c r="CD162" s="754">
        <v>0</v>
      </c>
      <c r="CE162" s="753">
        <v>0</v>
      </c>
      <c r="CF162" s="754">
        <v>0</v>
      </c>
      <c r="CG162" s="753">
        <v>0</v>
      </c>
      <c r="CH162" s="754">
        <v>0</v>
      </c>
      <c r="CI162" s="753">
        <v>0</v>
      </c>
      <c r="CJ162" s="754">
        <v>0</v>
      </c>
      <c r="CK162" s="753">
        <v>0</v>
      </c>
      <c r="CL162" s="754">
        <v>0</v>
      </c>
      <c r="CM162" s="755">
        <v>0</v>
      </c>
      <c r="CN162" s="707"/>
      <c r="CO162" s="993"/>
      <c r="CP162" s="707"/>
      <c r="CQ162" s="748">
        <v>0</v>
      </c>
      <c r="CR162" s="753">
        <v>21</v>
      </c>
      <c r="CS162" s="754">
        <v>21</v>
      </c>
      <c r="CT162" s="753">
        <v>21</v>
      </c>
      <c r="CU162" s="754">
        <v>21</v>
      </c>
      <c r="CV162" s="753">
        <v>21</v>
      </c>
      <c r="CW162" s="754">
        <v>21</v>
      </c>
      <c r="CX162" s="753">
        <v>21</v>
      </c>
      <c r="CY162" s="754">
        <v>21</v>
      </c>
      <c r="CZ162" s="753">
        <v>21</v>
      </c>
      <c r="DA162" s="754">
        <v>21</v>
      </c>
      <c r="DB162" s="753">
        <v>5</v>
      </c>
      <c r="DC162" s="754">
        <v>0</v>
      </c>
      <c r="DD162" s="753">
        <v>0</v>
      </c>
      <c r="DE162" s="754">
        <v>0</v>
      </c>
      <c r="DF162" s="753">
        <v>0</v>
      </c>
      <c r="DG162" s="754">
        <v>0</v>
      </c>
      <c r="DH162" s="753">
        <v>0</v>
      </c>
      <c r="DI162" s="754">
        <v>0</v>
      </c>
      <c r="DJ162" s="753">
        <v>0</v>
      </c>
      <c r="DK162" s="754">
        <v>0</v>
      </c>
      <c r="DL162" s="753">
        <v>0</v>
      </c>
      <c r="DM162" s="754">
        <v>0</v>
      </c>
      <c r="DN162" s="753">
        <v>0</v>
      </c>
      <c r="DO162" s="754">
        <v>0</v>
      </c>
      <c r="DP162" s="755">
        <v>0</v>
      </c>
      <c r="DQ162" s="707"/>
      <c r="DR162" s="995"/>
      <c r="DS162" s="707"/>
      <c r="DT162" s="997"/>
    </row>
    <row r="163" spans="2:124" outlineLevel="1">
      <c r="B163" s="738">
        <v>150</v>
      </c>
      <c r="C163" s="756" t="s">
        <v>119</v>
      </c>
      <c r="D163" s="740">
        <v>2016</v>
      </c>
      <c r="F163" s="758">
        <v>0</v>
      </c>
      <c r="G163" s="742">
        <v>33343646</v>
      </c>
      <c r="H163" s="743">
        <v>32313602</v>
      </c>
      <c r="I163" s="742">
        <v>32313602</v>
      </c>
      <c r="J163" s="743">
        <v>32313602</v>
      </c>
      <c r="K163" s="742">
        <v>32313602</v>
      </c>
      <c r="L163" s="743">
        <v>32148849</v>
      </c>
      <c r="M163" s="742">
        <v>32148849</v>
      </c>
      <c r="N163" s="743">
        <v>32148849</v>
      </c>
      <c r="O163" s="742">
        <v>32073122</v>
      </c>
      <c r="P163" s="743">
        <v>32073122</v>
      </c>
      <c r="Q163" s="742">
        <v>31767251</v>
      </c>
      <c r="R163" s="743">
        <v>24005085</v>
      </c>
      <c r="S163" s="742">
        <v>5839373</v>
      </c>
      <c r="T163" s="743">
        <v>5839373</v>
      </c>
      <c r="U163" s="742">
        <v>1974483</v>
      </c>
      <c r="V163" s="743">
        <v>99422</v>
      </c>
      <c r="W163" s="742">
        <v>99422</v>
      </c>
      <c r="X163" s="743">
        <v>99422</v>
      </c>
      <c r="Y163" s="742">
        <v>99422</v>
      </c>
      <c r="Z163" s="743">
        <v>99422</v>
      </c>
      <c r="AA163" s="742">
        <v>0</v>
      </c>
      <c r="AB163" s="743">
        <v>0</v>
      </c>
      <c r="AC163" s="742">
        <v>0</v>
      </c>
      <c r="AD163" s="743">
        <v>0</v>
      </c>
      <c r="AE163" s="744">
        <v>0</v>
      </c>
      <c r="AF163" s="707"/>
      <c r="AG163" s="1003"/>
      <c r="AH163" s="707"/>
      <c r="AI163" s="758">
        <v>0</v>
      </c>
      <c r="AJ163" s="742">
        <v>4478</v>
      </c>
      <c r="AK163" s="743">
        <v>4292</v>
      </c>
      <c r="AL163" s="742">
        <v>4292</v>
      </c>
      <c r="AM163" s="743">
        <v>4292</v>
      </c>
      <c r="AN163" s="742">
        <v>4292</v>
      </c>
      <c r="AO163" s="743">
        <v>4267</v>
      </c>
      <c r="AP163" s="742">
        <v>4267</v>
      </c>
      <c r="AQ163" s="743">
        <v>4267</v>
      </c>
      <c r="AR163" s="742">
        <v>4248</v>
      </c>
      <c r="AS163" s="743">
        <v>4248</v>
      </c>
      <c r="AT163" s="742">
        <v>4209</v>
      </c>
      <c r="AU163" s="743">
        <v>2923</v>
      </c>
      <c r="AV163" s="742">
        <v>782</v>
      </c>
      <c r="AW163" s="743">
        <v>782</v>
      </c>
      <c r="AX163" s="742">
        <v>403</v>
      </c>
      <c r="AY163" s="743">
        <v>118</v>
      </c>
      <c r="AZ163" s="742">
        <v>118</v>
      </c>
      <c r="BA163" s="743">
        <v>118</v>
      </c>
      <c r="BB163" s="742">
        <v>118</v>
      </c>
      <c r="BC163" s="743">
        <v>118</v>
      </c>
      <c r="BD163" s="742">
        <v>0</v>
      </c>
      <c r="BE163" s="743">
        <v>0</v>
      </c>
      <c r="BF163" s="742">
        <v>0</v>
      </c>
      <c r="BG163" s="743">
        <v>0</v>
      </c>
      <c r="BH163" s="744">
        <v>0</v>
      </c>
      <c r="BI163" s="707"/>
      <c r="BJ163" s="1005"/>
      <c r="BK163" s="707"/>
      <c r="BL163" s="991"/>
      <c r="BM163" s="707"/>
      <c r="BN163" s="758">
        <v>0</v>
      </c>
      <c r="BO163" s="742">
        <v>24740964</v>
      </c>
      <c r="BP163" s="743">
        <v>23977370</v>
      </c>
      <c r="BQ163" s="742">
        <v>23977370</v>
      </c>
      <c r="BR163" s="743">
        <v>23977370</v>
      </c>
      <c r="BS163" s="742">
        <v>23977370</v>
      </c>
      <c r="BT163" s="743">
        <v>23855235</v>
      </c>
      <c r="BU163" s="742">
        <v>23855235</v>
      </c>
      <c r="BV163" s="743">
        <v>23855235</v>
      </c>
      <c r="BW163" s="742">
        <v>23799097</v>
      </c>
      <c r="BX163" s="743">
        <v>23799097</v>
      </c>
      <c r="BY163" s="742">
        <v>23572348</v>
      </c>
      <c r="BZ163" s="743">
        <v>17818087</v>
      </c>
      <c r="CA163" s="742">
        <v>4351452</v>
      </c>
      <c r="CB163" s="743">
        <v>4351452</v>
      </c>
      <c r="CC163" s="742">
        <v>1486326</v>
      </c>
      <c r="CD163" s="743">
        <v>96302</v>
      </c>
      <c r="CE163" s="742">
        <v>96302</v>
      </c>
      <c r="CF163" s="743">
        <v>96302</v>
      </c>
      <c r="CG163" s="742">
        <v>96302</v>
      </c>
      <c r="CH163" s="743">
        <v>96302</v>
      </c>
      <c r="CI163" s="742">
        <v>0</v>
      </c>
      <c r="CJ163" s="743">
        <v>0</v>
      </c>
      <c r="CK163" s="742">
        <v>0</v>
      </c>
      <c r="CL163" s="743">
        <v>0</v>
      </c>
      <c r="CM163" s="744">
        <v>0</v>
      </c>
      <c r="CN163" s="707"/>
      <c r="CO163" s="993"/>
      <c r="CP163" s="707"/>
      <c r="CQ163" s="758">
        <v>0</v>
      </c>
      <c r="CR163" s="742">
        <v>3341</v>
      </c>
      <c r="CS163" s="743">
        <v>3203</v>
      </c>
      <c r="CT163" s="742">
        <v>3203</v>
      </c>
      <c r="CU163" s="743">
        <v>3203</v>
      </c>
      <c r="CV163" s="742">
        <v>3203</v>
      </c>
      <c r="CW163" s="743">
        <v>3185</v>
      </c>
      <c r="CX163" s="742">
        <v>3185</v>
      </c>
      <c r="CY163" s="743">
        <v>3185</v>
      </c>
      <c r="CZ163" s="742">
        <v>3172</v>
      </c>
      <c r="DA163" s="743">
        <v>3172</v>
      </c>
      <c r="DB163" s="742">
        <v>3142</v>
      </c>
      <c r="DC163" s="743">
        <v>2190</v>
      </c>
      <c r="DD163" s="742">
        <v>605</v>
      </c>
      <c r="DE163" s="743">
        <v>605</v>
      </c>
      <c r="DF163" s="742">
        <v>324</v>
      </c>
      <c r="DG163" s="743">
        <v>113</v>
      </c>
      <c r="DH163" s="742">
        <v>113</v>
      </c>
      <c r="DI163" s="743">
        <v>113</v>
      </c>
      <c r="DJ163" s="742">
        <v>113</v>
      </c>
      <c r="DK163" s="743">
        <v>113</v>
      </c>
      <c r="DL163" s="742">
        <v>0</v>
      </c>
      <c r="DM163" s="743">
        <v>0</v>
      </c>
      <c r="DN163" s="742">
        <v>0</v>
      </c>
      <c r="DO163" s="743">
        <v>0</v>
      </c>
      <c r="DP163" s="744">
        <v>0</v>
      </c>
      <c r="DQ163" s="707"/>
      <c r="DR163" s="995"/>
      <c r="DS163" s="707"/>
      <c r="DT163" s="997"/>
    </row>
    <row r="164" spans="2:124" outlineLevel="1">
      <c r="B164" s="745">
        <v>151</v>
      </c>
      <c r="C164" s="757" t="s">
        <v>120</v>
      </c>
      <c r="D164" s="747">
        <v>2016</v>
      </c>
      <c r="F164" s="748">
        <v>0</v>
      </c>
      <c r="G164" s="753">
        <v>69567</v>
      </c>
      <c r="H164" s="754">
        <v>69567</v>
      </c>
      <c r="I164" s="753">
        <v>65706</v>
      </c>
      <c r="J164" s="754">
        <v>59899</v>
      </c>
      <c r="K164" s="753">
        <v>56559</v>
      </c>
      <c r="L164" s="754">
        <v>47396</v>
      </c>
      <c r="M164" s="753">
        <v>44423</v>
      </c>
      <c r="N164" s="754">
        <v>35522</v>
      </c>
      <c r="O164" s="753">
        <v>28825</v>
      </c>
      <c r="P164" s="754">
        <v>23622</v>
      </c>
      <c r="Q164" s="753">
        <v>14416</v>
      </c>
      <c r="R164" s="754">
        <v>10448</v>
      </c>
      <c r="S164" s="753">
        <v>5582</v>
      </c>
      <c r="T164" s="754">
        <v>4060</v>
      </c>
      <c r="U164" s="753">
        <v>4060</v>
      </c>
      <c r="V164" s="754">
        <v>4060</v>
      </c>
      <c r="W164" s="753">
        <v>0</v>
      </c>
      <c r="X164" s="754">
        <v>0</v>
      </c>
      <c r="Y164" s="753">
        <v>0</v>
      </c>
      <c r="Z164" s="754">
        <v>0</v>
      </c>
      <c r="AA164" s="753">
        <v>0</v>
      </c>
      <c r="AB164" s="754">
        <v>0</v>
      </c>
      <c r="AC164" s="753">
        <v>0</v>
      </c>
      <c r="AD164" s="754">
        <v>0</v>
      </c>
      <c r="AE164" s="755">
        <v>0</v>
      </c>
      <c r="AF164" s="707"/>
      <c r="AG164" s="1003"/>
      <c r="AH164" s="707"/>
      <c r="AI164" s="748">
        <v>0</v>
      </c>
      <c r="AJ164" s="753">
        <v>13</v>
      </c>
      <c r="AK164" s="754">
        <v>13</v>
      </c>
      <c r="AL164" s="753">
        <v>12</v>
      </c>
      <c r="AM164" s="754">
        <v>12</v>
      </c>
      <c r="AN164" s="753">
        <v>11</v>
      </c>
      <c r="AO164" s="754">
        <v>10</v>
      </c>
      <c r="AP164" s="753">
        <v>10</v>
      </c>
      <c r="AQ164" s="754">
        <v>9</v>
      </c>
      <c r="AR164" s="753">
        <v>7</v>
      </c>
      <c r="AS164" s="754">
        <v>6</v>
      </c>
      <c r="AT164" s="753">
        <v>4</v>
      </c>
      <c r="AU164" s="754">
        <v>3</v>
      </c>
      <c r="AV164" s="753">
        <v>2</v>
      </c>
      <c r="AW164" s="754">
        <v>1</v>
      </c>
      <c r="AX164" s="753">
        <v>1</v>
      </c>
      <c r="AY164" s="754">
        <v>1</v>
      </c>
      <c r="AZ164" s="753">
        <v>0</v>
      </c>
      <c r="BA164" s="754">
        <v>0</v>
      </c>
      <c r="BB164" s="753">
        <v>0</v>
      </c>
      <c r="BC164" s="754">
        <v>0</v>
      </c>
      <c r="BD164" s="753">
        <v>0</v>
      </c>
      <c r="BE164" s="754">
        <v>0</v>
      </c>
      <c r="BF164" s="753">
        <v>0</v>
      </c>
      <c r="BG164" s="754">
        <v>0</v>
      </c>
      <c r="BH164" s="755">
        <v>0</v>
      </c>
      <c r="BI164" s="707"/>
      <c r="BJ164" s="1005"/>
      <c r="BK164" s="707"/>
      <c r="BL164" s="991"/>
      <c r="BM164" s="707"/>
      <c r="BN164" s="748">
        <v>0</v>
      </c>
      <c r="BO164" s="753">
        <v>65908</v>
      </c>
      <c r="BP164" s="754">
        <v>65908</v>
      </c>
      <c r="BQ164" s="753">
        <v>62249</v>
      </c>
      <c r="BR164" s="754">
        <v>56749</v>
      </c>
      <c r="BS164" s="753">
        <v>53584</v>
      </c>
      <c r="BT164" s="754">
        <v>44903</v>
      </c>
      <c r="BU164" s="753">
        <v>42087</v>
      </c>
      <c r="BV164" s="754">
        <v>33654</v>
      </c>
      <c r="BW164" s="753">
        <v>27309</v>
      </c>
      <c r="BX164" s="754">
        <v>22379</v>
      </c>
      <c r="BY164" s="753">
        <v>13657</v>
      </c>
      <c r="BZ164" s="754">
        <v>9898</v>
      </c>
      <c r="CA164" s="753">
        <v>5288</v>
      </c>
      <c r="CB164" s="754">
        <v>3846</v>
      </c>
      <c r="CC164" s="753">
        <v>3846</v>
      </c>
      <c r="CD164" s="754">
        <v>3846</v>
      </c>
      <c r="CE164" s="753">
        <v>0</v>
      </c>
      <c r="CF164" s="754">
        <v>0</v>
      </c>
      <c r="CG164" s="753">
        <v>0</v>
      </c>
      <c r="CH164" s="754">
        <v>0</v>
      </c>
      <c r="CI164" s="753">
        <v>0</v>
      </c>
      <c r="CJ164" s="754">
        <v>0</v>
      </c>
      <c r="CK164" s="753">
        <v>0</v>
      </c>
      <c r="CL164" s="754">
        <v>0</v>
      </c>
      <c r="CM164" s="755">
        <v>0</v>
      </c>
      <c r="CN164" s="707"/>
      <c r="CO164" s="993"/>
      <c r="CP164" s="707"/>
      <c r="CQ164" s="748">
        <v>0</v>
      </c>
      <c r="CR164" s="753">
        <v>12</v>
      </c>
      <c r="CS164" s="754">
        <v>12</v>
      </c>
      <c r="CT164" s="753">
        <v>12</v>
      </c>
      <c r="CU164" s="754">
        <v>11</v>
      </c>
      <c r="CV164" s="753">
        <v>11</v>
      </c>
      <c r="CW164" s="754">
        <v>10</v>
      </c>
      <c r="CX164" s="753">
        <v>9</v>
      </c>
      <c r="CY164" s="754">
        <v>8</v>
      </c>
      <c r="CZ164" s="753">
        <v>7</v>
      </c>
      <c r="DA164" s="754">
        <v>6</v>
      </c>
      <c r="DB164" s="753">
        <v>4</v>
      </c>
      <c r="DC164" s="754">
        <v>3</v>
      </c>
      <c r="DD164" s="753">
        <v>1</v>
      </c>
      <c r="DE164" s="754">
        <v>1</v>
      </c>
      <c r="DF164" s="753">
        <v>1</v>
      </c>
      <c r="DG164" s="754">
        <v>1</v>
      </c>
      <c r="DH164" s="753">
        <v>0</v>
      </c>
      <c r="DI164" s="754">
        <v>0</v>
      </c>
      <c r="DJ164" s="753">
        <v>0</v>
      </c>
      <c r="DK164" s="754">
        <v>0</v>
      </c>
      <c r="DL164" s="753">
        <v>0</v>
      </c>
      <c r="DM164" s="754">
        <v>0</v>
      </c>
      <c r="DN164" s="753">
        <v>0</v>
      </c>
      <c r="DO164" s="754">
        <v>0</v>
      </c>
      <c r="DP164" s="755">
        <v>0</v>
      </c>
      <c r="DQ164" s="707"/>
      <c r="DR164" s="995"/>
      <c r="DS164" s="707"/>
      <c r="DT164" s="997"/>
    </row>
    <row r="165" spans="2:124" outlineLevel="1">
      <c r="B165" s="738">
        <v>152</v>
      </c>
      <c r="C165" s="756" t="s">
        <v>121</v>
      </c>
      <c r="D165" s="740">
        <v>2016</v>
      </c>
      <c r="F165" s="758">
        <v>0</v>
      </c>
      <c r="G165" s="742">
        <v>529499</v>
      </c>
      <c r="H165" s="743">
        <v>529499</v>
      </c>
      <c r="I165" s="742">
        <v>529499</v>
      </c>
      <c r="J165" s="743">
        <v>529499</v>
      </c>
      <c r="K165" s="742">
        <v>529499</v>
      </c>
      <c r="L165" s="743">
        <v>529499</v>
      </c>
      <c r="M165" s="742">
        <v>529499</v>
      </c>
      <c r="N165" s="743">
        <v>529499</v>
      </c>
      <c r="O165" s="742">
        <v>529499</v>
      </c>
      <c r="P165" s="743">
        <v>529499</v>
      </c>
      <c r="Q165" s="742">
        <v>529499</v>
      </c>
      <c r="R165" s="743">
        <v>529499</v>
      </c>
      <c r="S165" s="742">
        <v>529499</v>
      </c>
      <c r="T165" s="743">
        <v>529499</v>
      </c>
      <c r="U165" s="742">
        <v>529499</v>
      </c>
      <c r="V165" s="743">
        <v>190253</v>
      </c>
      <c r="W165" s="742">
        <v>0</v>
      </c>
      <c r="X165" s="743">
        <v>0</v>
      </c>
      <c r="Y165" s="742">
        <v>0</v>
      </c>
      <c r="Z165" s="743">
        <v>0</v>
      </c>
      <c r="AA165" s="742">
        <v>0</v>
      </c>
      <c r="AB165" s="743">
        <v>0</v>
      </c>
      <c r="AC165" s="742">
        <v>0</v>
      </c>
      <c r="AD165" s="743">
        <v>0</v>
      </c>
      <c r="AE165" s="744">
        <v>0</v>
      </c>
      <c r="AF165" s="707"/>
      <c r="AG165" s="1003"/>
      <c r="AH165" s="707"/>
      <c r="AI165" s="758">
        <v>0</v>
      </c>
      <c r="AJ165" s="742">
        <v>100</v>
      </c>
      <c r="AK165" s="743">
        <v>100</v>
      </c>
      <c r="AL165" s="742">
        <v>100</v>
      </c>
      <c r="AM165" s="743">
        <v>100</v>
      </c>
      <c r="AN165" s="742">
        <v>100</v>
      </c>
      <c r="AO165" s="743">
        <v>100</v>
      </c>
      <c r="AP165" s="742">
        <v>100</v>
      </c>
      <c r="AQ165" s="743">
        <v>100</v>
      </c>
      <c r="AR165" s="742">
        <v>100</v>
      </c>
      <c r="AS165" s="743">
        <v>100</v>
      </c>
      <c r="AT165" s="742">
        <v>100</v>
      </c>
      <c r="AU165" s="743">
        <v>100</v>
      </c>
      <c r="AV165" s="742">
        <v>100</v>
      </c>
      <c r="AW165" s="743">
        <v>100</v>
      </c>
      <c r="AX165" s="742">
        <v>100</v>
      </c>
      <c r="AY165" s="743">
        <v>36</v>
      </c>
      <c r="AZ165" s="742">
        <v>0</v>
      </c>
      <c r="BA165" s="743">
        <v>0</v>
      </c>
      <c r="BB165" s="742">
        <v>0</v>
      </c>
      <c r="BC165" s="743">
        <v>0</v>
      </c>
      <c r="BD165" s="742">
        <v>0</v>
      </c>
      <c r="BE165" s="743">
        <v>0</v>
      </c>
      <c r="BF165" s="742">
        <v>0</v>
      </c>
      <c r="BG165" s="743">
        <v>0</v>
      </c>
      <c r="BH165" s="744">
        <v>0</v>
      </c>
      <c r="BI165" s="707"/>
      <c r="BJ165" s="1005"/>
      <c r="BK165" s="707"/>
      <c r="BL165" s="991"/>
      <c r="BM165" s="707"/>
      <c r="BN165" s="758">
        <v>0</v>
      </c>
      <c r="BO165" s="742">
        <v>339878</v>
      </c>
      <c r="BP165" s="743">
        <v>339878</v>
      </c>
      <c r="BQ165" s="742">
        <v>339878</v>
      </c>
      <c r="BR165" s="743">
        <v>339878</v>
      </c>
      <c r="BS165" s="742">
        <v>339878</v>
      </c>
      <c r="BT165" s="743">
        <v>339878</v>
      </c>
      <c r="BU165" s="742">
        <v>339878</v>
      </c>
      <c r="BV165" s="743">
        <v>339878</v>
      </c>
      <c r="BW165" s="742">
        <v>339878</v>
      </c>
      <c r="BX165" s="743">
        <v>339878</v>
      </c>
      <c r="BY165" s="742">
        <v>339878</v>
      </c>
      <c r="BZ165" s="743">
        <v>339878</v>
      </c>
      <c r="CA165" s="742">
        <v>339878</v>
      </c>
      <c r="CB165" s="743">
        <v>339878</v>
      </c>
      <c r="CC165" s="742">
        <v>339878</v>
      </c>
      <c r="CD165" s="743">
        <v>122121</v>
      </c>
      <c r="CE165" s="742">
        <v>0</v>
      </c>
      <c r="CF165" s="743">
        <v>0</v>
      </c>
      <c r="CG165" s="742">
        <v>0</v>
      </c>
      <c r="CH165" s="743">
        <v>0</v>
      </c>
      <c r="CI165" s="742">
        <v>0</v>
      </c>
      <c r="CJ165" s="743">
        <v>0</v>
      </c>
      <c r="CK165" s="742">
        <v>0</v>
      </c>
      <c r="CL165" s="743">
        <v>0</v>
      </c>
      <c r="CM165" s="744">
        <v>0</v>
      </c>
      <c r="CN165" s="707"/>
      <c r="CO165" s="993"/>
      <c r="CP165" s="707"/>
      <c r="CQ165" s="758">
        <v>0</v>
      </c>
      <c r="CR165" s="742">
        <v>64</v>
      </c>
      <c r="CS165" s="743">
        <v>64</v>
      </c>
      <c r="CT165" s="742">
        <v>64</v>
      </c>
      <c r="CU165" s="743">
        <v>64</v>
      </c>
      <c r="CV165" s="742">
        <v>64</v>
      </c>
      <c r="CW165" s="743">
        <v>64</v>
      </c>
      <c r="CX165" s="742">
        <v>64</v>
      </c>
      <c r="CY165" s="743">
        <v>64</v>
      </c>
      <c r="CZ165" s="742">
        <v>64</v>
      </c>
      <c r="DA165" s="743">
        <v>64</v>
      </c>
      <c r="DB165" s="742">
        <v>64</v>
      </c>
      <c r="DC165" s="743">
        <v>64</v>
      </c>
      <c r="DD165" s="742">
        <v>64</v>
      </c>
      <c r="DE165" s="743">
        <v>64</v>
      </c>
      <c r="DF165" s="742">
        <v>64</v>
      </c>
      <c r="DG165" s="743">
        <v>23</v>
      </c>
      <c r="DH165" s="742">
        <v>0</v>
      </c>
      <c r="DI165" s="743">
        <v>0</v>
      </c>
      <c r="DJ165" s="742">
        <v>0</v>
      </c>
      <c r="DK165" s="743">
        <v>0</v>
      </c>
      <c r="DL165" s="742">
        <v>0</v>
      </c>
      <c r="DM165" s="743">
        <v>0</v>
      </c>
      <c r="DN165" s="742">
        <v>0</v>
      </c>
      <c r="DO165" s="743">
        <v>0</v>
      </c>
      <c r="DP165" s="744">
        <v>0</v>
      </c>
      <c r="DQ165" s="707"/>
      <c r="DR165" s="995"/>
      <c r="DS165" s="707"/>
      <c r="DT165" s="997"/>
    </row>
    <row r="166" spans="2:124" outlineLevel="1">
      <c r="B166" s="745">
        <v>153</v>
      </c>
      <c r="C166" s="757" t="s">
        <v>122</v>
      </c>
      <c r="D166" s="747">
        <v>2016</v>
      </c>
      <c r="F166" s="748">
        <v>0</v>
      </c>
      <c r="G166" s="753">
        <v>0</v>
      </c>
      <c r="H166" s="754">
        <v>0</v>
      </c>
      <c r="I166" s="753">
        <v>0</v>
      </c>
      <c r="J166" s="754">
        <v>0</v>
      </c>
      <c r="K166" s="753">
        <v>0</v>
      </c>
      <c r="L166" s="754">
        <v>0</v>
      </c>
      <c r="M166" s="753">
        <v>0</v>
      </c>
      <c r="N166" s="754">
        <v>0</v>
      </c>
      <c r="O166" s="753">
        <v>0</v>
      </c>
      <c r="P166" s="754">
        <v>0</v>
      </c>
      <c r="Q166" s="753">
        <v>0</v>
      </c>
      <c r="R166" s="754">
        <v>0</v>
      </c>
      <c r="S166" s="753">
        <v>0</v>
      </c>
      <c r="T166" s="754">
        <v>0</v>
      </c>
      <c r="U166" s="753">
        <v>0</v>
      </c>
      <c r="V166" s="754">
        <v>0</v>
      </c>
      <c r="W166" s="753">
        <v>0</v>
      </c>
      <c r="X166" s="754">
        <v>0</v>
      </c>
      <c r="Y166" s="753">
        <v>0</v>
      </c>
      <c r="Z166" s="754">
        <v>0</v>
      </c>
      <c r="AA166" s="753">
        <v>0</v>
      </c>
      <c r="AB166" s="754">
        <v>0</v>
      </c>
      <c r="AC166" s="753">
        <v>0</v>
      </c>
      <c r="AD166" s="754">
        <v>0</v>
      </c>
      <c r="AE166" s="755">
        <v>0</v>
      </c>
      <c r="AF166" s="707"/>
      <c r="AG166" s="1003"/>
      <c r="AH166" s="707"/>
      <c r="AI166" s="748">
        <v>0</v>
      </c>
      <c r="AJ166" s="753">
        <v>0</v>
      </c>
      <c r="AK166" s="754">
        <v>0</v>
      </c>
      <c r="AL166" s="753">
        <v>0</v>
      </c>
      <c r="AM166" s="754">
        <v>0</v>
      </c>
      <c r="AN166" s="753">
        <v>0</v>
      </c>
      <c r="AO166" s="754">
        <v>0</v>
      </c>
      <c r="AP166" s="753">
        <v>0</v>
      </c>
      <c r="AQ166" s="754">
        <v>0</v>
      </c>
      <c r="AR166" s="753">
        <v>0</v>
      </c>
      <c r="AS166" s="754">
        <v>0</v>
      </c>
      <c r="AT166" s="753">
        <v>0</v>
      </c>
      <c r="AU166" s="754">
        <v>0</v>
      </c>
      <c r="AV166" s="753">
        <v>0</v>
      </c>
      <c r="AW166" s="754">
        <v>0</v>
      </c>
      <c r="AX166" s="753">
        <v>0</v>
      </c>
      <c r="AY166" s="754">
        <v>0</v>
      </c>
      <c r="AZ166" s="753">
        <v>0</v>
      </c>
      <c r="BA166" s="754">
        <v>0</v>
      </c>
      <c r="BB166" s="753">
        <v>0</v>
      </c>
      <c r="BC166" s="754">
        <v>0</v>
      </c>
      <c r="BD166" s="753">
        <v>0</v>
      </c>
      <c r="BE166" s="754">
        <v>0</v>
      </c>
      <c r="BF166" s="753">
        <v>0</v>
      </c>
      <c r="BG166" s="754">
        <v>0</v>
      </c>
      <c r="BH166" s="755">
        <v>0</v>
      </c>
      <c r="BI166" s="707"/>
      <c r="BJ166" s="1005"/>
      <c r="BK166" s="707"/>
      <c r="BL166" s="991"/>
      <c r="BM166" s="707"/>
      <c r="BN166" s="748">
        <v>0</v>
      </c>
      <c r="BO166" s="753">
        <v>0</v>
      </c>
      <c r="BP166" s="754">
        <v>0</v>
      </c>
      <c r="BQ166" s="753">
        <v>0</v>
      </c>
      <c r="BR166" s="754">
        <v>0</v>
      </c>
      <c r="BS166" s="753">
        <v>0</v>
      </c>
      <c r="BT166" s="754">
        <v>0</v>
      </c>
      <c r="BU166" s="753">
        <v>0</v>
      </c>
      <c r="BV166" s="754">
        <v>0</v>
      </c>
      <c r="BW166" s="753">
        <v>0</v>
      </c>
      <c r="BX166" s="754">
        <v>0</v>
      </c>
      <c r="BY166" s="753">
        <v>0</v>
      </c>
      <c r="BZ166" s="754">
        <v>0</v>
      </c>
      <c r="CA166" s="753">
        <v>0</v>
      </c>
      <c r="CB166" s="754">
        <v>0</v>
      </c>
      <c r="CC166" s="753">
        <v>0</v>
      </c>
      <c r="CD166" s="754">
        <v>0</v>
      </c>
      <c r="CE166" s="753">
        <v>0</v>
      </c>
      <c r="CF166" s="754">
        <v>0</v>
      </c>
      <c r="CG166" s="753">
        <v>0</v>
      </c>
      <c r="CH166" s="754">
        <v>0</v>
      </c>
      <c r="CI166" s="753">
        <v>0</v>
      </c>
      <c r="CJ166" s="754">
        <v>0</v>
      </c>
      <c r="CK166" s="753">
        <v>0</v>
      </c>
      <c r="CL166" s="754">
        <v>0</v>
      </c>
      <c r="CM166" s="755">
        <v>0</v>
      </c>
      <c r="CN166" s="707"/>
      <c r="CO166" s="993"/>
      <c r="CP166" s="707"/>
      <c r="CQ166" s="748">
        <v>0</v>
      </c>
      <c r="CR166" s="753">
        <v>0</v>
      </c>
      <c r="CS166" s="754">
        <v>0</v>
      </c>
      <c r="CT166" s="753">
        <v>0</v>
      </c>
      <c r="CU166" s="754">
        <v>0</v>
      </c>
      <c r="CV166" s="753">
        <v>0</v>
      </c>
      <c r="CW166" s="754">
        <v>0</v>
      </c>
      <c r="CX166" s="753">
        <v>0</v>
      </c>
      <c r="CY166" s="754">
        <v>0</v>
      </c>
      <c r="CZ166" s="753">
        <v>0</v>
      </c>
      <c r="DA166" s="754">
        <v>0</v>
      </c>
      <c r="DB166" s="753">
        <v>0</v>
      </c>
      <c r="DC166" s="754">
        <v>0</v>
      </c>
      <c r="DD166" s="753">
        <v>0</v>
      </c>
      <c r="DE166" s="754">
        <v>0</v>
      </c>
      <c r="DF166" s="753">
        <v>0</v>
      </c>
      <c r="DG166" s="754">
        <v>0</v>
      </c>
      <c r="DH166" s="753">
        <v>0</v>
      </c>
      <c r="DI166" s="754">
        <v>0</v>
      </c>
      <c r="DJ166" s="753">
        <v>0</v>
      </c>
      <c r="DK166" s="754">
        <v>0</v>
      </c>
      <c r="DL166" s="753">
        <v>0</v>
      </c>
      <c r="DM166" s="754">
        <v>0</v>
      </c>
      <c r="DN166" s="753">
        <v>0</v>
      </c>
      <c r="DO166" s="754">
        <v>0</v>
      </c>
      <c r="DP166" s="755">
        <v>0</v>
      </c>
      <c r="DQ166" s="707"/>
      <c r="DR166" s="995"/>
      <c r="DS166" s="707"/>
      <c r="DT166" s="997"/>
    </row>
    <row r="167" spans="2:124" outlineLevel="1">
      <c r="B167" s="738">
        <v>154</v>
      </c>
      <c r="C167" s="756" t="s">
        <v>123</v>
      </c>
      <c r="D167" s="740">
        <v>2016</v>
      </c>
      <c r="F167" s="758">
        <v>0</v>
      </c>
      <c r="G167" s="742">
        <v>0</v>
      </c>
      <c r="H167" s="743">
        <v>0</v>
      </c>
      <c r="I167" s="742">
        <v>0</v>
      </c>
      <c r="J167" s="743">
        <v>0</v>
      </c>
      <c r="K167" s="742">
        <v>0</v>
      </c>
      <c r="L167" s="743">
        <v>0</v>
      </c>
      <c r="M167" s="742">
        <v>0</v>
      </c>
      <c r="N167" s="743">
        <v>0</v>
      </c>
      <c r="O167" s="742">
        <v>0</v>
      </c>
      <c r="P167" s="743">
        <v>0</v>
      </c>
      <c r="Q167" s="742">
        <v>0</v>
      </c>
      <c r="R167" s="743">
        <v>0</v>
      </c>
      <c r="S167" s="742">
        <v>0</v>
      </c>
      <c r="T167" s="743">
        <v>0</v>
      </c>
      <c r="U167" s="742">
        <v>0</v>
      </c>
      <c r="V167" s="743">
        <v>0</v>
      </c>
      <c r="W167" s="742">
        <v>0</v>
      </c>
      <c r="X167" s="743">
        <v>0</v>
      </c>
      <c r="Y167" s="742">
        <v>0</v>
      </c>
      <c r="Z167" s="743">
        <v>0</v>
      </c>
      <c r="AA167" s="742">
        <v>0</v>
      </c>
      <c r="AB167" s="743">
        <v>0</v>
      </c>
      <c r="AC167" s="742">
        <v>0</v>
      </c>
      <c r="AD167" s="743">
        <v>0</v>
      </c>
      <c r="AE167" s="744">
        <v>0</v>
      </c>
      <c r="AF167" s="707"/>
      <c r="AG167" s="1003"/>
      <c r="AH167" s="707"/>
      <c r="AI167" s="758">
        <v>0</v>
      </c>
      <c r="AJ167" s="742">
        <v>0</v>
      </c>
      <c r="AK167" s="743">
        <v>0</v>
      </c>
      <c r="AL167" s="742">
        <v>0</v>
      </c>
      <c r="AM167" s="743">
        <v>0</v>
      </c>
      <c r="AN167" s="742">
        <v>0</v>
      </c>
      <c r="AO167" s="743">
        <v>0</v>
      </c>
      <c r="AP167" s="742">
        <v>0</v>
      </c>
      <c r="AQ167" s="743">
        <v>0</v>
      </c>
      <c r="AR167" s="742">
        <v>0</v>
      </c>
      <c r="AS167" s="743">
        <v>0</v>
      </c>
      <c r="AT167" s="742">
        <v>0</v>
      </c>
      <c r="AU167" s="743">
        <v>0</v>
      </c>
      <c r="AV167" s="742">
        <v>0</v>
      </c>
      <c r="AW167" s="743">
        <v>0</v>
      </c>
      <c r="AX167" s="742">
        <v>0</v>
      </c>
      <c r="AY167" s="743">
        <v>0</v>
      </c>
      <c r="AZ167" s="742">
        <v>0</v>
      </c>
      <c r="BA167" s="743">
        <v>0</v>
      </c>
      <c r="BB167" s="742">
        <v>0</v>
      </c>
      <c r="BC167" s="743">
        <v>0</v>
      </c>
      <c r="BD167" s="742">
        <v>0</v>
      </c>
      <c r="BE167" s="743">
        <v>0</v>
      </c>
      <c r="BF167" s="742">
        <v>0</v>
      </c>
      <c r="BG167" s="743">
        <v>0</v>
      </c>
      <c r="BH167" s="744">
        <v>0</v>
      </c>
      <c r="BI167" s="707"/>
      <c r="BJ167" s="1005"/>
      <c r="BK167" s="707"/>
      <c r="BL167" s="991"/>
      <c r="BM167" s="707"/>
      <c r="BN167" s="758">
        <v>0</v>
      </c>
      <c r="BO167" s="742">
        <v>0</v>
      </c>
      <c r="BP167" s="743">
        <v>0</v>
      </c>
      <c r="BQ167" s="742">
        <v>0</v>
      </c>
      <c r="BR167" s="743">
        <v>0</v>
      </c>
      <c r="BS167" s="742">
        <v>0</v>
      </c>
      <c r="BT167" s="743">
        <v>0</v>
      </c>
      <c r="BU167" s="742">
        <v>0</v>
      </c>
      <c r="BV167" s="743">
        <v>0</v>
      </c>
      <c r="BW167" s="742">
        <v>0</v>
      </c>
      <c r="BX167" s="743">
        <v>0</v>
      </c>
      <c r="BY167" s="742">
        <v>0</v>
      </c>
      <c r="BZ167" s="743">
        <v>0</v>
      </c>
      <c r="CA167" s="742">
        <v>0</v>
      </c>
      <c r="CB167" s="743">
        <v>0</v>
      </c>
      <c r="CC167" s="742">
        <v>0</v>
      </c>
      <c r="CD167" s="743">
        <v>0</v>
      </c>
      <c r="CE167" s="742">
        <v>0</v>
      </c>
      <c r="CF167" s="743">
        <v>0</v>
      </c>
      <c r="CG167" s="742">
        <v>0</v>
      </c>
      <c r="CH167" s="743">
        <v>0</v>
      </c>
      <c r="CI167" s="742">
        <v>0</v>
      </c>
      <c r="CJ167" s="743">
        <v>0</v>
      </c>
      <c r="CK167" s="742">
        <v>0</v>
      </c>
      <c r="CL167" s="743">
        <v>0</v>
      </c>
      <c r="CM167" s="744">
        <v>0</v>
      </c>
      <c r="CN167" s="707"/>
      <c r="CO167" s="993"/>
      <c r="CP167" s="707"/>
      <c r="CQ167" s="758">
        <v>0</v>
      </c>
      <c r="CR167" s="742">
        <v>0</v>
      </c>
      <c r="CS167" s="743">
        <v>0</v>
      </c>
      <c r="CT167" s="742">
        <v>0</v>
      </c>
      <c r="CU167" s="743">
        <v>0</v>
      </c>
      <c r="CV167" s="742">
        <v>0</v>
      </c>
      <c r="CW167" s="743">
        <v>0</v>
      </c>
      <c r="CX167" s="742">
        <v>0</v>
      </c>
      <c r="CY167" s="743">
        <v>0</v>
      </c>
      <c r="CZ167" s="742">
        <v>0</v>
      </c>
      <c r="DA167" s="743">
        <v>0</v>
      </c>
      <c r="DB167" s="742">
        <v>0</v>
      </c>
      <c r="DC167" s="743">
        <v>0</v>
      </c>
      <c r="DD167" s="742">
        <v>0</v>
      </c>
      <c r="DE167" s="743">
        <v>0</v>
      </c>
      <c r="DF167" s="742">
        <v>0</v>
      </c>
      <c r="DG167" s="743">
        <v>0</v>
      </c>
      <c r="DH167" s="742">
        <v>0</v>
      </c>
      <c r="DI167" s="743">
        <v>0</v>
      </c>
      <c r="DJ167" s="742">
        <v>0</v>
      </c>
      <c r="DK167" s="743">
        <v>0</v>
      </c>
      <c r="DL167" s="742">
        <v>0</v>
      </c>
      <c r="DM167" s="743">
        <v>0</v>
      </c>
      <c r="DN167" s="742">
        <v>0</v>
      </c>
      <c r="DO167" s="743">
        <v>0</v>
      </c>
      <c r="DP167" s="744">
        <v>0</v>
      </c>
      <c r="DQ167" s="707"/>
      <c r="DR167" s="995"/>
      <c r="DS167" s="707"/>
      <c r="DT167" s="997"/>
    </row>
    <row r="168" spans="2:124" outlineLevel="1">
      <c r="B168" s="745">
        <v>155</v>
      </c>
      <c r="C168" s="757" t="s">
        <v>125</v>
      </c>
      <c r="D168" s="747">
        <v>2016</v>
      </c>
      <c r="F168" s="748">
        <v>0</v>
      </c>
      <c r="G168" s="753">
        <v>0</v>
      </c>
      <c r="H168" s="754">
        <v>0</v>
      </c>
      <c r="I168" s="753">
        <v>0</v>
      </c>
      <c r="J168" s="754">
        <v>0</v>
      </c>
      <c r="K168" s="753">
        <v>0</v>
      </c>
      <c r="L168" s="754">
        <v>0</v>
      </c>
      <c r="M168" s="753">
        <v>0</v>
      </c>
      <c r="N168" s="754">
        <v>0</v>
      </c>
      <c r="O168" s="753">
        <v>0</v>
      </c>
      <c r="P168" s="754">
        <v>0</v>
      </c>
      <c r="Q168" s="753">
        <v>0</v>
      </c>
      <c r="R168" s="754">
        <v>0</v>
      </c>
      <c r="S168" s="753">
        <v>0</v>
      </c>
      <c r="T168" s="754">
        <v>0</v>
      </c>
      <c r="U168" s="753">
        <v>0</v>
      </c>
      <c r="V168" s="754">
        <v>0</v>
      </c>
      <c r="W168" s="753">
        <v>0</v>
      </c>
      <c r="X168" s="754">
        <v>0</v>
      </c>
      <c r="Y168" s="753">
        <v>0</v>
      </c>
      <c r="Z168" s="754">
        <v>0</v>
      </c>
      <c r="AA168" s="753">
        <v>0</v>
      </c>
      <c r="AB168" s="754">
        <v>0</v>
      </c>
      <c r="AC168" s="753">
        <v>0</v>
      </c>
      <c r="AD168" s="754">
        <v>0</v>
      </c>
      <c r="AE168" s="755">
        <v>0</v>
      </c>
      <c r="AF168" s="707"/>
      <c r="AG168" s="1003"/>
      <c r="AH168" s="707"/>
      <c r="AI168" s="748">
        <v>0</v>
      </c>
      <c r="AJ168" s="753">
        <v>0</v>
      </c>
      <c r="AK168" s="754">
        <v>0</v>
      </c>
      <c r="AL168" s="753">
        <v>0</v>
      </c>
      <c r="AM168" s="754">
        <v>0</v>
      </c>
      <c r="AN168" s="753">
        <v>0</v>
      </c>
      <c r="AO168" s="754">
        <v>0</v>
      </c>
      <c r="AP168" s="753">
        <v>0</v>
      </c>
      <c r="AQ168" s="754">
        <v>0</v>
      </c>
      <c r="AR168" s="753">
        <v>0</v>
      </c>
      <c r="AS168" s="754">
        <v>0</v>
      </c>
      <c r="AT168" s="753">
        <v>0</v>
      </c>
      <c r="AU168" s="754">
        <v>0</v>
      </c>
      <c r="AV168" s="753">
        <v>0</v>
      </c>
      <c r="AW168" s="754">
        <v>0</v>
      </c>
      <c r="AX168" s="753">
        <v>0</v>
      </c>
      <c r="AY168" s="754">
        <v>0</v>
      </c>
      <c r="AZ168" s="753">
        <v>0</v>
      </c>
      <c r="BA168" s="754">
        <v>0</v>
      </c>
      <c r="BB168" s="753">
        <v>0</v>
      </c>
      <c r="BC168" s="754">
        <v>0</v>
      </c>
      <c r="BD168" s="753">
        <v>0</v>
      </c>
      <c r="BE168" s="754">
        <v>0</v>
      </c>
      <c r="BF168" s="753">
        <v>0</v>
      </c>
      <c r="BG168" s="754">
        <v>0</v>
      </c>
      <c r="BH168" s="755">
        <v>0</v>
      </c>
      <c r="BI168" s="707"/>
      <c r="BJ168" s="1005"/>
      <c r="BK168" s="707"/>
      <c r="BL168" s="991"/>
      <c r="BM168" s="707"/>
      <c r="BN168" s="748">
        <v>0</v>
      </c>
      <c r="BO168" s="753">
        <v>0</v>
      </c>
      <c r="BP168" s="754">
        <v>0</v>
      </c>
      <c r="BQ168" s="753">
        <v>0</v>
      </c>
      <c r="BR168" s="754">
        <v>0</v>
      </c>
      <c r="BS168" s="753">
        <v>0</v>
      </c>
      <c r="BT168" s="754">
        <v>0</v>
      </c>
      <c r="BU168" s="753">
        <v>0</v>
      </c>
      <c r="BV168" s="754">
        <v>0</v>
      </c>
      <c r="BW168" s="753">
        <v>0</v>
      </c>
      <c r="BX168" s="754">
        <v>0</v>
      </c>
      <c r="BY168" s="753">
        <v>0</v>
      </c>
      <c r="BZ168" s="754">
        <v>0</v>
      </c>
      <c r="CA168" s="753">
        <v>0</v>
      </c>
      <c r="CB168" s="754">
        <v>0</v>
      </c>
      <c r="CC168" s="753">
        <v>0</v>
      </c>
      <c r="CD168" s="754">
        <v>0</v>
      </c>
      <c r="CE168" s="753">
        <v>0</v>
      </c>
      <c r="CF168" s="754">
        <v>0</v>
      </c>
      <c r="CG168" s="753">
        <v>0</v>
      </c>
      <c r="CH168" s="754">
        <v>0</v>
      </c>
      <c r="CI168" s="753">
        <v>0</v>
      </c>
      <c r="CJ168" s="754">
        <v>0</v>
      </c>
      <c r="CK168" s="753">
        <v>0</v>
      </c>
      <c r="CL168" s="754">
        <v>0</v>
      </c>
      <c r="CM168" s="755">
        <v>0</v>
      </c>
      <c r="CN168" s="707"/>
      <c r="CO168" s="993"/>
      <c r="CP168" s="707"/>
      <c r="CQ168" s="748">
        <v>0</v>
      </c>
      <c r="CR168" s="753">
        <v>0</v>
      </c>
      <c r="CS168" s="754">
        <v>0</v>
      </c>
      <c r="CT168" s="753">
        <v>0</v>
      </c>
      <c r="CU168" s="754">
        <v>0</v>
      </c>
      <c r="CV168" s="753">
        <v>0</v>
      </c>
      <c r="CW168" s="754">
        <v>0</v>
      </c>
      <c r="CX168" s="753">
        <v>0</v>
      </c>
      <c r="CY168" s="754">
        <v>0</v>
      </c>
      <c r="CZ168" s="753">
        <v>0</v>
      </c>
      <c r="DA168" s="754">
        <v>0</v>
      </c>
      <c r="DB168" s="753">
        <v>0</v>
      </c>
      <c r="DC168" s="754">
        <v>0</v>
      </c>
      <c r="DD168" s="753">
        <v>0</v>
      </c>
      <c r="DE168" s="754">
        <v>0</v>
      </c>
      <c r="DF168" s="753">
        <v>0</v>
      </c>
      <c r="DG168" s="754">
        <v>0</v>
      </c>
      <c r="DH168" s="753">
        <v>0</v>
      </c>
      <c r="DI168" s="754">
        <v>0</v>
      </c>
      <c r="DJ168" s="753">
        <v>0</v>
      </c>
      <c r="DK168" s="754">
        <v>0</v>
      </c>
      <c r="DL168" s="753">
        <v>0</v>
      </c>
      <c r="DM168" s="754">
        <v>0</v>
      </c>
      <c r="DN168" s="753">
        <v>0</v>
      </c>
      <c r="DO168" s="754">
        <v>0</v>
      </c>
      <c r="DP168" s="755">
        <v>0</v>
      </c>
      <c r="DQ168" s="707"/>
      <c r="DR168" s="995"/>
      <c r="DS168" s="707"/>
      <c r="DT168" s="997"/>
    </row>
    <row r="169" spans="2:124" outlineLevel="1">
      <c r="B169" s="762">
        <v>156</v>
      </c>
      <c r="C169" s="763" t="s">
        <v>124</v>
      </c>
      <c r="D169" s="764">
        <v>2016</v>
      </c>
      <c r="F169" s="765">
        <v>0</v>
      </c>
      <c r="G169" s="824">
        <v>0</v>
      </c>
      <c r="H169" s="825">
        <v>0</v>
      </c>
      <c r="I169" s="824">
        <v>0</v>
      </c>
      <c r="J169" s="825">
        <v>0</v>
      </c>
      <c r="K169" s="824">
        <v>0</v>
      </c>
      <c r="L169" s="825">
        <v>0</v>
      </c>
      <c r="M169" s="824">
        <v>0</v>
      </c>
      <c r="N169" s="825">
        <v>0</v>
      </c>
      <c r="O169" s="824">
        <v>0</v>
      </c>
      <c r="P169" s="825">
        <v>0</v>
      </c>
      <c r="Q169" s="824">
        <v>0</v>
      </c>
      <c r="R169" s="825">
        <v>0</v>
      </c>
      <c r="S169" s="824">
        <v>0</v>
      </c>
      <c r="T169" s="825">
        <v>0</v>
      </c>
      <c r="U169" s="824">
        <v>0</v>
      </c>
      <c r="V169" s="825">
        <v>0</v>
      </c>
      <c r="W169" s="824">
        <v>0</v>
      </c>
      <c r="X169" s="825">
        <v>0</v>
      </c>
      <c r="Y169" s="824">
        <v>0</v>
      </c>
      <c r="Z169" s="825">
        <v>0</v>
      </c>
      <c r="AA169" s="824">
        <v>0</v>
      </c>
      <c r="AB169" s="825">
        <v>0</v>
      </c>
      <c r="AC169" s="824">
        <v>0</v>
      </c>
      <c r="AD169" s="825">
        <v>0</v>
      </c>
      <c r="AE169" s="826">
        <v>0</v>
      </c>
      <c r="AF169" s="707"/>
      <c r="AG169" s="1003"/>
      <c r="AH169" s="707"/>
      <c r="AI169" s="765">
        <v>0</v>
      </c>
      <c r="AJ169" s="824">
        <v>0</v>
      </c>
      <c r="AK169" s="825">
        <v>0</v>
      </c>
      <c r="AL169" s="824">
        <v>0</v>
      </c>
      <c r="AM169" s="825">
        <v>0</v>
      </c>
      <c r="AN169" s="824">
        <v>0</v>
      </c>
      <c r="AO169" s="825">
        <v>0</v>
      </c>
      <c r="AP169" s="824">
        <v>0</v>
      </c>
      <c r="AQ169" s="825">
        <v>0</v>
      </c>
      <c r="AR169" s="824">
        <v>0</v>
      </c>
      <c r="AS169" s="825">
        <v>0</v>
      </c>
      <c r="AT169" s="824">
        <v>0</v>
      </c>
      <c r="AU169" s="825">
        <v>0</v>
      </c>
      <c r="AV169" s="824">
        <v>0</v>
      </c>
      <c r="AW169" s="825">
        <v>0</v>
      </c>
      <c r="AX169" s="824">
        <v>0</v>
      </c>
      <c r="AY169" s="825">
        <v>0</v>
      </c>
      <c r="AZ169" s="824">
        <v>0</v>
      </c>
      <c r="BA169" s="825">
        <v>0</v>
      </c>
      <c r="BB169" s="824">
        <v>0</v>
      </c>
      <c r="BC169" s="825">
        <v>0</v>
      </c>
      <c r="BD169" s="824">
        <v>0</v>
      </c>
      <c r="BE169" s="825">
        <v>0</v>
      </c>
      <c r="BF169" s="824">
        <v>0</v>
      </c>
      <c r="BG169" s="825">
        <v>0</v>
      </c>
      <c r="BH169" s="826">
        <v>0</v>
      </c>
      <c r="BI169" s="707"/>
      <c r="BJ169" s="1005"/>
      <c r="BK169" s="707"/>
      <c r="BL169" s="991"/>
      <c r="BM169" s="707"/>
      <c r="BN169" s="765">
        <v>0</v>
      </c>
      <c r="BO169" s="824">
        <v>0</v>
      </c>
      <c r="BP169" s="825">
        <v>0</v>
      </c>
      <c r="BQ169" s="824">
        <v>0</v>
      </c>
      <c r="BR169" s="825">
        <v>0</v>
      </c>
      <c r="BS169" s="824">
        <v>0</v>
      </c>
      <c r="BT169" s="825">
        <v>0</v>
      </c>
      <c r="BU169" s="824">
        <v>0</v>
      </c>
      <c r="BV169" s="825">
        <v>0</v>
      </c>
      <c r="BW169" s="824">
        <v>0</v>
      </c>
      <c r="BX169" s="825">
        <v>0</v>
      </c>
      <c r="BY169" s="824">
        <v>0</v>
      </c>
      <c r="BZ169" s="825">
        <v>0</v>
      </c>
      <c r="CA169" s="824">
        <v>0</v>
      </c>
      <c r="CB169" s="825">
        <v>0</v>
      </c>
      <c r="CC169" s="824">
        <v>0</v>
      </c>
      <c r="CD169" s="825">
        <v>0</v>
      </c>
      <c r="CE169" s="824">
        <v>0</v>
      </c>
      <c r="CF169" s="825">
        <v>0</v>
      </c>
      <c r="CG169" s="824">
        <v>0</v>
      </c>
      <c r="CH169" s="825">
        <v>0</v>
      </c>
      <c r="CI169" s="824">
        <v>0</v>
      </c>
      <c r="CJ169" s="825">
        <v>0</v>
      </c>
      <c r="CK169" s="824">
        <v>0</v>
      </c>
      <c r="CL169" s="825">
        <v>0</v>
      </c>
      <c r="CM169" s="826">
        <v>0</v>
      </c>
      <c r="CN169" s="707"/>
      <c r="CO169" s="993"/>
      <c r="CP169" s="707"/>
      <c r="CQ169" s="765">
        <v>0</v>
      </c>
      <c r="CR169" s="824">
        <v>0</v>
      </c>
      <c r="CS169" s="825">
        <v>0</v>
      </c>
      <c r="CT169" s="824">
        <v>0</v>
      </c>
      <c r="CU169" s="825">
        <v>0</v>
      </c>
      <c r="CV169" s="824">
        <v>0</v>
      </c>
      <c r="CW169" s="825">
        <v>0</v>
      </c>
      <c r="CX169" s="824">
        <v>0</v>
      </c>
      <c r="CY169" s="825">
        <v>0</v>
      </c>
      <c r="CZ169" s="824">
        <v>0</v>
      </c>
      <c r="DA169" s="825">
        <v>0</v>
      </c>
      <c r="DB169" s="824">
        <v>0</v>
      </c>
      <c r="DC169" s="825">
        <v>0</v>
      </c>
      <c r="DD169" s="824">
        <v>0</v>
      </c>
      <c r="DE169" s="825">
        <v>0</v>
      </c>
      <c r="DF169" s="824">
        <v>0</v>
      </c>
      <c r="DG169" s="825">
        <v>0</v>
      </c>
      <c r="DH169" s="824">
        <v>0</v>
      </c>
      <c r="DI169" s="825">
        <v>0</v>
      </c>
      <c r="DJ169" s="824">
        <v>0</v>
      </c>
      <c r="DK169" s="825">
        <v>0</v>
      </c>
      <c r="DL169" s="824">
        <v>0</v>
      </c>
      <c r="DM169" s="825">
        <v>0</v>
      </c>
      <c r="DN169" s="824">
        <v>0</v>
      </c>
      <c r="DO169" s="825">
        <v>0</v>
      </c>
      <c r="DP169" s="826">
        <v>0</v>
      </c>
      <c r="DQ169" s="707"/>
      <c r="DR169" s="995"/>
      <c r="DS169" s="707"/>
      <c r="DT169" s="997"/>
    </row>
    <row r="170" spans="2:124" outlineLevel="1">
      <c r="B170" s="731">
        <v>157</v>
      </c>
      <c r="C170" s="769" t="s">
        <v>763</v>
      </c>
      <c r="D170" s="733">
        <v>2016</v>
      </c>
      <c r="F170" s="770">
        <v>0</v>
      </c>
      <c r="G170" s="735">
        <v>0</v>
      </c>
      <c r="H170" s="736">
        <v>0</v>
      </c>
      <c r="I170" s="735">
        <v>0</v>
      </c>
      <c r="J170" s="736">
        <v>0</v>
      </c>
      <c r="K170" s="735">
        <v>0</v>
      </c>
      <c r="L170" s="736">
        <v>0</v>
      </c>
      <c r="M170" s="735">
        <v>0</v>
      </c>
      <c r="N170" s="736">
        <v>0</v>
      </c>
      <c r="O170" s="735">
        <v>0</v>
      </c>
      <c r="P170" s="736">
        <v>0</v>
      </c>
      <c r="Q170" s="735">
        <v>0</v>
      </c>
      <c r="R170" s="736">
        <v>0</v>
      </c>
      <c r="S170" s="735">
        <v>0</v>
      </c>
      <c r="T170" s="736">
        <v>0</v>
      </c>
      <c r="U170" s="735">
        <v>0</v>
      </c>
      <c r="V170" s="736">
        <v>0</v>
      </c>
      <c r="W170" s="735">
        <v>0</v>
      </c>
      <c r="X170" s="736">
        <v>0</v>
      </c>
      <c r="Y170" s="735">
        <v>0</v>
      </c>
      <c r="Z170" s="736">
        <v>0</v>
      </c>
      <c r="AA170" s="735">
        <v>0</v>
      </c>
      <c r="AB170" s="736">
        <v>0</v>
      </c>
      <c r="AC170" s="735">
        <v>0</v>
      </c>
      <c r="AD170" s="736">
        <v>0</v>
      </c>
      <c r="AE170" s="737">
        <v>0</v>
      </c>
      <c r="AF170" s="707"/>
      <c r="AG170" s="1003"/>
      <c r="AH170" s="707"/>
      <c r="AI170" s="770">
        <v>0</v>
      </c>
      <c r="AJ170" s="735">
        <v>0</v>
      </c>
      <c r="AK170" s="736">
        <v>0</v>
      </c>
      <c r="AL170" s="735">
        <v>0</v>
      </c>
      <c r="AM170" s="736">
        <v>0</v>
      </c>
      <c r="AN170" s="735">
        <v>0</v>
      </c>
      <c r="AO170" s="736">
        <v>0</v>
      </c>
      <c r="AP170" s="735">
        <v>0</v>
      </c>
      <c r="AQ170" s="736">
        <v>0</v>
      </c>
      <c r="AR170" s="735">
        <v>0</v>
      </c>
      <c r="AS170" s="736">
        <v>0</v>
      </c>
      <c r="AT170" s="735">
        <v>0</v>
      </c>
      <c r="AU170" s="736">
        <v>0</v>
      </c>
      <c r="AV170" s="735">
        <v>0</v>
      </c>
      <c r="AW170" s="736">
        <v>0</v>
      </c>
      <c r="AX170" s="735">
        <v>0</v>
      </c>
      <c r="AY170" s="736">
        <v>0</v>
      </c>
      <c r="AZ170" s="735">
        <v>0</v>
      </c>
      <c r="BA170" s="736">
        <v>0</v>
      </c>
      <c r="BB170" s="735">
        <v>0</v>
      </c>
      <c r="BC170" s="736">
        <v>0</v>
      </c>
      <c r="BD170" s="735">
        <v>0</v>
      </c>
      <c r="BE170" s="736">
        <v>0</v>
      </c>
      <c r="BF170" s="735">
        <v>0</v>
      </c>
      <c r="BG170" s="736">
        <v>0</v>
      </c>
      <c r="BH170" s="737">
        <v>0</v>
      </c>
      <c r="BI170" s="707"/>
      <c r="BJ170" s="1005"/>
      <c r="BK170" s="707"/>
      <c r="BL170" s="991"/>
      <c r="BM170" s="707"/>
      <c r="BN170" s="770">
        <v>0</v>
      </c>
      <c r="BO170" s="735">
        <v>0</v>
      </c>
      <c r="BP170" s="736">
        <v>0</v>
      </c>
      <c r="BQ170" s="735">
        <v>0</v>
      </c>
      <c r="BR170" s="736">
        <v>0</v>
      </c>
      <c r="BS170" s="735">
        <v>0</v>
      </c>
      <c r="BT170" s="736">
        <v>0</v>
      </c>
      <c r="BU170" s="735">
        <v>0</v>
      </c>
      <c r="BV170" s="736">
        <v>0</v>
      </c>
      <c r="BW170" s="735">
        <v>0</v>
      </c>
      <c r="BX170" s="736">
        <v>0</v>
      </c>
      <c r="BY170" s="735">
        <v>0</v>
      </c>
      <c r="BZ170" s="736">
        <v>0</v>
      </c>
      <c r="CA170" s="735">
        <v>0</v>
      </c>
      <c r="CB170" s="736">
        <v>0</v>
      </c>
      <c r="CC170" s="735">
        <v>0</v>
      </c>
      <c r="CD170" s="736">
        <v>0</v>
      </c>
      <c r="CE170" s="735">
        <v>0</v>
      </c>
      <c r="CF170" s="736">
        <v>0</v>
      </c>
      <c r="CG170" s="735">
        <v>0</v>
      </c>
      <c r="CH170" s="736">
        <v>0</v>
      </c>
      <c r="CI170" s="735">
        <v>0</v>
      </c>
      <c r="CJ170" s="736">
        <v>0</v>
      </c>
      <c r="CK170" s="735">
        <v>0</v>
      </c>
      <c r="CL170" s="736">
        <v>0</v>
      </c>
      <c r="CM170" s="737">
        <v>0</v>
      </c>
      <c r="CN170" s="707"/>
      <c r="CO170" s="993"/>
      <c r="CP170" s="707"/>
      <c r="CQ170" s="770">
        <v>0</v>
      </c>
      <c r="CR170" s="735">
        <v>0</v>
      </c>
      <c r="CS170" s="736">
        <v>0</v>
      </c>
      <c r="CT170" s="735">
        <v>0</v>
      </c>
      <c r="CU170" s="736">
        <v>0</v>
      </c>
      <c r="CV170" s="735">
        <v>0</v>
      </c>
      <c r="CW170" s="736">
        <v>0</v>
      </c>
      <c r="CX170" s="735">
        <v>0</v>
      </c>
      <c r="CY170" s="736">
        <v>0</v>
      </c>
      <c r="CZ170" s="735">
        <v>0</v>
      </c>
      <c r="DA170" s="736">
        <v>0</v>
      </c>
      <c r="DB170" s="735">
        <v>0</v>
      </c>
      <c r="DC170" s="736">
        <v>0</v>
      </c>
      <c r="DD170" s="735">
        <v>0</v>
      </c>
      <c r="DE170" s="736">
        <v>0</v>
      </c>
      <c r="DF170" s="735">
        <v>0</v>
      </c>
      <c r="DG170" s="736">
        <v>0</v>
      </c>
      <c r="DH170" s="735">
        <v>0</v>
      </c>
      <c r="DI170" s="736">
        <v>0</v>
      </c>
      <c r="DJ170" s="735">
        <v>0</v>
      </c>
      <c r="DK170" s="736">
        <v>0</v>
      </c>
      <c r="DL170" s="735">
        <v>0</v>
      </c>
      <c r="DM170" s="736">
        <v>0</v>
      </c>
      <c r="DN170" s="735">
        <v>0</v>
      </c>
      <c r="DO170" s="736">
        <v>0</v>
      </c>
      <c r="DP170" s="737">
        <v>0</v>
      </c>
      <c r="DQ170" s="707"/>
      <c r="DR170" s="995"/>
      <c r="DS170" s="707"/>
      <c r="DT170" s="997"/>
    </row>
    <row r="171" spans="2:124" outlineLevel="1">
      <c r="B171" s="774">
        <v>158</v>
      </c>
      <c r="C171" s="775" t="s">
        <v>764</v>
      </c>
      <c r="D171" s="776">
        <v>2016</v>
      </c>
      <c r="F171" s="777">
        <v>0</v>
      </c>
      <c r="G171" s="845">
        <v>0</v>
      </c>
      <c r="H171" s="846">
        <v>0</v>
      </c>
      <c r="I171" s="845">
        <v>0</v>
      </c>
      <c r="J171" s="846">
        <v>0</v>
      </c>
      <c r="K171" s="845">
        <v>0</v>
      </c>
      <c r="L171" s="846">
        <v>0</v>
      </c>
      <c r="M171" s="845">
        <v>0</v>
      </c>
      <c r="N171" s="846">
        <v>0</v>
      </c>
      <c r="O171" s="845">
        <v>0</v>
      </c>
      <c r="P171" s="846">
        <v>0</v>
      </c>
      <c r="Q171" s="845">
        <v>0</v>
      </c>
      <c r="R171" s="846">
        <v>0</v>
      </c>
      <c r="S171" s="845">
        <v>0</v>
      </c>
      <c r="T171" s="846">
        <v>0</v>
      </c>
      <c r="U171" s="845">
        <v>0</v>
      </c>
      <c r="V171" s="846">
        <v>0</v>
      </c>
      <c r="W171" s="845">
        <v>0</v>
      </c>
      <c r="X171" s="846">
        <v>0</v>
      </c>
      <c r="Y171" s="845">
        <v>0</v>
      </c>
      <c r="Z171" s="846">
        <v>0</v>
      </c>
      <c r="AA171" s="845">
        <v>0</v>
      </c>
      <c r="AB171" s="846">
        <v>0</v>
      </c>
      <c r="AC171" s="845">
        <v>0</v>
      </c>
      <c r="AD171" s="846">
        <v>0</v>
      </c>
      <c r="AE171" s="847">
        <v>0</v>
      </c>
      <c r="AF171" s="707"/>
      <c r="AG171" s="1003"/>
      <c r="AH171" s="707"/>
      <c r="AI171" s="777">
        <v>0</v>
      </c>
      <c r="AJ171" s="845">
        <v>0</v>
      </c>
      <c r="AK171" s="846">
        <v>0</v>
      </c>
      <c r="AL171" s="845">
        <v>0</v>
      </c>
      <c r="AM171" s="846">
        <v>0</v>
      </c>
      <c r="AN171" s="845">
        <v>0</v>
      </c>
      <c r="AO171" s="846">
        <v>0</v>
      </c>
      <c r="AP171" s="845">
        <v>0</v>
      </c>
      <c r="AQ171" s="846">
        <v>0</v>
      </c>
      <c r="AR171" s="845">
        <v>0</v>
      </c>
      <c r="AS171" s="846">
        <v>0</v>
      </c>
      <c r="AT171" s="845">
        <v>0</v>
      </c>
      <c r="AU171" s="846">
        <v>0</v>
      </c>
      <c r="AV171" s="845">
        <v>0</v>
      </c>
      <c r="AW171" s="846">
        <v>0</v>
      </c>
      <c r="AX171" s="845">
        <v>0</v>
      </c>
      <c r="AY171" s="846">
        <v>0</v>
      </c>
      <c r="AZ171" s="845">
        <v>0</v>
      </c>
      <c r="BA171" s="846">
        <v>0</v>
      </c>
      <c r="BB171" s="845">
        <v>0</v>
      </c>
      <c r="BC171" s="846">
        <v>0</v>
      </c>
      <c r="BD171" s="845">
        <v>0</v>
      </c>
      <c r="BE171" s="846">
        <v>0</v>
      </c>
      <c r="BF171" s="845">
        <v>0</v>
      </c>
      <c r="BG171" s="846">
        <v>0</v>
      </c>
      <c r="BH171" s="847">
        <v>0</v>
      </c>
      <c r="BI171" s="707"/>
      <c r="BJ171" s="1005"/>
      <c r="BK171" s="707"/>
      <c r="BL171" s="991"/>
      <c r="BM171" s="707"/>
      <c r="BN171" s="777">
        <v>0</v>
      </c>
      <c r="BO171" s="845">
        <v>0</v>
      </c>
      <c r="BP171" s="846">
        <v>0</v>
      </c>
      <c r="BQ171" s="845">
        <v>0</v>
      </c>
      <c r="BR171" s="846">
        <v>0</v>
      </c>
      <c r="BS171" s="845">
        <v>0</v>
      </c>
      <c r="BT171" s="846">
        <v>0</v>
      </c>
      <c r="BU171" s="845">
        <v>0</v>
      </c>
      <c r="BV171" s="846">
        <v>0</v>
      </c>
      <c r="BW171" s="845">
        <v>0</v>
      </c>
      <c r="BX171" s="846">
        <v>0</v>
      </c>
      <c r="BY171" s="845">
        <v>0</v>
      </c>
      <c r="BZ171" s="846">
        <v>0</v>
      </c>
      <c r="CA171" s="845">
        <v>0</v>
      </c>
      <c r="CB171" s="846">
        <v>0</v>
      </c>
      <c r="CC171" s="845">
        <v>0</v>
      </c>
      <c r="CD171" s="846">
        <v>0</v>
      </c>
      <c r="CE171" s="845">
        <v>0</v>
      </c>
      <c r="CF171" s="846">
        <v>0</v>
      </c>
      <c r="CG171" s="845">
        <v>0</v>
      </c>
      <c r="CH171" s="846">
        <v>0</v>
      </c>
      <c r="CI171" s="845">
        <v>0</v>
      </c>
      <c r="CJ171" s="846">
        <v>0</v>
      </c>
      <c r="CK171" s="845">
        <v>0</v>
      </c>
      <c r="CL171" s="846">
        <v>0</v>
      </c>
      <c r="CM171" s="847">
        <v>0</v>
      </c>
      <c r="CN171" s="707"/>
      <c r="CO171" s="993"/>
      <c r="CP171" s="707"/>
      <c r="CQ171" s="777">
        <v>0</v>
      </c>
      <c r="CR171" s="845">
        <v>0</v>
      </c>
      <c r="CS171" s="846">
        <v>0</v>
      </c>
      <c r="CT171" s="845">
        <v>0</v>
      </c>
      <c r="CU171" s="846">
        <v>0</v>
      </c>
      <c r="CV171" s="845">
        <v>0</v>
      </c>
      <c r="CW171" s="846">
        <v>0</v>
      </c>
      <c r="CX171" s="845">
        <v>0</v>
      </c>
      <c r="CY171" s="846">
        <v>0</v>
      </c>
      <c r="CZ171" s="845">
        <v>0</v>
      </c>
      <c r="DA171" s="846">
        <v>0</v>
      </c>
      <c r="DB171" s="845">
        <v>0</v>
      </c>
      <c r="DC171" s="846">
        <v>0</v>
      </c>
      <c r="DD171" s="845">
        <v>0</v>
      </c>
      <c r="DE171" s="846">
        <v>0</v>
      </c>
      <c r="DF171" s="845">
        <v>0</v>
      </c>
      <c r="DG171" s="846">
        <v>0</v>
      </c>
      <c r="DH171" s="845">
        <v>0</v>
      </c>
      <c r="DI171" s="846">
        <v>0</v>
      </c>
      <c r="DJ171" s="845">
        <v>0</v>
      </c>
      <c r="DK171" s="846">
        <v>0</v>
      </c>
      <c r="DL171" s="845">
        <v>0</v>
      </c>
      <c r="DM171" s="846">
        <v>0</v>
      </c>
      <c r="DN171" s="845">
        <v>0</v>
      </c>
      <c r="DO171" s="846">
        <v>0</v>
      </c>
      <c r="DP171" s="847">
        <v>0</v>
      </c>
      <c r="DQ171" s="707"/>
      <c r="DR171" s="995"/>
      <c r="DS171" s="707"/>
      <c r="DT171" s="997"/>
    </row>
    <row r="172" spans="2:124" outlineLevel="1">
      <c r="B172" s="781">
        <v>159</v>
      </c>
      <c r="C172" s="782" t="s">
        <v>765</v>
      </c>
      <c r="D172" s="783">
        <v>2016</v>
      </c>
      <c r="F172" s="784">
        <v>0</v>
      </c>
      <c r="G172" s="820">
        <v>0</v>
      </c>
      <c r="H172" s="821">
        <v>0</v>
      </c>
      <c r="I172" s="820">
        <v>0</v>
      </c>
      <c r="J172" s="821">
        <v>0</v>
      </c>
      <c r="K172" s="820">
        <v>0</v>
      </c>
      <c r="L172" s="821">
        <v>0</v>
      </c>
      <c r="M172" s="820">
        <v>0</v>
      </c>
      <c r="N172" s="821">
        <v>0</v>
      </c>
      <c r="O172" s="820">
        <v>0</v>
      </c>
      <c r="P172" s="821">
        <v>0</v>
      </c>
      <c r="Q172" s="820">
        <v>0</v>
      </c>
      <c r="R172" s="821">
        <v>0</v>
      </c>
      <c r="S172" s="820">
        <v>0</v>
      </c>
      <c r="T172" s="821">
        <v>0</v>
      </c>
      <c r="U172" s="820">
        <v>0</v>
      </c>
      <c r="V172" s="821">
        <v>0</v>
      </c>
      <c r="W172" s="820">
        <v>0</v>
      </c>
      <c r="X172" s="821">
        <v>0</v>
      </c>
      <c r="Y172" s="820">
        <v>0</v>
      </c>
      <c r="Z172" s="821">
        <v>0</v>
      </c>
      <c r="AA172" s="820">
        <v>0</v>
      </c>
      <c r="AB172" s="821">
        <v>0</v>
      </c>
      <c r="AC172" s="820">
        <v>0</v>
      </c>
      <c r="AD172" s="821">
        <v>0</v>
      </c>
      <c r="AE172" s="822">
        <v>0</v>
      </c>
      <c r="AF172" s="707"/>
      <c r="AG172" s="1003"/>
      <c r="AH172" s="707"/>
      <c r="AI172" s="784">
        <v>0</v>
      </c>
      <c r="AJ172" s="820">
        <v>0</v>
      </c>
      <c r="AK172" s="821">
        <v>0</v>
      </c>
      <c r="AL172" s="820">
        <v>0</v>
      </c>
      <c r="AM172" s="821">
        <v>0</v>
      </c>
      <c r="AN172" s="820">
        <v>0</v>
      </c>
      <c r="AO172" s="821">
        <v>0</v>
      </c>
      <c r="AP172" s="820">
        <v>0</v>
      </c>
      <c r="AQ172" s="821">
        <v>0</v>
      </c>
      <c r="AR172" s="820">
        <v>0</v>
      </c>
      <c r="AS172" s="821">
        <v>0</v>
      </c>
      <c r="AT172" s="820">
        <v>0</v>
      </c>
      <c r="AU172" s="821">
        <v>0</v>
      </c>
      <c r="AV172" s="820">
        <v>0</v>
      </c>
      <c r="AW172" s="821">
        <v>0</v>
      </c>
      <c r="AX172" s="820">
        <v>0</v>
      </c>
      <c r="AY172" s="821">
        <v>0</v>
      </c>
      <c r="AZ172" s="820">
        <v>0</v>
      </c>
      <c r="BA172" s="821">
        <v>0</v>
      </c>
      <c r="BB172" s="820">
        <v>0</v>
      </c>
      <c r="BC172" s="821">
        <v>0</v>
      </c>
      <c r="BD172" s="820">
        <v>0</v>
      </c>
      <c r="BE172" s="821">
        <v>0</v>
      </c>
      <c r="BF172" s="820">
        <v>0</v>
      </c>
      <c r="BG172" s="821">
        <v>0</v>
      </c>
      <c r="BH172" s="822">
        <v>0</v>
      </c>
      <c r="BI172" s="707"/>
      <c r="BJ172" s="1005"/>
      <c r="BK172" s="707"/>
      <c r="BL172" s="991"/>
      <c r="BM172" s="707"/>
      <c r="BN172" s="784">
        <v>0</v>
      </c>
      <c r="BO172" s="820">
        <v>0</v>
      </c>
      <c r="BP172" s="821">
        <v>0</v>
      </c>
      <c r="BQ172" s="820">
        <v>0</v>
      </c>
      <c r="BR172" s="821">
        <v>0</v>
      </c>
      <c r="BS172" s="820">
        <v>0</v>
      </c>
      <c r="BT172" s="821">
        <v>0</v>
      </c>
      <c r="BU172" s="820">
        <v>0</v>
      </c>
      <c r="BV172" s="821">
        <v>0</v>
      </c>
      <c r="BW172" s="820">
        <v>0</v>
      </c>
      <c r="BX172" s="821">
        <v>0</v>
      </c>
      <c r="BY172" s="820">
        <v>0</v>
      </c>
      <c r="BZ172" s="821">
        <v>0</v>
      </c>
      <c r="CA172" s="820">
        <v>0</v>
      </c>
      <c r="CB172" s="821">
        <v>0</v>
      </c>
      <c r="CC172" s="820">
        <v>0</v>
      </c>
      <c r="CD172" s="821">
        <v>0</v>
      </c>
      <c r="CE172" s="820">
        <v>0</v>
      </c>
      <c r="CF172" s="821">
        <v>0</v>
      </c>
      <c r="CG172" s="820">
        <v>0</v>
      </c>
      <c r="CH172" s="821">
        <v>0</v>
      </c>
      <c r="CI172" s="820">
        <v>0</v>
      </c>
      <c r="CJ172" s="821">
        <v>0</v>
      </c>
      <c r="CK172" s="820">
        <v>0</v>
      </c>
      <c r="CL172" s="821">
        <v>0</v>
      </c>
      <c r="CM172" s="822">
        <v>0</v>
      </c>
      <c r="CN172" s="707"/>
      <c r="CO172" s="993"/>
      <c r="CP172" s="707"/>
      <c r="CQ172" s="784">
        <v>0</v>
      </c>
      <c r="CR172" s="820">
        <v>0</v>
      </c>
      <c r="CS172" s="821">
        <v>0</v>
      </c>
      <c r="CT172" s="820">
        <v>0</v>
      </c>
      <c r="CU172" s="821">
        <v>0</v>
      </c>
      <c r="CV172" s="820">
        <v>0</v>
      </c>
      <c r="CW172" s="821">
        <v>0</v>
      </c>
      <c r="CX172" s="820">
        <v>0</v>
      </c>
      <c r="CY172" s="821">
        <v>0</v>
      </c>
      <c r="CZ172" s="820">
        <v>0</v>
      </c>
      <c r="DA172" s="821">
        <v>0</v>
      </c>
      <c r="DB172" s="820">
        <v>0</v>
      </c>
      <c r="DC172" s="821">
        <v>0</v>
      </c>
      <c r="DD172" s="820">
        <v>0</v>
      </c>
      <c r="DE172" s="821">
        <v>0</v>
      </c>
      <c r="DF172" s="820">
        <v>0</v>
      </c>
      <c r="DG172" s="821">
        <v>0</v>
      </c>
      <c r="DH172" s="820">
        <v>0</v>
      </c>
      <c r="DI172" s="821">
        <v>0</v>
      </c>
      <c r="DJ172" s="820">
        <v>0</v>
      </c>
      <c r="DK172" s="821">
        <v>0</v>
      </c>
      <c r="DL172" s="820">
        <v>0</v>
      </c>
      <c r="DM172" s="821">
        <v>0</v>
      </c>
      <c r="DN172" s="820">
        <v>0</v>
      </c>
      <c r="DO172" s="821">
        <v>0</v>
      </c>
      <c r="DP172" s="822">
        <v>0</v>
      </c>
      <c r="DQ172" s="707"/>
      <c r="DR172" s="995"/>
      <c r="DS172" s="707"/>
      <c r="DT172" s="997"/>
    </row>
    <row r="173" spans="2:124" outlineLevel="1">
      <c r="B173" s="738">
        <v>160</v>
      </c>
      <c r="C173" s="756" t="s">
        <v>766</v>
      </c>
      <c r="D173" s="740">
        <v>2016</v>
      </c>
      <c r="F173" s="758">
        <v>0</v>
      </c>
      <c r="G173" s="742">
        <v>0</v>
      </c>
      <c r="H173" s="743">
        <v>0</v>
      </c>
      <c r="I173" s="742">
        <v>0</v>
      </c>
      <c r="J173" s="743">
        <v>0</v>
      </c>
      <c r="K173" s="742">
        <v>0</v>
      </c>
      <c r="L173" s="743">
        <v>0</v>
      </c>
      <c r="M173" s="742">
        <v>0</v>
      </c>
      <c r="N173" s="743">
        <v>0</v>
      </c>
      <c r="O173" s="742">
        <v>0</v>
      </c>
      <c r="P173" s="743">
        <v>0</v>
      </c>
      <c r="Q173" s="742">
        <v>0</v>
      </c>
      <c r="R173" s="743">
        <v>0</v>
      </c>
      <c r="S173" s="742">
        <v>0</v>
      </c>
      <c r="T173" s="743">
        <v>0</v>
      </c>
      <c r="U173" s="742">
        <v>0</v>
      </c>
      <c r="V173" s="743">
        <v>0</v>
      </c>
      <c r="W173" s="742">
        <v>0</v>
      </c>
      <c r="X173" s="743">
        <v>0</v>
      </c>
      <c r="Y173" s="742">
        <v>0</v>
      </c>
      <c r="Z173" s="743">
        <v>0</v>
      </c>
      <c r="AA173" s="742">
        <v>0</v>
      </c>
      <c r="AB173" s="743">
        <v>0</v>
      </c>
      <c r="AC173" s="742">
        <v>0</v>
      </c>
      <c r="AD173" s="743">
        <v>0</v>
      </c>
      <c r="AE173" s="744">
        <v>0</v>
      </c>
      <c r="AF173" s="707"/>
      <c r="AG173" s="1003"/>
      <c r="AH173" s="707"/>
      <c r="AI173" s="758">
        <v>0</v>
      </c>
      <c r="AJ173" s="742">
        <v>0</v>
      </c>
      <c r="AK173" s="743">
        <v>0</v>
      </c>
      <c r="AL173" s="742">
        <v>0</v>
      </c>
      <c r="AM173" s="743">
        <v>0</v>
      </c>
      <c r="AN173" s="742">
        <v>0</v>
      </c>
      <c r="AO173" s="743">
        <v>0</v>
      </c>
      <c r="AP173" s="742">
        <v>0</v>
      </c>
      <c r="AQ173" s="743">
        <v>0</v>
      </c>
      <c r="AR173" s="742">
        <v>0</v>
      </c>
      <c r="AS173" s="743">
        <v>0</v>
      </c>
      <c r="AT173" s="742">
        <v>0</v>
      </c>
      <c r="AU173" s="743">
        <v>0</v>
      </c>
      <c r="AV173" s="742">
        <v>0</v>
      </c>
      <c r="AW173" s="743">
        <v>0</v>
      </c>
      <c r="AX173" s="742">
        <v>0</v>
      </c>
      <c r="AY173" s="743">
        <v>0</v>
      </c>
      <c r="AZ173" s="742">
        <v>0</v>
      </c>
      <c r="BA173" s="743">
        <v>0</v>
      </c>
      <c r="BB173" s="742">
        <v>0</v>
      </c>
      <c r="BC173" s="743">
        <v>0</v>
      </c>
      <c r="BD173" s="742">
        <v>0</v>
      </c>
      <c r="BE173" s="743">
        <v>0</v>
      </c>
      <c r="BF173" s="742">
        <v>0</v>
      </c>
      <c r="BG173" s="743">
        <v>0</v>
      </c>
      <c r="BH173" s="744">
        <v>0</v>
      </c>
      <c r="BI173" s="707"/>
      <c r="BJ173" s="1005"/>
      <c r="BK173" s="707"/>
      <c r="BL173" s="991"/>
      <c r="BM173" s="707"/>
      <c r="BN173" s="758">
        <v>0</v>
      </c>
      <c r="BO173" s="742">
        <v>0</v>
      </c>
      <c r="BP173" s="743">
        <v>0</v>
      </c>
      <c r="BQ173" s="742">
        <v>0</v>
      </c>
      <c r="BR173" s="743">
        <v>0</v>
      </c>
      <c r="BS173" s="742">
        <v>0</v>
      </c>
      <c r="BT173" s="743">
        <v>0</v>
      </c>
      <c r="BU173" s="742">
        <v>0</v>
      </c>
      <c r="BV173" s="743">
        <v>0</v>
      </c>
      <c r="BW173" s="742">
        <v>0</v>
      </c>
      <c r="BX173" s="743">
        <v>0</v>
      </c>
      <c r="BY173" s="742">
        <v>0</v>
      </c>
      <c r="BZ173" s="743">
        <v>0</v>
      </c>
      <c r="CA173" s="742">
        <v>0</v>
      </c>
      <c r="CB173" s="743">
        <v>0</v>
      </c>
      <c r="CC173" s="742">
        <v>0</v>
      </c>
      <c r="CD173" s="743">
        <v>0</v>
      </c>
      <c r="CE173" s="742">
        <v>0</v>
      </c>
      <c r="CF173" s="743">
        <v>0</v>
      </c>
      <c r="CG173" s="742">
        <v>0</v>
      </c>
      <c r="CH173" s="743">
        <v>0</v>
      </c>
      <c r="CI173" s="742">
        <v>0</v>
      </c>
      <c r="CJ173" s="743">
        <v>0</v>
      </c>
      <c r="CK173" s="742">
        <v>0</v>
      </c>
      <c r="CL173" s="743">
        <v>0</v>
      </c>
      <c r="CM173" s="744">
        <v>0</v>
      </c>
      <c r="CN173" s="707"/>
      <c r="CO173" s="993"/>
      <c r="CP173" s="707"/>
      <c r="CQ173" s="758">
        <v>0</v>
      </c>
      <c r="CR173" s="742">
        <v>0</v>
      </c>
      <c r="CS173" s="743">
        <v>0</v>
      </c>
      <c r="CT173" s="742">
        <v>0</v>
      </c>
      <c r="CU173" s="743">
        <v>0</v>
      </c>
      <c r="CV173" s="742">
        <v>0</v>
      </c>
      <c r="CW173" s="743">
        <v>0</v>
      </c>
      <c r="CX173" s="742">
        <v>0</v>
      </c>
      <c r="CY173" s="743">
        <v>0</v>
      </c>
      <c r="CZ173" s="742">
        <v>0</v>
      </c>
      <c r="DA173" s="743">
        <v>0</v>
      </c>
      <c r="DB173" s="742">
        <v>0</v>
      </c>
      <c r="DC173" s="743">
        <v>0</v>
      </c>
      <c r="DD173" s="742">
        <v>0</v>
      </c>
      <c r="DE173" s="743">
        <v>0</v>
      </c>
      <c r="DF173" s="742">
        <v>0</v>
      </c>
      <c r="DG173" s="743">
        <v>0</v>
      </c>
      <c r="DH173" s="742">
        <v>0</v>
      </c>
      <c r="DI173" s="743">
        <v>0</v>
      </c>
      <c r="DJ173" s="742">
        <v>0</v>
      </c>
      <c r="DK173" s="743">
        <v>0</v>
      </c>
      <c r="DL173" s="742">
        <v>0</v>
      </c>
      <c r="DM173" s="743">
        <v>0</v>
      </c>
      <c r="DN173" s="742">
        <v>0</v>
      </c>
      <c r="DO173" s="743">
        <v>0</v>
      </c>
      <c r="DP173" s="744">
        <v>0</v>
      </c>
      <c r="DQ173" s="707"/>
      <c r="DR173" s="995"/>
      <c r="DS173" s="707"/>
      <c r="DT173" s="997"/>
    </row>
    <row r="174" spans="2:124" outlineLevel="1">
      <c r="B174" s="745">
        <v>161</v>
      </c>
      <c r="C174" s="757" t="s">
        <v>767</v>
      </c>
      <c r="D174" s="747">
        <v>2016</v>
      </c>
      <c r="F174" s="748">
        <v>0</v>
      </c>
      <c r="G174" s="753">
        <v>0</v>
      </c>
      <c r="H174" s="754">
        <v>0</v>
      </c>
      <c r="I174" s="753">
        <v>0</v>
      </c>
      <c r="J174" s="754">
        <v>0</v>
      </c>
      <c r="K174" s="753">
        <v>0</v>
      </c>
      <c r="L174" s="754">
        <v>0</v>
      </c>
      <c r="M174" s="753">
        <v>0</v>
      </c>
      <c r="N174" s="754">
        <v>0</v>
      </c>
      <c r="O174" s="753">
        <v>0</v>
      </c>
      <c r="P174" s="754">
        <v>0</v>
      </c>
      <c r="Q174" s="753">
        <v>0</v>
      </c>
      <c r="R174" s="754">
        <v>0</v>
      </c>
      <c r="S174" s="753">
        <v>0</v>
      </c>
      <c r="T174" s="754">
        <v>0</v>
      </c>
      <c r="U174" s="753">
        <v>0</v>
      </c>
      <c r="V174" s="754">
        <v>0</v>
      </c>
      <c r="W174" s="753">
        <v>0</v>
      </c>
      <c r="X174" s="754">
        <v>0</v>
      </c>
      <c r="Y174" s="753">
        <v>0</v>
      </c>
      <c r="Z174" s="754">
        <v>0</v>
      </c>
      <c r="AA174" s="753">
        <v>0</v>
      </c>
      <c r="AB174" s="754">
        <v>0</v>
      </c>
      <c r="AC174" s="753">
        <v>0</v>
      </c>
      <c r="AD174" s="754">
        <v>0</v>
      </c>
      <c r="AE174" s="755">
        <v>0</v>
      </c>
      <c r="AF174" s="707"/>
      <c r="AG174" s="1003"/>
      <c r="AH174" s="707"/>
      <c r="AI174" s="748">
        <v>0</v>
      </c>
      <c r="AJ174" s="753">
        <v>0</v>
      </c>
      <c r="AK174" s="754">
        <v>0</v>
      </c>
      <c r="AL174" s="753">
        <v>0</v>
      </c>
      <c r="AM174" s="754">
        <v>0</v>
      </c>
      <c r="AN174" s="753">
        <v>0</v>
      </c>
      <c r="AO174" s="754">
        <v>0</v>
      </c>
      <c r="AP174" s="753">
        <v>0</v>
      </c>
      <c r="AQ174" s="754">
        <v>0</v>
      </c>
      <c r="AR174" s="753">
        <v>0</v>
      </c>
      <c r="AS174" s="754">
        <v>0</v>
      </c>
      <c r="AT174" s="753">
        <v>0</v>
      </c>
      <c r="AU174" s="754">
        <v>0</v>
      </c>
      <c r="AV174" s="753">
        <v>0</v>
      </c>
      <c r="AW174" s="754">
        <v>0</v>
      </c>
      <c r="AX174" s="753">
        <v>0</v>
      </c>
      <c r="AY174" s="754">
        <v>0</v>
      </c>
      <c r="AZ174" s="753">
        <v>0</v>
      </c>
      <c r="BA174" s="754">
        <v>0</v>
      </c>
      <c r="BB174" s="753">
        <v>0</v>
      </c>
      <c r="BC174" s="754">
        <v>0</v>
      </c>
      <c r="BD174" s="753">
        <v>0</v>
      </c>
      <c r="BE174" s="754">
        <v>0</v>
      </c>
      <c r="BF174" s="753">
        <v>0</v>
      </c>
      <c r="BG174" s="754">
        <v>0</v>
      </c>
      <c r="BH174" s="755">
        <v>0</v>
      </c>
      <c r="BI174" s="707"/>
      <c r="BJ174" s="1005"/>
      <c r="BK174" s="707"/>
      <c r="BL174" s="991"/>
      <c r="BM174" s="707"/>
      <c r="BN174" s="748">
        <v>0</v>
      </c>
      <c r="BO174" s="753">
        <v>0</v>
      </c>
      <c r="BP174" s="754">
        <v>0</v>
      </c>
      <c r="BQ174" s="753">
        <v>0</v>
      </c>
      <c r="BR174" s="754">
        <v>0</v>
      </c>
      <c r="BS174" s="753">
        <v>0</v>
      </c>
      <c r="BT174" s="754">
        <v>0</v>
      </c>
      <c r="BU174" s="753">
        <v>0</v>
      </c>
      <c r="BV174" s="754">
        <v>0</v>
      </c>
      <c r="BW174" s="753">
        <v>0</v>
      </c>
      <c r="BX174" s="754">
        <v>0</v>
      </c>
      <c r="BY174" s="753">
        <v>0</v>
      </c>
      <c r="BZ174" s="754">
        <v>0</v>
      </c>
      <c r="CA174" s="753">
        <v>0</v>
      </c>
      <c r="CB174" s="754">
        <v>0</v>
      </c>
      <c r="CC174" s="753">
        <v>0</v>
      </c>
      <c r="CD174" s="754">
        <v>0</v>
      </c>
      <c r="CE174" s="753">
        <v>0</v>
      </c>
      <c r="CF174" s="754">
        <v>0</v>
      </c>
      <c r="CG174" s="753">
        <v>0</v>
      </c>
      <c r="CH174" s="754">
        <v>0</v>
      </c>
      <c r="CI174" s="753">
        <v>0</v>
      </c>
      <c r="CJ174" s="754">
        <v>0</v>
      </c>
      <c r="CK174" s="753">
        <v>0</v>
      </c>
      <c r="CL174" s="754">
        <v>0</v>
      </c>
      <c r="CM174" s="755">
        <v>0</v>
      </c>
      <c r="CN174" s="707"/>
      <c r="CO174" s="993"/>
      <c r="CP174" s="707"/>
      <c r="CQ174" s="748">
        <v>0</v>
      </c>
      <c r="CR174" s="753">
        <v>0</v>
      </c>
      <c r="CS174" s="754">
        <v>0</v>
      </c>
      <c r="CT174" s="753">
        <v>0</v>
      </c>
      <c r="CU174" s="754">
        <v>0</v>
      </c>
      <c r="CV174" s="753">
        <v>0</v>
      </c>
      <c r="CW174" s="754">
        <v>0</v>
      </c>
      <c r="CX174" s="753">
        <v>0</v>
      </c>
      <c r="CY174" s="754">
        <v>0</v>
      </c>
      <c r="CZ174" s="753">
        <v>0</v>
      </c>
      <c r="DA174" s="754">
        <v>0</v>
      </c>
      <c r="DB174" s="753">
        <v>0</v>
      </c>
      <c r="DC174" s="754">
        <v>0</v>
      </c>
      <c r="DD174" s="753">
        <v>0</v>
      </c>
      <c r="DE174" s="754">
        <v>0</v>
      </c>
      <c r="DF174" s="753">
        <v>0</v>
      </c>
      <c r="DG174" s="754">
        <v>0</v>
      </c>
      <c r="DH174" s="753">
        <v>0</v>
      </c>
      <c r="DI174" s="754">
        <v>0</v>
      </c>
      <c r="DJ174" s="753">
        <v>0</v>
      </c>
      <c r="DK174" s="754">
        <v>0</v>
      </c>
      <c r="DL174" s="753">
        <v>0</v>
      </c>
      <c r="DM174" s="754">
        <v>0</v>
      </c>
      <c r="DN174" s="753">
        <v>0</v>
      </c>
      <c r="DO174" s="754">
        <v>0</v>
      </c>
      <c r="DP174" s="755">
        <v>0</v>
      </c>
      <c r="DQ174" s="707"/>
      <c r="DR174" s="995"/>
      <c r="DS174" s="707"/>
      <c r="DT174" s="997"/>
    </row>
    <row r="175" spans="2:124" outlineLevel="1">
      <c r="B175" s="738">
        <v>162</v>
      </c>
      <c r="C175" s="756" t="s">
        <v>768</v>
      </c>
      <c r="D175" s="740">
        <v>2016</v>
      </c>
      <c r="F175" s="758">
        <v>0</v>
      </c>
      <c r="G175" s="742">
        <v>0</v>
      </c>
      <c r="H175" s="743">
        <v>0</v>
      </c>
      <c r="I175" s="742">
        <v>0</v>
      </c>
      <c r="J175" s="743">
        <v>0</v>
      </c>
      <c r="K175" s="742">
        <v>0</v>
      </c>
      <c r="L175" s="743">
        <v>0</v>
      </c>
      <c r="M175" s="742">
        <v>0</v>
      </c>
      <c r="N175" s="743">
        <v>0</v>
      </c>
      <c r="O175" s="742">
        <v>0</v>
      </c>
      <c r="P175" s="743">
        <v>0</v>
      </c>
      <c r="Q175" s="742">
        <v>0</v>
      </c>
      <c r="R175" s="743">
        <v>0</v>
      </c>
      <c r="S175" s="742">
        <v>0</v>
      </c>
      <c r="T175" s="743">
        <v>0</v>
      </c>
      <c r="U175" s="742">
        <v>0</v>
      </c>
      <c r="V175" s="743">
        <v>0</v>
      </c>
      <c r="W175" s="742">
        <v>0</v>
      </c>
      <c r="X175" s="743">
        <v>0</v>
      </c>
      <c r="Y175" s="742">
        <v>0</v>
      </c>
      <c r="Z175" s="743">
        <v>0</v>
      </c>
      <c r="AA175" s="742">
        <v>0</v>
      </c>
      <c r="AB175" s="743">
        <v>0</v>
      </c>
      <c r="AC175" s="742">
        <v>0</v>
      </c>
      <c r="AD175" s="743">
        <v>0</v>
      </c>
      <c r="AE175" s="744">
        <v>0</v>
      </c>
      <c r="AF175" s="707"/>
      <c r="AG175" s="1003"/>
      <c r="AH175" s="707"/>
      <c r="AI175" s="758">
        <v>0</v>
      </c>
      <c r="AJ175" s="742">
        <v>0</v>
      </c>
      <c r="AK175" s="743">
        <v>0</v>
      </c>
      <c r="AL175" s="742">
        <v>0</v>
      </c>
      <c r="AM175" s="743">
        <v>0</v>
      </c>
      <c r="AN175" s="742">
        <v>0</v>
      </c>
      <c r="AO175" s="743">
        <v>0</v>
      </c>
      <c r="AP175" s="742">
        <v>0</v>
      </c>
      <c r="AQ175" s="743">
        <v>0</v>
      </c>
      <c r="AR175" s="742">
        <v>0</v>
      </c>
      <c r="AS175" s="743">
        <v>0</v>
      </c>
      <c r="AT175" s="742">
        <v>0</v>
      </c>
      <c r="AU175" s="743">
        <v>0</v>
      </c>
      <c r="AV175" s="742">
        <v>0</v>
      </c>
      <c r="AW175" s="743">
        <v>0</v>
      </c>
      <c r="AX175" s="742">
        <v>0</v>
      </c>
      <c r="AY175" s="743">
        <v>0</v>
      </c>
      <c r="AZ175" s="742">
        <v>0</v>
      </c>
      <c r="BA175" s="743">
        <v>0</v>
      </c>
      <c r="BB175" s="742">
        <v>0</v>
      </c>
      <c r="BC175" s="743">
        <v>0</v>
      </c>
      <c r="BD175" s="742">
        <v>0</v>
      </c>
      <c r="BE175" s="743">
        <v>0</v>
      </c>
      <c r="BF175" s="742">
        <v>0</v>
      </c>
      <c r="BG175" s="743">
        <v>0</v>
      </c>
      <c r="BH175" s="744">
        <v>0</v>
      </c>
      <c r="BI175" s="707"/>
      <c r="BJ175" s="1005"/>
      <c r="BK175" s="707"/>
      <c r="BL175" s="991"/>
      <c r="BM175" s="707"/>
      <c r="BN175" s="758">
        <v>0</v>
      </c>
      <c r="BO175" s="742">
        <v>0</v>
      </c>
      <c r="BP175" s="743">
        <v>0</v>
      </c>
      <c r="BQ175" s="742">
        <v>0</v>
      </c>
      <c r="BR175" s="743">
        <v>0</v>
      </c>
      <c r="BS175" s="742">
        <v>0</v>
      </c>
      <c r="BT175" s="743">
        <v>0</v>
      </c>
      <c r="BU175" s="742">
        <v>0</v>
      </c>
      <c r="BV175" s="743">
        <v>0</v>
      </c>
      <c r="BW175" s="742">
        <v>0</v>
      </c>
      <c r="BX175" s="743">
        <v>0</v>
      </c>
      <c r="BY175" s="742">
        <v>0</v>
      </c>
      <c r="BZ175" s="743">
        <v>0</v>
      </c>
      <c r="CA175" s="742">
        <v>0</v>
      </c>
      <c r="CB175" s="743">
        <v>0</v>
      </c>
      <c r="CC175" s="742">
        <v>0</v>
      </c>
      <c r="CD175" s="743">
        <v>0</v>
      </c>
      <c r="CE175" s="742">
        <v>0</v>
      </c>
      <c r="CF175" s="743">
        <v>0</v>
      </c>
      <c r="CG175" s="742">
        <v>0</v>
      </c>
      <c r="CH175" s="743">
        <v>0</v>
      </c>
      <c r="CI175" s="742">
        <v>0</v>
      </c>
      <c r="CJ175" s="743">
        <v>0</v>
      </c>
      <c r="CK175" s="742">
        <v>0</v>
      </c>
      <c r="CL175" s="743">
        <v>0</v>
      </c>
      <c r="CM175" s="744">
        <v>0</v>
      </c>
      <c r="CN175" s="707"/>
      <c r="CO175" s="993"/>
      <c r="CP175" s="707"/>
      <c r="CQ175" s="758">
        <v>0</v>
      </c>
      <c r="CR175" s="742">
        <v>0</v>
      </c>
      <c r="CS175" s="743">
        <v>0</v>
      </c>
      <c r="CT175" s="742">
        <v>0</v>
      </c>
      <c r="CU175" s="743">
        <v>0</v>
      </c>
      <c r="CV175" s="742">
        <v>0</v>
      </c>
      <c r="CW175" s="743">
        <v>0</v>
      </c>
      <c r="CX175" s="742">
        <v>0</v>
      </c>
      <c r="CY175" s="743">
        <v>0</v>
      </c>
      <c r="CZ175" s="742">
        <v>0</v>
      </c>
      <c r="DA175" s="743">
        <v>0</v>
      </c>
      <c r="DB175" s="742">
        <v>0</v>
      </c>
      <c r="DC175" s="743">
        <v>0</v>
      </c>
      <c r="DD175" s="742">
        <v>0</v>
      </c>
      <c r="DE175" s="743">
        <v>0</v>
      </c>
      <c r="DF175" s="742">
        <v>0</v>
      </c>
      <c r="DG175" s="743">
        <v>0</v>
      </c>
      <c r="DH175" s="742">
        <v>0</v>
      </c>
      <c r="DI175" s="743">
        <v>0</v>
      </c>
      <c r="DJ175" s="742">
        <v>0</v>
      </c>
      <c r="DK175" s="743">
        <v>0</v>
      </c>
      <c r="DL175" s="742">
        <v>0</v>
      </c>
      <c r="DM175" s="743">
        <v>0</v>
      </c>
      <c r="DN175" s="742">
        <v>0</v>
      </c>
      <c r="DO175" s="743">
        <v>0</v>
      </c>
      <c r="DP175" s="744">
        <v>0</v>
      </c>
      <c r="DQ175" s="707"/>
      <c r="DR175" s="995"/>
      <c r="DS175" s="707"/>
      <c r="DT175" s="997"/>
    </row>
    <row r="176" spans="2:124" outlineLevel="1">
      <c r="B176" s="745">
        <v>163</v>
      </c>
      <c r="C176" s="757" t="s">
        <v>769</v>
      </c>
      <c r="D176" s="747">
        <v>2016</v>
      </c>
      <c r="F176" s="748">
        <v>0</v>
      </c>
      <c r="G176" s="753">
        <v>0</v>
      </c>
      <c r="H176" s="754">
        <v>0</v>
      </c>
      <c r="I176" s="753">
        <v>0</v>
      </c>
      <c r="J176" s="754">
        <v>0</v>
      </c>
      <c r="K176" s="753">
        <v>0</v>
      </c>
      <c r="L176" s="754">
        <v>0</v>
      </c>
      <c r="M176" s="753">
        <v>0</v>
      </c>
      <c r="N176" s="754">
        <v>0</v>
      </c>
      <c r="O176" s="753">
        <v>0</v>
      </c>
      <c r="P176" s="754">
        <v>0</v>
      </c>
      <c r="Q176" s="753">
        <v>0</v>
      </c>
      <c r="R176" s="754">
        <v>0</v>
      </c>
      <c r="S176" s="753">
        <v>0</v>
      </c>
      <c r="T176" s="754">
        <v>0</v>
      </c>
      <c r="U176" s="753">
        <v>0</v>
      </c>
      <c r="V176" s="754">
        <v>0</v>
      </c>
      <c r="W176" s="753">
        <v>0</v>
      </c>
      <c r="X176" s="754">
        <v>0</v>
      </c>
      <c r="Y176" s="753">
        <v>0</v>
      </c>
      <c r="Z176" s="754">
        <v>0</v>
      </c>
      <c r="AA176" s="753">
        <v>0</v>
      </c>
      <c r="AB176" s="754">
        <v>0</v>
      </c>
      <c r="AC176" s="753">
        <v>0</v>
      </c>
      <c r="AD176" s="754">
        <v>0</v>
      </c>
      <c r="AE176" s="755">
        <v>0</v>
      </c>
      <c r="AF176" s="707"/>
      <c r="AG176" s="1003"/>
      <c r="AH176" s="707"/>
      <c r="AI176" s="748">
        <v>0</v>
      </c>
      <c r="AJ176" s="753">
        <v>0</v>
      </c>
      <c r="AK176" s="754">
        <v>0</v>
      </c>
      <c r="AL176" s="753">
        <v>0</v>
      </c>
      <c r="AM176" s="754">
        <v>0</v>
      </c>
      <c r="AN176" s="753">
        <v>0</v>
      </c>
      <c r="AO176" s="754">
        <v>0</v>
      </c>
      <c r="AP176" s="753">
        <v>0</v>
      </c>
      <c r="AQ176" s="754">
        <v>0</v>
      </c>
      <c r="AR176" s="753">
        <v>0</v>
      </c>
      <c r="AS176" s="754">
        <v>0</v>
      </c>
      <c r="AT176" s="753">
        <v>0</v>
      </c>
      <c r="AU176" s="754">
        <v>0</v>
      </c>
      <c r="AV176" s="753">
        <v>0</v>
      </c>
      <c r="AW176" s="754">
        <v>0</v>
      </c>
      <c r="AX176" s="753">
        <v>0</v>
      </c>
      <c r="AY176" s="754">
        <v>0</v>
      </c>
      <c r="AZ176" s="753">
        <v>0</v>
      </c>
      <c r="BA176" s="754">
        <v>0</v>
      </c>
      <c r="BB176" s="753">
        <v>0</v>
      </c>
      <c r="BC176" s="754">
        <v>0</v>
      </c>
      <c r="BD176" s="753">
        <v>0</v>
      </c>
      <c r="BE176" s="754">
        <v>0</v>
      </c>
      <c r="BF176" s="753">
        <v>0</v>
      </c>
      <c r="BG176" s="754">
        <v>0</v>
      </c>
      <c r="BH176" s="755">
        <v>0</v>
      </c>
      <c r="BI176" s="707"/>
      <c r="BJ176" s="1005"/>
      <c r="BK176" s="707"/>
      <c r="BL176" s="991"/>
      <c r="BM176" s="707"/>
      <c r="BN176" s="748">
        <v>0</v>
      </c>
      <c r="BO176" s="753">
        <v>0</v>
      </c>
      <c r="BP176" s="754">
        <v>0</v>
      </c>
      <c r="BQ176" s="753">
        <v>0</v>
      </c>
      <c r="BR176" s="754">
        <v>0</v>
      </c>
      <c r="BS176" s="753">
        <v>0</v>
      </c>
      <c r="BT176" s="754">
        <v>0</v>
      </c>
      <c r="BU176" s="753">
        <v>0</v>
      </c>
      <c r="BV176" s="754">
        <v>0</v>
      </c>
      <c r="BW176" s="753">
        <v>0</v>
      </c>
      <c r="BX176" s="754">
        <v>0</v>
      </c>
      <c r="BY176" s="753">
        <v>0</v>
      </c>
      <c r="BZ176" s="754">
        <v>0</v>
      </c>
      <c r="CA176" s="753">
        <v>0</v>
      </c>
      <c r="CB176" s="754">
        <v>0</v>
      </c>
      <c r="CC176" s="753">
        <v>0</v>
      </c>
      <c r="CD176" s="754">
        <v>0</v>
      </c>
      <c r="CE176" s="753">
        <v>0</v>
      </c>
      <c r="CF176" s="754">
        <v>0</v>
      </c>
      <c r="CG176" s="753">
        <v>0</v>
      </c>
      <c r="CH176" s="754">
        <v>0</v>
      </c>
      <c r="CI176" s="753">
        <v>0</v>
      </c>
      <c r="CJ176" s="754">
        <v>0</v>
      </c>
      <c r="CK176" s="753">
        <v>0</v>
      </c>
      <c r="CL176" s="754">
        <v>0</v>
      </c>
      <c r="CM176" s="755">
        <v>0</v>
      </c>
      <c r="CN176" s="707"/>
      <c r="CO176" s="993"/>
      <c r="CP176" s="707"/>
      <c r="CQ176" s="748">
        <v>0</v>
      </c>
      <c r="CR176" s="753">
        <v>0</v>
      </c>
      <c r="CS176" s="754">
        <v>0</v>
      </c>
      <c r="CT176" s="753">
        <v>0</v>
      </c>
      <c r="CU176" s="754">
        <v>0</v>
      </c>
      <c r="CV176" s="753">
        <v>0</v>
      </c>
      <c r="CW176" s="754">
        <v>0</v>
      </c>
      <c r="CX176" s="753">
        <v>0</v>
      </c>
      <c r="CY176" s="754">
        <v>0</v>
      </c>
      <c r="CZ176" s="753">
        <v>0</v>
      </c>
      <c r="DA176" s="754">
        <v>0</v>
      </c>
      <c r="DB176" s="753">
        <v>0</v>
      </c>
      <c r="DC176" s="754">
        <v>0</v>
      </c>
      <c r="DD176" s="753">
        <v>0</v>
      </c>
      <c r="DE176" s="754">
        <v>0</v>
      </c>
      <c r="DF176" s="753">
        <v>0</v>
      </c>
      <c r="DG176" s="754">
        <v>0</v>
      </c>
      <c r="DH176" s="753">
        <v>0</v>
      </c>
      <c r="DI176" s="754">
        <v>0</v>
      </c>
      <c r="DJ176" s="753">
        <v>0</v>
      </c>
      <c r="DK176" s="754">
        <v>0</v>
      </c>
      <c r="DL176" s="753">
        <v>0</v>
      </c>
      <c r="DM176" s="754">
        <v>0</v>
      </c>
      <c r="DN176" s="753">
        <v>0</v>
      </c>
      <c r="DO176" s="754">
        <v>0</v>
      </c>
      <c r="DP176" s="755">
        <v>0</v>
      </c>
      <c r="DQ176" s="707"/>
      <c r="DR176" s="995"/>
      <c r="DS176" s="707"/>
      <c r="DT176" s="997"/>
    </row>
    <row r="177" spans="2:124" outlineLevel="1">
      <c r="B177" s="738">
        <v>164</v>
      </c>
      <c r="C177" s="756" t="s">
        <v>770</v>
      </c>
      <c r="D177" s="740">
        <v>2016</v>
      </c>
      <c r="F177" s="758">
        <v>0</v>
      </c>
      <c r="G177" s="742">
        <v>0</v>
      </c>
      <c r="H177" s="743">
        <v>0</v>
      </c>
      <c r="I177" s="742">
        <v>0</v>
      </c>
      <c r="J177" s="743">
        <v>0</v>
      </c>
      <c r="K177" s="742">
        <v>0</v>
      </c>
      <c r="L177" s="743">
        <v>0</v>
      </c>
      <c r="M177" s="742">
        <v>0</v>
      </c>
      <c r="N177" s="743">
        <v>0</v>
      </c>
      <c r="O177" s="742">
        <v>0</v>
      </c>
      <c r="P177" s="743">
        <v>0</v>
      </c>
      <c r="Q177" s="742">
        <v>0</v>
      </c>
      <c r="R177" s="743">
        <v>0</v>
      </c>
      <c r="S177" s="742">
        <v>0</v>
      </c>
      <c r="T177" s="743">
        <v>0</v>
      </c>
      <c r="U177" s="742">
        <v>0</v>
      </c>
      <c r="V177" s="743">
        <v>0</v>
      </c>
      <c r="W177" s="742">
        <v>0</v>
      </c>
      <c r="X177" s="743">
        <v>0</v>
      </c>
      <c r="Y177" s="742">
        <v>0</v>
      </c>
      <c r="Z177" s="743">
        <v>0</v>
      </c>
      <c r="AA177" s="742">
        <v>0</v>
      </c>
      <c r="AB177" s="743">
        <v>0</v>
      </c>
      <c r="AC177" s="742">
        <v>0</v>
      </c>
      <c r="AD177" s="743">
        <v>0</v>
      </c>
      <c r="AE177" s="744">
        <v>0</v>
      </c>
      <c r="AF177" s="707"/>
      <c r="AG177" s="1003"/>
      <c r="AH177" s="707"/>
      <c r="AI177" s="758">
        <v>0</v>
      </c>
      <c r="AJ177" s="742">
        <v>0</v>
      </c>
      <c r="AK177" s="743">
        <v>0</v>
      </c>
      <c r="AL177" s="742">
        <v>0</v>
      </c>
      <c r="AM177" s="743">
        <v>0</v>
      </c>
      <c r="AN177" s="742">
        <v>0</v>
      </c>
      <c r="AO177" s="743">
        <v>0</v>
      </c>
      <c r="AP177" s="742">
        <v>0</v>
      </c>
      <c r="AQ177" s="743">
        <v>0</v>
      </c>
      <c r="AR177" s="742">
        <v>0</v>
      </c>
      <c r="AS177" s="743">
        <v>0</v>
      </c>
      <c r="AT177" s="742">
        <v>0</v>
      </c>
      <c r="AU177" s="743">
        <v>0</v>
      </c>
      <c r="AV177" s="742">
        <v>0</v>
      </c>
      <c r="AW177" s="743">
        <v>0</v>
      </c>
      <c r="AX177" s="742">
        <v>0</v>
      </c>
      <c r="AY177" s="743">
        <v>0</v>
      </c>
      <c r="AZ177" s="742">
        <v>0</v>
      </c>
      <c r="BA177" s="743">
        <v>0</v>
      </c>
      <c r="BB177" s="742">
        <v>0</v>
      </c>
      <c r="BC177" s="743">
        <v>0</v>
      </c>
      <c r="BD177" s="742">
        <v>0</v>
      </c>
      <c r="BE177" s="743">
        <v>0</v>
      </c>
      <c r="BF177" s="742">
        <v>0</v>
      </c>
      <c r="BG177" s="743">
        <v>0</v>
      </c>
      <c r="BH177" s="744">
        <v>0</v>
      </c>
      <c r="BI177" s="707"/>
      <c r="BJ177" s="1005"/>
      <c r="BK177" s="707"/>
      <c r="BL177" s="991"/>
      <c r="BM177" s="707"/>
      <c r="BN177" s="758">
        <v>0</v>
      </c>
      <c r="BO177" s="742">
        <v>0</v>
      </c>
      <c r="BP177" s="743">
        <v>0</v>
      </c>
      <c r="BQ177" s="742">
        <v>0</v>
      </c>
      <c r="BR177" s="743">
        <v>0</v>
      </c>
      <c r="BS177" s="742">
        <v>0</v>
      </c>
      <c r="BT177" s="743">
        <v>0</v>
      </c>
      <c r="BU177" s="742">
        <v>0</v>
      </c>
      <c r="BV177" s="743">
        <v>0</v>
      </c>
      <c r="BW177" s="742">
        <v>0</v>
      </c>
      <c r="BX177" s="743">
        <v>0</v>
      </c>
      <c r="BY177" s="742">
        <v>0</v>
      </c>
      <c r="BZ177" s="743">
        <v>0</v>
      </c>
      <c r="CA177" s="742">
        <v>0</v>
      </c>
      <c r="CB177" s="743">
        <v>0</v>
      </c>
      <c r="CC177" s="742">
        <v>0</v>
      </c>
      <c r="CD177" s="743">
        <v>0</v>
      </c>
      <c r="CE177" s="742">
        <v>0</v>
      </c>
      <c r="CF177" s="743">
        <v>0</v>
      </c>
      <c r="CG177" s="742">
        <v>0</v>
      </c>
      <c r="CH177" s="743">
        <v>0</v>
      </c>
      <c r="CI177" s="742">
        <v>0</v>
      </c>
      <c r="CJ177" s="743">
        <v>0</v>
      </c>
      <c r="CK177" s="742">
        <v>0</v>
      </c>
      <c r="CL177" s="743">
        <v>0</v>
      </c>
      <c r="CM177" s="744">
        <v>0</v>
      </c>
      <c r="CN177" s="707"/>
      <c r="CO177" s="993"/>
      <c r="CP177" s="707"/>
      <c r="CQ177" s="758">
        <v>0</v>
      </c>
      <c r="CR177" s="742">
        <v>0</v>
      </c>
      <c r="CS177" s="743">
        <v>0</v>
      </c>
      <c r="CT177" s="742">
        <v>0</v>
      </c>
      <c r="CU177" s="743">
        <v>0</v>
      </c>
      <c r="CV177" s="742">
        <v>0</v>
      </c>
      <c r="CW177" s="743">
        <v>0</v>
      </c>
      <c r="CX177" s="742">
        <v>0</v>
      </c>
      <c r="CY177" s="743">
        <v>0</v>
      </c>
      <c r="CZ177" s="742">
        <v>0</v>
      </c>
      <c r="DA177" s="743">
        <v>0</v>
      </c>
      <c r="DB177" s="742">
        <v>0</v>
      </c>
      <c r="DC177" s="743">
        <v>0</v>
      </c>
      <c r="DD177" s="742">
        <v>0</v>
      </c>
      <c r="DE177" s="743">
        <v>0</v>
      </c>
      <c r="DF177" s="742">
        <v>0</v>
      </c>
      <c r="DG177" s="743">
        <v>0</v>
      </c>
      <c r="DH177" s="742">
        <v>0</v>
      </c>
      <c r="DI177" s="743">
        <v>0</v>
      </c>
      <c r="DJ177" s="742">
        <v>0</v>
      </c>
      <c r="DK177" s="743">
        <v>0</v>
      </c>
      <c r="DL177" s="742">
        <v>0</v>
      </c>
      <c r="DM177" s="743">
        <v>0</v>
      </c>
      <c r="DN177" s="742">
        <v>0</v>
      </c>
      <c r="DO177" s="743">
        <v>0</v>
      </c>
      <c r="DP177" s="744">
        <v>0</v>
      </c>
      <c r="DQ177" s="707"/>
      <c r="DR177" s="995"/>
      <c r="DS177" s="707"/>
      <c r="DT177" s="997"/>
    </row>
    <row r="178" spans="2:124" outlineLevel="1">
      <c r="B178" s="745">
        <v>165</v>
      </c>
      <c r="C178" s="757" t="s">
        <v>771</v>
      </c>
      <c r="D178" s="747">
        <v>2016</v>
      </c>
      <c r="F178" s="748">
        <v>0</v>
      </c>
      <c r="G178" s="753">
        <v>0</v>
      </c>
      <c r="H178" s="754">
        <v>0</v>
      </c>
      <c r="I178" s="753">
        <v>0</v>
      </c>
      <c r="J178" s="754">
        <v>0</v>
      </c>
      <c r="K178" s="753">
        <v>0</v>
      </c>
      <c r="L178" s="754">
        <v>0</v>
      </c>
      <c r="M178" s="753">
        <v>0</v>
      </c>
      <c r="N178" s="754">
        <v>0</v>
      </c>
      <c r="O178" s="753">
        <v>0</v>
      </c>
      <c r="P178" s="754">
        <v>0</v>
      </c>
      <c r="Q178" s="753">
        <v>0</v>
      </c>
      <c r="R178" s="754">
        <v>0</v>
      </c>
      <c r="S178" s="753">
        <v>0</v>
      </c>
      <c r="T178" s="754">
        <v>0</v>
      </c>
      <c r="U178" s="753">
        <v>0</v>
      </c>
      <c r="V178" s="754">
        <v>0</v>
      </c>
      <c r="W178" s="753">
        <v>0</v>
      </c>
      <c r="X178" s="754">
        <v>0</v>
      </c>
      <c r="Y178" s="753">
        <v>0</v>
      </c>
      <c r="Z178" s="754">
        <v>0</v>
      </c>
      <c r="AA178" s="753">
        <v>0</v>
      </c>
      <c r="AB178" s="754">
        <v>0</v>
      </c>
      <c r="AC178" s="753">
        <v>0</v>
      </c>
      <c r="AD178" s="754">
        <v>0</v>
      </c>
      <c r="AE178" s="755">
        <v>0</v>
      </c>
      <c r="AF178" s="707"/>
      <c r="AG178" s="1003"/>
      <c r="AH178" s="707"/>
      <c r="AI178" s="748">
        <v>0</v>
      </c>
      <c r="AJ178" s="753">
        <v>0</v>
      </c>
      <c r="AK178" s="754">
        <v>0</v>
      </c>
      <c r="AL178" s="753">
        <v>0</v>
      </c>
      <c r="AM178" s="754">
        <v>0</v>
      </c>
      <c r="AN178" s="753">
        <v>0</v>
      </c>
      <c r="AO178" s="754">
        <v>0</v>
      </c>
      <c r="AP178" s="753">
        <v>0</v>
      </c>
      <c r="AQ178" s="754">
        <v>0</v>
      </c>
      <c r="AR178" s="753">
        <v>0</v>
      </c>
      <c r="AS178" s="754">
        <v>0</v>
      </c>
      <c r="AT178" s="753">
        <v>0</v>
      </c>
      <c r="AU178" s="754">
        <v>0</v>
      </c>
      <c r="AV178" s="753">
        <v>0</v>
      </c>
      <c r="AW178" s="754">
        <v>0</v>
      </c>
      <c r="AX178" s="753">
        <v>0</v>
      </c>
      <c r="AY178" s="754">
        <v>0</v>
      </c>
      <c r="AZ178" s="753">
        <v>0</v>
      </c>
      <c r="BA178" s="754">
        <v>0</v>
      </c>
      <c r="BB178" s="753">
        <v>0</v>
      </c>
      <c r="BC178" s="754">
        <v>0</v>
      </c>
      <c r="BD178" s="753">
        <v>0</v>
      </c>
      <c r="BE178" s="754">
        <v>0</v>
      </c>
      <c r="BF178" s="753">
        <v>0</v>
      </c>
      <c r="BG178" s="754">
        <v>0</v>
      </c>
      <c r="BH178" s="755">
        <v>0</v>
      </c>
      <c r="BI178" s="707"/>
      <c r="BJ178" s="1005"/>
      <c r="BK178" s="707"/>
      <c r="BL178" s="991"/>
      <c r="BM178" s="707"/>
      <c r="BN178" s="748">
        <v>0</v>
      </c>
      <c r="BO178" s="753">
        <v>0</v>
      </c>
      <c r="BP178" s="754">
        <v>0</v>
      </c>
      <c r="BQ178" s="753">
        <v>0</v>
      </c>
      <c r="BR178" s="754">
        <v>0</v>
      </c>
      <c r="BS178" s="753">
        <v>0</v>
      </c>
      <c r="BT178" s="754">
        <v>0</v>
      </c>
      <c r="BU178" s="753">
        <v>0</v>
      </c>
      <c r="BV178" s="754">
        <v>0</v>
      </c>
      <c r="BW178" s="753">
        <v>0</v>
      </c>
      <c r="BX178" s="754">
        <v>0</v>
      </c>
      <c r="BY178" s="753">
        <v>0</v>
      </c>
      <c r="BZ178" s="754">
        <v>0</v>
      </c>
      <c r="CA178" s="753">
        <v>0</v>
      </c>
      <c r="CB178" s="754">
        <v>0</v>
      </c>
      <c r="CC178" s="753">
        <v>0</v>
      </c>
      <c r="CD178" s="754">
        <v>0</v>
      </c>
      <c r="CE178" s="753">
        <v>0</v>
      </c>
      <c r="CF178" s="754">
        <v>0</v>
      </c>
      <c r="CG178" s="753">
        <v>0</v>
      </c>
      <c r="CH178" s="754">
        <v>0</v>
      </c>
      <c r="CI178" s="753">
        <v>0</v>
      </c>
      <c r="CJ178" s="754">
        <v>0</v>
      </c>
      <c r="CK178" s="753">
        <v>0</v>
      </c>
      <c r="CL178" s="754">
        <v>0</v>
      </c>
      <c r="CM178" s="755">
        <v>0</v>
      </c>
      <c r="CN178" s="707"/>
      <c r="CO178" s="993"/>
      <c r="CP178" s="707"/>
      <c r="CQ178" s="748">
        <v>0</v>
      </c>
      <c r="CR178" s="753">
        <v>0</v>
      </c>
      <c r="CS178" s="754">
        <v>0</v>
      </c>
      <c r="CT178" s="753">
        <v>0</v>
      </c>
      <c r="CU178" s="754">
        <v>0</v>
      </c>
      <c r="CV178" s="753">
        <v>0</v>
      </c>
      <c r="CW178" s="754">
        <v>0</v>
      </c>
      <c r="CX178" s="753">
        <v>0</v>
      </c>
      <c r="CY178" s="754">
        <v>0</v>
      </c>
      <c r="CZ178" s="753">
        <v>0</v>
      </c>
      <c r="DA178" s="754">
        <v>0</v>
      </c>
      <c r="DB178" s="753">
        <v>0</v>
      </c>
      <c r="DC178" s="754">
        <v>0</v>
      </c>
      <c r="DD178" s="753">
        <v>0</v>
      </c>
      <c r="DE178" s="754">
        <v>0</v>
      </c>
      <c r="DF178" s="753">
        <v>0</v>
      </c>
      <c r="DG178" s="754">
        <v>0</v>
      </c>
      <c r="DH178" s="753">
        <v>0</v>
      </c>
      <c r="DI178" s="754">
        <v>0</v>
      </c>
      <c r="DJ178" s="753">
        <v>0</v>
      </c>
      <c r="DK178" s="754">
        <v>0</v>
      </c>
      <c r="DL178" s="753">
        <v>0</v>
      </c>
      <c r="DM178" s="754">
        <v>0</v>
      </c>
      <c r="DN178" s="753">
        <v>0</v>
      </c>
      <c r="DO178" s="754">
        <v>0</v>
      </c>
      <c r="DP178" s="755">
        <v>0</v>
      </c>
      <c r="DQ178" s="707"/>
      <c r="DR178" s="995"/>
      <c r="DS178" s="707"/>
      <c r="DT178" s="997"/>
    </row>
    <row r="179" spans="2:124" outlineLevel="1">
      <c r="B179" s="738">
        <v>166</v>
      </c>
      <c r="C179" s="756" t="s">
        <v>772</v>
      </c>
      <c r="D179" s="740">
        <v>2016</v>
      </c>
      <c r="F179" s="758">
        <v>0</v>
      </c>
      <c r="G179" s="742">
        <v>0</v>
      </c>
      <c r="H179" s="743">
        <v>0</v>
      </c>
      <c r="I179" s="742">
        <v>0</v>
      </c>
      <c r="J179" s="743">
        <v>0</v>
      </c>
      <c r="K179" s="742">
        <v>0</v>
      </c>
      <c r="L179" s="743">
        <v>0</v>
      </c>
      <c r="M179" s="742">
        <v>0</v>
      </c>
      <c r="N179" s="743">
        <v>0</v>
      </c>
      <c r="O179" s="742">
        <v>0</v>
      </c>
      <c r="P179" s="743">
        <v>0</v>
      </c>
      <c r="Q179" s="742">
        <v>0</v>
      </c>
      <c r="R179" s="743">
        <v>0</v>
      </c>
      <c r="S179" s="742">
        <v>0</v>
      </c>
      <c r="T179" s="743">
        <v>0</v>
      </c>
      <c r="U179" s="742">
        <v>0</v>
      </c>
      <c r="V179" s="743">
        <v>0</v>
      </c>
      <c r="W179" s="742">
        <v>0</v>
      </c>
      <c r="X179" s="743">
        <v>0</v>
      </c>
      <c r="Y179" s="742">
        <v>0</v>
      </c>
      <c r="Z179" s="743">
        <v>0</v>
      </c>
      <c r="AA179" s="742">
        <v>0</v>
      </c>
      <c r="AB179" s="743">
        <v>0</v>
      </c>
      <c r="AC179" s="742">
        <v>0</v>
      </c>
      <c r="AD179" s="743">
        <v>0</v>
      </c>
      <c r="AE179" s="744">
        <v>0</v>
      </c>
      <c r="AF179" s="707"/>
      <c r="AG179" s="1003"/>
      <c r="AH179" s="707"/>
      <c r="AI179" s="758">
        <v>0</v>
      </c>
      <c r="AJ179" s="742">
        <v>0</v>
      </c>
      <c r="AK179" s="743">
        <v>0</v>
      </c>
      <c r="AL179" s="742">
        <v>0</v>
      </c>
      <c r="AM179" s="743">
        <v>0</v>
      </c>
      <c r="AN179" s="742">
        <v>0</v>
      </c>
      <c r="AO179" s="743">
        <v>0</v>
      </c>
      <c r="AP179" s="742">
        <v>0</v>
      </c>
      <c r="AQ179" s="743">
        <v>0</v>
      </c>
      <c r="AR179" s="742">
        <v>0</v>
      </c>
      <c r="AS179" s="743">
        <v>0</v>
      </c>
      <c r="AT179" s="742">
        <v>0</v>
      </c>
      <c r="AU179" s="743">
        <v>0</v>
      </c>
      <c r="AV179" s="742">
        <v>0</v>
      </c>
      <c r="AW179" s="743">
        <v>0</v>
      </c>
      <c r="AX179" s="742">
        <v>0</v>
      </c>
      <c r="AY179" s="743">
        <v>0</v>
      </c>
      <c r="AZ179" s="742">
        <v>0</v>
      </c>
      <c r="BA179" s="743">
        <v>0</v>
      </c>
      <c r="BB179" s="742">
        <v>0</v>
      </c>
      <c r="BC179" s="743">
        <v>0</v>
      </c>
      <c r="BD179" s="742">
        <v>0</v>
      </c>
      <c r="BE179" s="743">
        <v>0</v>
      </c>
      <c r="BF179" s="742">
        <v>0</v>
      </c>
      <c r="BG179" s="743">
        <v>0</v>
      </c>
      <c r="BH179" s="744">
        <v>0</v>
      </c>
      <c r="BI179" s="707"/>
      <c r="BJ179" s="1005"/>
      <c r="BK179" s="707"/>
      <c r="BL179" s="991"/>
      <c r="BM179" s="707"/>
      <c r="BN179" s="758">
        <v>0</v>
      </c>
      <c r="BO179" s="742">
        <v>0</v>
      </c>
      <c r="BP179" s="743">
        <v>0</v>
      </c>
      <c r="BQ179" s="742">
        <v>0</v>
      </c>
      <c r="BR179" s="743">
        <v>0</v>
      </c>
      <c r="BS179" s="742">
        <v>0</v>
      </c>
      <c r="BT179" s="743">
        <v>0</v>
      </c>
      <c r="BU179" s="742">
        <v>0</v>
      </c>
      <c r="BV179" s="743">
        <v>0</v>
      </c>
      <c r="BW179" s="742">
        <v>0</v>
      </c>
      <c r="BX179" s="743">
        <v>0</v>
      </c>
      <c r="BY179" s="742">
        <v>0</v>
      </c>
      <c r="BZ179" s="743">
        <v>0</v>
      </c>
      <c r="CA179" s="742">
        <v>0</v>
      </c>
      <c r="CB179" s="743">
        <v>0</v>
      </c>
      <c r="CC179" s="742">
        <v>0</v>
      </c>
      <c r="CD179" s="743">
        <v>0</v>
      </c>
      <c r="CE179" s="742">
        <v>0</v>
      </c>
      <c r="CF179" s="743">
        <v>0</v>
      </c>
      <c r="CG179" s="742">
        <v>0</v>
      </c>
      <c r="CH179" s="743">
        <v>0</v>
      </c>
      <c r="CI179" s="742">
        <v>0</v>
      </c>
      <c r="CJ179" s="743">
        <v>0</v>
      </c>
      <c r="CK179" s="742">
        <v>0</v>
      </c>
      <c r="CL179" s="743">
        <v>0</v>
      </c>
      <c r="CM179" s="744">
        <v>0</v>
      </c>
      <c r="CN179" s="707"/>
      <c r="CO179" s="993"/>
      <c r="CP179" s="707"/>
      <c r="CQ179" s="758">
        <v>0</v>
      </c>
      <c r="CR179" s="742">
        <v>0</v>
      </c>
      <c r="CS179" s="743">
        <v>0</v>
      </c>
      <c r="CT179" s="742">
        <v>0</v>
      </c>
      <c r="CU179" s="743">
        <v>0</v>
      </c>
      <c r="CV179" s="742">
        <v>0</v>
      </c>
      <c r="CW179" s="743">
        <v>0</v>
      </c>
      <c r="CX179" s="742">
        <v>0</v>
      </c>
      <c r="CY179" s="743">
        <v>0</v>
      </c>
      <c r="CZ179" s="742">
        <v>0</v>
      </c>
      <c r="DA179" s="743">
        <v>0</v>
      </c>
      <c r="DB179" s="742">
        <v>0</v>
      </c>
      <c r="DC179" s="743">
        <v>0</v>
      </c>
      <c r="DD179" s="742">
        <v>0</v>
      </c>
      <c r="DE179" s="743">
        <v>0</v>
      </c>
      <c r="DF179" s="742">
        <v>0</v>
      </c>
      <c r="DG179" s="743">
        <v>0</v>
      </c>
      <c r="DH179" s="742">
        <v>0</v>
      </c>
      <c r="DI179" s="743">
        <v>0</v>
      </c>
      <c r="DJ179" s="742">
        <v>0</v>
      </c>
      <c r="DK179" s="743">
        <v>0</v>
      </c>
      <c r="DL179" s="742">
        <v>0</v>
      </c>
      <c r="DM179" s="743">
        <v>0</v>
      </c>
      <c r="DN179" s="742">
        <v>0</v>
      </c>
      <c r="DO179" s="743">
        <v>0</v>
      </c>
      <c r="DP179" s="744">
        <v>0</v>
      </c>
      <c r="DQ179" s="707"/>
      <c r="DR179" s="995"/>
      <c r="DS179" s="707"/>
      <c r="DT179" s="997"/>
    </row>
    <row r="180" spans="2:124" outlineLevel="1">
      <c r="B180" s="745">
        <v>167</v>
      </c>
      <c r="C180" s="757" t="s">
        <v>773</v>
      </c>
      <c r="D180" s="747">
        <v>2016</v>
      </c>
      <c r="F180" s="748">
        <v>0</v>
      </c>
      <c r="G180" s="753">
        <v>0</v>
      </c>
      <c r="H180" s="754">
        <v>0</v>
      </c>
      <c r="I180" s="753">
        <v>0</v>
      </c>
      <c r="J180" s="754">
        <v>0</v>
      </c>
      <c r="K180" s="753">
        <v>0</v>
      </c>
      <c r="L180" s="754">
        <v>0</v>
      </c>
      <c r="M180" s="753">
        <v>0</v>
      </c>
      <c r="N180" s="754">
        <v>0</v>
      </c>
      <c r="O180" s="753">
        <v>0</v>
      </c>
      <c r="P180" s="754">
        <v>0</v>
      </c>
      <c r="Q180" s="753">
        <v>0</v>
      </c>
      <c r="R180" s="754">
        <v>0</v>
      </c>
      <c r="S180" s="753">
        <v>0</v>
      </c>
      <c r="T180" s="754">
        <v>0</v>
      </c>
      <c r="U180" s="753">
        <v>0</v>
      </c>
      <c r="V180" s="754">
        <v>0</v>
      </c>
      <c r="W180" s="753">
        <v>0</v>
      </c>
      <c r="X180" s="754">
        <v>0</v>
      </c>
      <c r="Y180" s="753">
        <v>0</v>
      </c>
      <c r="Z180" s="754">
        <v>0</v>
      </c>
      <c r="AA180" s="753">
        <v>0</v>
      </c>
      <c r="AB180" s="754">
        <v>0</v>
      </c>
      <c r="AC180" s="753">
        <v>0</v>
      </c>
      <c r="AD180" s="754">
        <v>0</v>
      </c>
      <c r="AE180" s="755">
        <v>0</v>
      </c>
      <c r="AF180" s="707"/>
      <c r="AG180" s="1003"/>
      <c r="AH180" s="707"/>
      <c r="AI180" s="748">
        <v>0</v>
      </c>
      <c r="AJ180" s="753">
        <v>0</v>
      </c>
      <c r="AK180" s="754">
        <v>0</v>
      </c>
      <c r="AL180" s="753">
        <v>0</v>
      </c>
      <c r="AM180" s="754">
        <v>0</v>
      </c>
      <c r="AN180" s="753">
        <v>0</v>
      </c>
      <c r="AO180" s="754">
        <v>0</v>
      </c>
      <c r="AP180" s="753">
        <v>0</v>
      </c>
      <c r="AQ180" s="754">
        <v>0</v>
      </c>
      <c r="AR180" s="753">
        <v>0</v>
      </c>
      <c r="AS180" s="754">
        <v>0</v>
      </c>
      <c r="AT180" s="753">
        <v>0</v>
      </c>
      <c r="AU180" s="754">
        <v>0</v>
      </c>
      <c r="AV180" s="753">
        <v>0</v>
      </c>
      <c r="AW180" s="754">
        <v>0</v>
      </c>
      <c r="AX180" s="753">
        <v>0</v>
      </c>
      <c r="AY180" s="754">
        <v>0</v>
      </c>
      <c r="AZ180" s="753">
        <v>0</v>
      </c>
      <c r="BA180" s="754">
        <v>0</v>
      </c>
      <c r="BB180" s="753">
        <v>0</v>
      </c>
      <c r="BC180" s="754">
        <v>0</v>
      </c>
      <c r="BD180" s="753">
        <v>0</v>
      </c>
      <c r="BE180" s="754">
        <v>0</v>
      </c>
      <c r="BF180" s="753">
        <v>0</v>
      </c>
      <c r="BG180" s="754">
        <v>0</v>
      </c>
      <c r="BH180" s="755">
        <v>0</v>
      </c>
      <c r="BI180" s="707"/>
      <c r="BJ180" s="1005"/>
      <c r="BK180" s="707"/>
      <c r="BL180" s="991"/>
      <c r="BM180" s="707"/>
      <c r="BN180" s="748">
        <v>0</v>
      </c>
      <c r="BO180" s="753">
        <v>0</v>
      </c>
      <c r="BP180" s="754">
        <v>0</v>
      </c>
      <c r="BQ180" s="753">
        <v>0</v>
      </c>
      <c r="BR180" s="754">
        <v>0</v>
      </c>
      <c r="BS180" s="753">
        <v>0</v>
      </c>
      <c r="BT180" s="754">
        <v>0</v>
      </c>
      <c r="BU180" s="753">
        <v>0</v>
      </c>
      <c r="BV180" s="754">
        <v>0</v>
      </c>
      <c r="BW180" s="753">
        <v>0</v>
      </c>
      <c r="BX180" s="754">
        <v>0</v>
      </c>
      <c r="BY180" s="753">
        <v>0</v>
      </c>
      <c r="BZ180" s="754">
        <v>0</v>
      </c>
      <c r="CA180" s="753">
        <v>0</v>
      </c>
      <c r="CB180" s="754">
        <v>0</v>
      </c>
      <c r="CC180" s="753">
        <v>0</v>
      </c>
      <c r="CD180" s="754">
        <v>0</v>
      </c>
      <c r="CE180" s="753">
        <v>0</v>
      </c>
      <c r="CF180" s="754">
        <v>0</v>
      </c>
      <c r="CG180" s="753">
        <v>0</v>
      </c>
      <c r="CH180" s="754">
        <v>0</v>
      </c>
      <c r="CI180" s="753">
        <v>0</v>
      </c>
      <c r="CJ180" s="754">
        <v>0</v>
      </c>
      <c r="CK180" s="753">
        <v>0</v>
      </c>
      <c r="CL180" s="754">
        <v>0</v>
      </c>
      <c r="CM180" s="755">
        <v>0</v>
      </c>
      <c r="CN180" s="707"/>
      <c r="CO180" s="993"/>
      <c r="CP180" s="707"/>
      <c r="CQ180" s="748">
        <v>0</v>
      </c>
      <c r="CR180" s="753">
        <v>0</v>
      </c>
      <c r="CS180" s="754">
        <v>0</v>
      </c>
      <c r="CT180" s="753">
        <v>0</v>
      </c>
      <c r="CU180" s="754">
        <v>0</v>
      </c>
      <c r="CV180" s="753">
        <v>0</v>
      </c>
      <c r="CW180" s="754">
        <v>0</v>
      </c>
      <c r="CX180" s="753">
        <v>0</v>
      </c>
      <c r="CY180" s="754">
        <v>0</v>
      </c>
      <c r="CZ180" s="753">
        <v>0</v>
      </c>
      <c r="DA180" s="754">
        <v>0</v>
      </c>
      <c r="DB180" s="753">
        <v>0</v>
      </c>
      <c r="DC180" s="754">
        <v>0</v>
      </c>
      <c r="DD180" s="753">
        <v>0</v>
      </c>
      <c r="DE180" s="754">
        <v>0</v>
      </c>
      <c r="DF180" s="753">
        <v>0</v>
      </c>
      <c r="DG180" s="754">
        <v>0</v>
      </c>
      <c r="DH180" s="753">
        <v>0</v>
      </c>
      <c r="DI180" s="754">
        <v>0</v>
      </c>
      <c r="DJ180" s="753">
        <v>0</v>
      </c>
      <c r="DK180" s="754">
        <v>0</v>
      </c>
      <c r="DL180" s="753">
        <v>0</v>
      </c>
      <c r="DM180" s="754">
        <v>0</v>
      </c>
      <c r="DN180" s="753">
        <v>0</v>
      </c>
      <c r="DO180" s="754">
        <v>0</v>
      </c>
      <c r="DP180" s="755">
        <v>0</v>
      </c>
      <c r="DQ180" s="707"/>
      <c r="DR180" s="995"/>
      <c r="DS180" s="707"/>
      <c r="DT180" s="997"/>
    </row>
    <row r="181" spans="2:124" outlineLevel="1">
      <c r="B181" s="738">
        <v>168</v>
      </c>
      <c r="C181" s="756" t="s">
        <v>128</v>
      </c>
      <c r="D181" s="740">
        <v>2016</v>
      </c>
      <c r="F181" s="758">
        <v>0</v>
      </c>
      <c r="G181" s="742">
        <v>0</v>
      </c>
      <c r="H181" s="743">
        <v>0</v>
      </c>
      <c r="I181" s="742">
        <v>0</v>
      </c>
      <c r="J181" s="743">
        <v>0</v>
      </c>
      <c r="K181" s="742">
        <v>0</v>
      </c>
      <c r="L181" s="743">
        <v>0</v>
      </c>
      <c r="M181" s="742">
        <v>0</v>
      </c>
      <c r="N181" s="743">
        <v>0</v>
      </c>
      <c r="O181" s="742">
        <v>0</v>
      </c>
      <c r="P181" s="743">
        <v>0</v>
      </c>
      <c r="Q181" s="742">
        <v>0</v>
      </c>
      <c r="R181" s="743">
        <v>0</v>
      </c>
      <c r="S181" s="742">
        <v>0</v>
      </c>
      <c r="T181" s="743">
        <v>0</v>
      </c>
      <c r="U181" s="742">
        <v>0</v>
      </c>
      <c r="V181" s="743">
        <v>0</v>
      </c>
      <c r="W181" s="742">
        <v>0</v>
      </c>
      <c r="X181" s="743">
        <v>0</v>
      </c>
      <c r="Y181" s="742">
        <v>0</v>
      </c>
      <c r="Z181" s="743">
        <v>0</v>
      </c>
      <c r="AA181" s="742">
        <v>0</v>
      </c>
      <c r="AB181" s="743">
        <v>0</v>
      </c>
      <c r="AC181" s="742">
        <v>0</v>
      </c>
      <c r="AD181" s="743">
        <v>0</v>
      </c>
      <c r="AE181" s="744">
        <v>0</v>
      </c>
      <c r="AF181" s="707"/>
      <c r="AG181" s="1003"/>
      <c r="AH181" s="707"/>
      <c r="AI181" s="758">
        <v>0</v>
      </c>
      <c r="AJ181" s="742">
        <v>0</v>
      </c>
      <c r="AK181" s="743">
        <v>0</v>
      </c>
      <c r="AL181" s="742">
        <v>0</v>
      </c>
      <c r="AM181" s="743">
        <v>0</v>
      </c>
      <c r="AN181" s="742">
        <v>0</v>
      </c>
      <c r="AO181" s="743">
        <v>0</v>
      </c>
      <c r="AP181" s="742">
        <v>0</v>
      </c>
      <c r="AQ181" s="743">
        <v>0</v>
      </c>
      <c r="AR181" s="742">
        <v>0</v>
      </c>
      <c r="AS181" s="743">
        <v>0</v>
      </c>
      <c r="AT181" s="742">
        <v>0</v>
      </c>
      <c r="AU181" s="743">
        <v>0</v>
      </c>
      <c r="AV181" s="742">
        <v>0</v>
      </c>
      <c r="AW181" s="743">
        <v>0</v>
      </c>
      <c r="AX181" s="742">
        <v>0</v>
      </c>
      <c r="AY181" s="743">
        <v>0</v>
      </c>
      <c r="AZ181" s="742">
        <v>0</v>
      </c>
      <c r="BA181" s="743">
        <v>0</v>
      </c>
      <c r="BB181" s="742">
        <v>0</v>
      </c>
      <c r="BC181" s="743">
        <v>0</v>
      </c>
      <c r="BD181" s="742">
        <v>0</v>
      </c>
      <c r="BE181" s="743">
        <v>0</v>
      </c>
      <c r="BF181" s="742">
        <v>0</v>
      </c>
      <c r="BG181" s="743">
        <v>0</v>
      </c>
      <c r="BH181" s="744">
        <v>0</v>
      </c>
      <c r="BI181" s="707"/>
      <c r="BJ181" s="1005"/>
      <c r="BK181" s="707"/>
      <c r="BL181" s="991"/>
      <c r="BM181" s="707"/>
      <c r="BN181" s="758">
        <v>0</v>
      </c>
      <c r="BO181" s="742">
        <v>0</v>
      </c>
      <c r="BP181" s="743">
        <v>0</v>
      </c>
      <c r="BQ181" s="742">
        <v>0</v>
      </c>
      <c r="BR181" s="743">
        <v>0</v>
      </c>
      <c r="BS181" s="742">
        <v>0</v>
      </c>
      <c r="BT181" s="743">
        <v>0</v>
      </c>
      <c r="BU181" s="742">
        <v>0</v>
      </c>
      <c r="BV181" s="743">
        <v>0</v>
      </c>
      <c r="BW181" s="742">
        <v>0</v>
      </c>
      <c r="BX181" s="743">
        <v>0</v>
      </c>
      <c r="BY181" s="742">
        <v>0</v>
      </c>
      <c r="BZ181" s="743">
        <v>0</v>
      </c>
      <c r="CA181" s="742">
        <v>0</v>
      </c>
      <c r="CB181" s="743">
        <v>0</v>
      </c>
      <c r="CC181" s="742">
        <v>0</v>
      </c>
      <c r="CD181" s="743">
        <v>0</v>
      </c>
      <c r="CE181" s="742">
        <v>0</v>
      </c>
      <c r="CF181" s="743">
        <v>0</v>
      </c>
      <c r="CG181" s="742">
        <v>0</v>
      </c>
      <c r="CH181" s="743">
        <v>0</v>
      </c>
      <c r="CI181" s="742">
        <v>0</v>
      </c>
      <c r="CJ181" s="743">
        <v>0</v>
      </c>
      <c r="CK181" s="742">
        <v>0</v>
      </c>
      <c r="CL181" s="743">
        <v>0</v>
      </c>
      <c r="CM181" s="744">
        <v>0</v>
      </c>
      <c r="CN181" s="707"/>
      <c r="CO181" s="993"/>
      <c r="CP181" s="707"/>
      <c r="CQ181" s="758">
        <v>0</v>
      </c>
      <c r="CR181" s="742">
        <v>0</v>
      </c>
      <c r="CS181" s="743">
        <v>0</v>
      </c>
      <c r="CT181" s="742">
        <v>0</v>
      </c>
      <c r="CU181" s="743">
        <v>0</v>
      </c>
      <c r="CV181" s="742">
        <v>0</v>
      </c>
      <c r="CW181" s="743">
        <v>0</v>
      </c>
      <c r="CX181" s="742">
        <v>0</v>
      </c>
      <c r="CY181" s="743">
        <v>0</v>
      </c>
      <c r="CZ181" s="742">
        <v>0</v>
      </c>
      <c r="DA181" s="743">
        <v>0</v>
      </c>
      <c r="DB181" s="742">
        <v>0</v>
      </c>
      <c r="DC181" s="743">
        <v>0</v>
      </c>
      <c r="DD181" s="742">
        <v>0</v>
      </c>
      <c r="DE181" s="743">
        <v>0</v>
      </c>
      <c r="DF181" s="742">
        <v>0</v>
      </c>
      <c r="DG181" s="743">
        <v>0</v>
      </c>
      <c r="DH181" s="742">
        <v>0</v>
      </c>
      <c r="DI181" s="743">
        <v>0</v>
      </c>
      <c r="DJ181" s="742">
        <v>0</v>
      </c>
      <c r="DK181" s="743">
        <v>0</v>
      </c>
      <c r="DL181" s="742">
        <v>0</v>
      </c>
      <c r="DM181" s="743">
        <v>0</v>
      </c>
      <c r="DN181" s="742">
        <v>0</v>
      </c>
      <c r="DO181" s="743">
        <v>0</v>
      </c>
      <c r="DP181" s="744">
        <v>0</v>
      </c>
      <c r="DQ181" s="707"/>
      <c r="DR181" s="995"/>
      <c r="DS181" s="707"/>
      <c r="DT181" s="997"/>
    </row>
    <row r="182" spans="2:124" outlineLevel="1">
      <c r="B182" s="788">
        <v>169</v>
      </c>
      <c r="C182" s="789" t="s">
        <v>774</v>
      </c>
      <c r="D182" s="790">
        <v>2016</v>
      </c>
      <c r="F182" s="791">
        <v>0</v>
      </c>
      <c r="G182" s="861">
        <v>0</v>
      </c>
      <c r="H182" s="860">
        <v>0</v>
      </c>
      <c r="I182" s="861">
        <v>0</v>
      </c>
      <c r="J182" s="860">
        <v>0</v>
      </c>
      <c r="K182" s="861">
        <v>0</v>
      </c>
      <c r="L182" s="860">
        <v>0</v>
      </c>
      <c r="M182" s="861">
        <v>0</v>
      </c>
      <c r="N182" s="860">
        <v>0</v>
      </c>
      <c r="O182" s="861">
        <v>0</v>
      </c>
      <c r="P182" s="860">
        <v>0</v>
      </c>
      <c r="Q182" s="861">
        <v>0</v>
      </c>
      <c r="R182" s="860">
        <v>0</v>
      </c>
      <c r="S182" s="861">
        <v>0</v>
      </c>
      <c r="T182" s="860">
        <v>0</v>
      </c>
      <c r="U182" s="861">
        <v>0</v>
      </c>
      <c r="V182" s="860">
        <v>0</v>
      </c>
      <c r="W182" s="861">
        <v>0</v>
      </c>
      <c r="X182" s="860">
        <v>0</v>
      </c>
      <c r="Y182" s="861">
        <v>0</v>
      </c>
      <c r="Z182" s="860">
        <v>0</v>
      </c>
      <c r="AA182" s="861">
        <v>0</v>
      </c>
      <c r="AB182" s="860">
        <v>0</v>
      </c>
      <c r="AC182" s="861">
        <v>0</v>
      </c>
      <c r="AD182" s="860">
        <v>0</v>
      </c>
      <c r="AE182" s="862">
        <v>0</v>
      </c>
      <c r="AF182" s="707"/>
      <c r="AG182" s="1003"/>
      <c r="AH182" s="707"/>
      <c r="AI182" s="791">
        <v>0</v>
      </c>
      <c r="AJ182" s="861">
        <v>0</v>
      </c>
      <c r="AK182" s="860">
        <v>0</v>
      </c>
      <c r="AL182" s="861">
        <v>0</v>
      </c>
      <c r="AM182" s="860">
        <v>0</v>
      </c>
      <c r="AN182" s="861">
        <v>0</v>
      </c>
      <c r="AO182" s="860">
        <v>0</v>
      </c>
      <c r="AP182" s="861">
        <v>0</v>
      </c>
      <c r="AQ182" s="860">
        <v>0</v>
      </c>
      <c r="AR182" s="861">
        <v>0</v>
      </c>
      <c r="AS182" s="860">
        <v>0</v>
      </c>
      <c r="AT182" s="861">
        <v>0</v>
      </c>
      <c r="AU182" s="860">
        <v>0</v>
      </c>
      <c r="AV182" s="861">
        <v>0</v>
      </c>
      <c r="AW182" s="860">
        <v>0</v>
      </c>
      <c r="AX182" s="861">
        <v>0</v>
      </c>
      <c r="AY182" s="860">
        <v>0</v>
      </c>
      <c r="AZ182" s="861">
        <v>0</v>
      </c>
      <c r="BA182" s="860">
        <v>0</v>
      </c>
      <c r="BB182" s="861">
        <v>0</v>
      </c>
      <c r="BC182" s="860">
        <v>0</v>
      </c>
      <c r="BD182" s="861">
        <v>0</v>
      </c>
      <c r="BE182" s="860">
        <v>0</v>
      </c>
      <c r="BF182" s="861">
        <v>0</v>
      </c>
      <c r="BG182" s="860">
        <v>0</v>
      </c>
      <c r="BH182" s="862">
        <v>0</v>
      </c>
      <c r="BI182" s="707"/>
      <c r="BJ182" s="1005"/>
      <c r="BK182" s="707"/>
      <c r="BL182" s="991"/>
      <c r="BM182" s="707"/>
      <c r="BN182" s="791">
        <v>0</v>
      </c>
      <c r="BO182" s="861">
        <v>0</v>
      </c>
      <c r="BP182" s="860">
        <v>0</v>
      </c>
      <c r="BQ182" s="861">
        <v>0</v>
      </c>
      <c r="BR182" s="860">
        <v>0</v>
      </c>
      <c r="BS182" s="861">
        <v>0</v>
      </c>
      <c r="BT182" s="860">
        <v>0</v>
      </c>
      <c r="BU182" s="861">
        <v>0</v>
      </c>
      <c r="BV182" s="860">
        <v>0</v>
      </c>
      <c r="BW182" s="861">
        <v>0</v>
      </c>
      <c r="BX182" s="860">
        <v>0</v>
      </c>
      <c r="BY182" s="861">
        <v>0</v>
      </c>
      <c r="BZ182" s="860">
        <v>0</v>
      </c>
      <c r="CA182" s="861">
        <v>0</v>
      </c>
      <c r="CB182" s="860">
        <v>0</v>
      </c>
      <c r="CC182" s="861">
        <v>0</v>
      </c>
      <c r="CD182" s="860">
        <v>0</v>
      </c>
      <c r="CE182" s="861">
        <v>0</v>
      </c>
      <c r="CF182" s="860">
        <v>0</v>
      </c>
      <c r="CG182" s="861">
        <v>0</v>
      </c>
      <c r="CH182" s="860">
        <v>0</v>
      </c>
      <c r="CI182" s="861">
        <v>0</v>
      </c>
      <c r="CJ182" s="860">
        <v>0</v>
      </c>
      <c r="CK182" s="861">
        <v>0</v>
      </c>
      <c r="CL182" s="860">
        <v>0</v>
      </c>
      <c r="CM182" s="862">
        <v>0</v>
      </c>
      <c r="CN182" s="707"/>
      <c r="CO182" s="993"/>
      <c r="CP182" s="707"/>
      <c r="CQ182" s="791">
        <v>0</v>
      </c>
      <c r="CR182" s="861">
        <v>0</v>
      </c>
      <c r="CS182" s="860">
        <v>0</v>
      </c>
      <c r="CT182" s="861">
        <v>0</v>
      </c>
      <c r="CU182" s="860">
        <v>0</v>
      </c>
      <c r="CV182" s="861">
        <v>0</v>
      </c>
      <c r="CW182" s="860">
        <v>0</v>
      </c>
      <c r="CX182" s="861">
        <v>0</v>
      </c>
      <c r="CY182" s="860">
        <v>0</v>
      </c>
      <c r="CZ182" s="861">
        <v>0</v>
      </c>
      <c r="DA182" s="860">
        <v>0</v>
      </c>
      <c r="DB182" s="861">
        <v>0</v>
      </c>
      <c r="DC182" s="860">
        <v>0</v>
      </c>
      <c r="DD182" s="861">
        <v>0</v>
      </c>
      <c r="DE182" s="860">
        <v>0</v>
      </c>
      <c r="DF182" s="861">
        <v>0</v>
      </c>
      <c r="DG182" s="860">
        <v>0</v>
      </c>
      <c r="DH182" s="861">
        <v>0</v>
      </c>
      <c r="DI182" s="860">
        <v>0</v>
      </c>
      <c r="DJ182" s="861">
        <v>0</v>
      </c>
      <c r="DK182" s="860">
        <v>0</v>
      </c>
      <c r="DL182" s="861">
        <v>0</v>
      </c>
      <c r="DM182" s="860">
        <v>0</v>
      </c>
      <c r="DN182" s="861">
        <v>0</v>
      </c>
      <c r="DO182" s="860">
        <v>0</v>
      </c>
      <c r="DP182" s="862">
        <v>0</v>
      </c>
      <c r="DQ182" s="707"/>
      <c r="DR182" s="995"/>
      <c r="DS182" s="707"/>
      <c r="DT182" s="997"/>
    </row>
    <row r="183" spans="2:124" outlineLevel="1">
      <c r="B183" s="795">
        <v>170</v>
      </c>
      <c r="C183" s="796" t="s">
        <v>775</v>
      </c>
      <c r="D183" s="797">
        <v>2016</v>
      </c>
      <c r="F183" s="798">
        <v>0</v>
      </c>
      <c r="G183" s="866">
        <v>0</v>
      </c>
      <c r="H183" s="865">
        <v>0</v>
      </c>
      <c r="I183" s="866">
        <v>0</v>
      </c>
      <c r="J183" s="865">
        <v>0</v>
      </c>
      <c r="K183" s="866">
        <v>0</v>
      </c>
      <c r="L183" s="865">
        <v>0</v>
      </c>
      <c r="M183" s="866">
        <v>0</v>
      </c>
      <c r="N183" s="865">
        <v>0</v>
      </c>
      <c r="O183" s="866">
        <v>0</v>
      </c>
      <c r="P183" s="865">
        <v>0</v>
      </c>
      <c r="Q183" s="866">
        <v>0</v>
      </c>
      <c r="R183" s="865">
        <v>0</v>
      </c>
      <c r="S183" s="866">
        <v>0</v>
      </c>
      <c r="T183" s="865">
        <v>0</v>
      </c>
      <c r="U183" s="866">
        <v>0</v>
      </c>
      <c r="V183" s="865">
        <v>0</v>
      </c>
      <c r="W183" s="866">
        <v>0</v>
      </c>
      <c r="X183" s="865">
        <v>0</v>
      </c>
      <c r="Y183" s="866">
        <v>0</v>
      </c>
      <c r="Z183" s="865">
        <v>0</v>
      </c>
      <c r="AA183" s="866">
        <v>0</v>
      </c>
      <c r="AB183" s="865">
        <v>0</v>
      </c>
      <c r="AC183" s="866">
        <v>0</v>
      </c>
      <c r="AD183" s="865">
        <v>0</v>
      </c>
      <c r="AE183" s="867">
        <v>0</v>
      </c>
      <c r="AF183" s="707"/>
      <c r="AG183" s="1003"/>
      <c r="AH183" s="707"/>
      <c r="AI183" s="798">
        <v>0</v>
      </c>
      <c r="AJ183" s="866">
        <v>0</v>
      </c>
      <c r="AK183" s="865">
        <v>0</v>
      </c>
      <c r="AL183" s="866">
        <v>0</v>
      </c>
      <c r="AM183" s="865">
        <v>0</v>
      </c>
      <c r="AN183" s="866">
        <v>0</v>
      </c>
      <c r="AO183" s="865">
        <v>0</v>
      </c>
      <c r="AP183" s="866">
        <v>0</v>
      </c>
      <c r="AQ183" s="865">
        <v>0</v>
      </c>
      <c r="AR183" s="866">
        <v>0</v>
      </c>
      <c r="AS183" s="865">
        <v>0</v>
      </c>
      <c r="AT183" s="866">
        <v>0</v>
      </c>
      <c r="AU183" s="865">
        <v>0</v>
      </c>
      <c r="AV183" s="866">
        <v>0</v>
      </c>
      <c r="AW183" s="865">
        <v>0</v>
      </c>
      <c r="AX183" s="866">
        <v>0</v>
      </c>
      <c r="AY183" s="865">
        <v>0</v>
      </c>
      <c r="AZ183" s="866">
        <v>0</v>
      </c>
      <c r="BA183" s="865">
        <v>0</v>
      </c>
      <c r="BB183" s="866">
        <v>0</v>
      </c>
      <c r="BC183" s="865">
        <v>0</v>
      </c>
      <c r="BD183" s="866">
        <v>0</v>
      </c>
      <c r="BE183" s="865">
        <v>0</v>
      </c>
      <c r="BF183" s="866">
        <v>0</v>
      </c>
      <c r="BG183" s="865">
        <v>0</v>
      </c>
      <c r="BH183" s="867">
        <v>0</v>
      </c>
      <c r="BI183" s="707"/>
      <c r="BJ183" s="1005"/>
      <c r="BK183" s="707"/>
      <c r="BL183" s="991"/>
      <c r="BM183" s="707"/>
      <c r="BN183" s="798">
        <v>0</v>
      </c>
      <c r="BO183" s="866">
        <v>0</v>
      </c>
      <c r="BP183" s="865">
        <v>0</v>
      </c>
      <c r="BQ183" s="866">
        <v>0</v>
      </c>
      <c r="BR183" s="865">
        <v>0</v>
      </c>
      <c r="BS183" s="866">
        <v>0</v>
      </c>
      <c r="BT183" s="865">
        <v>0</v>
      </c>
      <c r="BU183" s="866">
        <v>0</v>
      </c>
      <c r="BV183" s="865">
        <v>0</v>
      </c>
      <c r="BW183" s="866">
        <v>0</v>
      </c>
      <c r="BX183" s="865">
        <v>0</v>
      </c>
      <c r="BY183" s="866">
        <v>0</v>
      </c>
      <c r="BZ183" s="865">
        <v>0</v>
      </c>
      <c r="CA183" s="866">
        <v>0</v>
      </c>
      <c r="CB183" s="865">
        <v>0</v>
      </c>
      <c r="CC183" s="866">
        <v>0</v>
      </c>
      <c r="CD183" s="865">
        <v>0</v>
      </c>
      <c r="CE183" s="866">
        <v>0</v>
      </c>
      <c r="CF183" s="865">
        <v>0</v>
      </c>
      <c r="CG183" s="866">
        <v>0</v>
      </c>
      <c r="CH183" s="865">
        <v>0</v>
      </c>
      <c r="CI183" s="866">
        <v>0</v>
      </c>
      <c r="CJ183" s="865">
        <v>0</v>
      </c>
      <c r="CK183" s="866">
        <v>0</v>
      </c>
      <c r="CL183" s="865">
        <v>0</v>
      </c>
      <c r="CM183" s="867">
        <v>0</v>
      </c>
      <c r="CN183" s="707"/>
      <c r="CO183" s="993"/>
      <c r="CP183" s="707"/>
      <c r="CQ183" s="798">
        <v>0</v>
      </c>
      <c r="CR183" s="866">
        <v>0</v>
      </c>
      <c r="CS183" s="865">
        <v>0</v>
      </c>
      <c r="CT183" s="866">
        <v>0</v>
      </c>
      <c r="CU183" s="865">
        <v>0</v>
      </c>
      <c r="CV183" s="866">
        <v>0</v>
      </c>
      <c r="CW183" s="865">
        <v>0</v>
      </c>
      <c r="CX183" s="866">
        <v>0</v>
      </c>
      <c r="CY183" s="865">
        <v>0</v>
      </c>
      <c r="CZ183" s="866">
        <v>0</v>
      </c>
      <c r="DA183" s="865">
        <v>0</v>
      </c>
      <c r="DB183" s="866">
        <v>0</v>
      </c>
      <c r="DC183" s="865">
        <v>0</v>
      </c>
      <c r="DD183" s="866">
        <v>0</v>
      </c>
      <c r="DE183" s="865">
        <v>0</v>
      </c>
      <c r="DF183" s="866">
        <v>0</v>
      </c>
      <c r="DG183" s="865">
        <v>0</v>
      </c>
      <c r="DH183" s="866">
        <v>0</v>
      </c>
      <c r="DI183" s="865">
        <v>0</v>
      </c>
      <c r="DJ183" s="866">
        <v>0</v>
      </c>
      <c r="DK183" s="865">
        <v>0</v>
      </c>
      <c r="DL183" s="866">
        <v>0</v>
      </c>
      <c r="DM183" s="865">
        <v>0</v>
      </c>
      <c r="DN183" s="866">
        <v>0</v>
      </c>
      <c r="DO183" s="865">
        <v>0</v>
      </c>
      <c r="DP183" s="867">
        <v>0</v>
      </c>
      <c r="DQ183" s="707"/>
      <c r="DR183" s="995"/>
      <c r="DS183" s="707"/>
      <c r="DT183" s="997"/>
    </row>
    <row r="184" spans="2:124" outlineLevel="1">
      <c r="B184" s="745">
        <v>171</v>
      </c>
      <c r="C184" s="757" t="s">
        <v>776</v>
      </c>
      <c r="D184" s="747">
        <v>2016</v>
      </c>
      <c r="F184" s="748">
        <v>0</v>
      </c>
      <c r="G184" s="753">
        <v>0</v>
      </c>
      <c r="H184" s="754">
        <v>0</v>
      </c>
      <c r="I184" s="753">
        <v>0</v>
      </c>
      <c r="J184" s="754">
        <v>0</v>
      </c>
      <c r="K184" s="753">
        <v>0</v>
      </c>
      <c r="L184" s="754">
        <v>0</v>
      </c>
      <c r="M184" s="753">
        <v>0</v>
      </c>
      <c r="N184" s="754">
        <v>0</v>
      </c>
      <c r="O184" s="753">
        <v>0</v>
      </c>
      <c r="P184" s="754">
        <v>0</v>
      </c>
      <c r="Q184" s="753">
        <v>0</v>
      </c>
      <c r="R184" s="754">
        <v>0</v>
      </c>
      <c r="S184" s="753">
        <v>0</v>
      </c>
      <c r="T184" s="754">
        <v>0</v>
      </c>
      <c r="U184" s="753">
        <v>0</v>
      </c>
      <c r="V184" s="754">
        <v>0</v>
      </c>
      <c r="W184" s="753">
        <v>0</v>
      </c>
      <c r="X184" s="754">
        <v>0</v>
      </c>
      <c r="Y184" s="753">
        <v>0</v>
      </c>
      <c r="Z184" s="754">
        <v>0</v>
      </c>
      <c r="AA184" s="753">
        <v>0</v>
      </c>
      <c r="AB184" s="754">
        <v>0</v>
      </c>
      <c r="AC184" s="753">
        <v>0</v>
      </c>
      <c r="AD184" s="754">
        <v>0</v>
      </c>
      <c r="AE184" s="755">
        <v>0</v>
      </c>
      <c r="AF184" s="707"/>
      <c r="AG184" s="1003"/>
      <c r="AH184" s="707"/>
      <c r="AI184" s="748">
        <v>0</v>
      </c>
      <c r="AJ184" s="753">
        <v>0</v>
      </c>
      <c r="AK184" s="754">
        <v>0</v>
      </c>
      <c r="AL184" s="753">
        <v>0</v>
      </c>
      <c r="AM184" s="754">
        <v>0</v>
      </c>
      <c r="AN184" s="753">
        <v>0</v>
      </c>
      <c r="AO184" s="754">
        <v>0</v>
      </c>
      <c r="AP184" s="753">
        <v>0</v>
      </c>
      <c r="AQ184" s="754">
        <v>0</v>
      </c>
      <c r="AR184" s="753">
        <v>0</v>
      </c>
      <c r="AS184" s="754">
        <v>0</v>
      </c>
      <c r="AT184" s="753">
        <v>0</v>
      </c>
      <c r="AU184" s="754">
        <v>0</v>
      </c>
      <c r="AV184" s="753">
        <v>0</v>
      </c>
      <c r="AW184" s="754">
        <v>0</v>
      </c>
      <c r="AX184" s="753">
        <v>0</v>
      </c>
      <c r="AY184" s="754">
        <v>0</v>
      </c>
      <c r="AZ184" s="753">
        <v>0</v>
      </c>
      <c r="BA184" s="754">
        <v>0</v>
      </c>
      <c r="BB184" s="753">
        <v>0</v>
      </c>
      <c r="BC184" s="754">
        <v>0</v>
      </c>
      <c r="BD184" s="753">
        <v>0</v>
      </c>
      <c r="BE184" s="754">
        <v>0</v>
      </c>
      <c r="BF184" s="753">
        <v>0</v>
      </c>
      <c r="BG184" s="754">
        <v>0</v>
      </c>
      <c r="BH184" s="755">
        <v>0</v>
      </c>
      <c r="BI184" s="707"/>
      <c r="BJ184" s="1005"/>
      <c r="BK184" s="707"/>
      <c r="BL184" s="991"/>
      <c r="BM184" s="707"/>
      <c r="BN184" s="748">
        <v>0</v>
      </c>
      <c r="BO184" s="753">
        <v>0</v>
      </c>
      <c r="BP184" s="754">
        <v>0</v>
      </c>
      <c r="BQ184" s="753">
        <v>0</v>
      </c>
      <c r="BR184" s="754">
        <v>0</v>
      </c>
      <c r="BS184" s="753">
        <v>0</v>
      </c>
      <c r="BT184" s="754">
        <v>0</v>
      </c>
      <c r="BU184" s="753">
        <v>0</v>
      </c>
      <c r="BV184" s="754">
        <v>0</v>
      </c>
      <c r="BW184" s="753">
        <v>0</v>
      </c>
      <c r="BX184" s="754">
        <v>0</v>
      </c>
      <c r="BY184" s="753">
        <v>0</v>
      </c>
      <c r="BZ184" s="754">
        <v>0</v>
      </c>
      <c r="CA184" s="753">
        <v>0</v>
      </c>
      <c r="CB184" s="754">
        <v>0</v>
      </c>
      <c r="CC184" s="753">
        <v>0</v>
      </c>
      <c r="CD184" s="754">
        <v>0</v>
      </c>
      <c r="CE184" s="753">
        <v>0</v>
      </c>
      <c r="CF184" s="754">
        <v>0</v>
      </c>
      <c r="CG184" s="753">
        <v>0</v>
      </c>
      <c r="CH184" s="754">
        <v>0</v>
      </c>
      <c r="CI184" s="753">
        <v>0</v>
      </c>
      <c r="CJ184" s="754">
        <v>0</v>
      </c>
      <c r="CK184" s="753">
        <v>0</v>
      </c>
      <c r="CL184" s="754">
        <v>0</v>
      </c>
      <c r="CM184" s="755">
        <v>0</v>
      </c>
      <c r="CN184" s="707"/>
      <c r="CO184" s="993"/>
      <c r="CP184" s="707"/>
      <c r="CQ184" s="748">
        <v>0</v>
      </c>
      <c r="CR184" s="753">
        <v>0</v>
      </c>
      <c r="CS184" s="754">
        <v>0</v>
      </c>
      <c r="CT184" s="753">
        <v>0</v>
      </c>
      <c r="CU184" s="754">
        <v>0</v>
      </c>
      <c r="CV184" s="753">
        <v>0</v>
      </c>
      <c r="CW184" s="754">
        <v>0</v>
      </c>
      <c r="CX184" s="753">
        <v>0</v>
      </c>
      <c r="CY184" s="754">
        <v>0</v>
      </c>
      <c r="CZ184" s="753">
        <v>0</v>
      </c>
      <c r="DA184" s="754">
        <v>0</v>
      </c>
      <c r="DB184" s="753">
        <v>0</v>
      </c>
      <c r="DC184" s="754">
        <v>0</v>
      </c>
      <c r="DD184" s="753">
        <v>0</v>
      </c>
      <c r="DE184" s="754">
        <v>0</v>
      </c>
      <c r="DF184" s="753">
        <v>0</v>
      </c>
      <c r="DG184" s="754">
        <v>0</v>
      </c>
      <c r="DH184" s="753">
        <v>0</v>
      </c>
      <c r="DI184" s="754">
        <v>0</v>
      </c>
      <c r="DJ184" s="753">
        <v>0</v>
      </c>
      <c r="DK184" s="754">
        <v>0</v>
      </c>
      <c r="DL184" s="753">
        <v>0</v>
      </c>
      <c r="DM184" s="754">
        <v>0</v>
      </c>
      <c r="DN184" s="753">
        <v>0</v>
      </c>
      <c r="DO184" s="754">
        <v>0</v>
      </c>
      <c r="DP184" s="755">
        <v>0</v>
      </c>
      <c r="DQ184" s="707"/>
      <c r="DR184" s="995"/>
      <c r="DS184" s="707"/>
      <c r="DT184" s="997"/>
    </row>
    <row r="185" spans="2:124" outlineLevel="1">
      <c r="B185" s="738">
        <v>172</v>
      </c>
      <c r="C185" s="756" t="s">
        <v>777</v>
      </c>
      <c r="D185" s="740">
        <v>2016</v>
      </c>
      <c r="F185" s="758">
        <v>0</v>
      </c>
      <c r="G185" s="742">
        <v>0</v>
      </c>
      <c r="H185" s="743">
        <v>0</v>
      </c>
      <c r="I185" s="742">
        <v>0</v>
      </c>
      <c r="J185" s="743">
        <v>0</v>
      </c>
      <c r="K185" s="742">
        <v>0</v>
      </c>
      <c r="L185" s="743">
        <v>0</v>
      </c>
      <c r="M185" s="742">
        <v>0</v>
      </c>
      <c r="N185" s="743">
        <v>0</v>
      </c>
      <c r="O185" s="742">
        <v>0</v>
      </c>
      <c r="P185" s="743">
        <v>0</v>
      </c>
      <c r="Q185" s="742">
        <v>0</v>
      </c>
      <c r="R185" s="743">
        <v>0</v>
      </c>
      <c r="S185" s="742">
        <v>0</v>
      </c>
      <c r="T185" s="743">
        <v>0</v>
      </c>
      <c r="U185" s="742">
        <v>0</v>
      </c>
      <c r="V185" s="743">
        <v>0</v>
      </c>
      <c r="W185" s="742">
        <v>0</v>
      </c>
      <c r="X185" s="743">
        <v>0</v>
      </c>
      <c r="Y185" s="742">
        <v>0</v>
      </c>
      <c r="Z185" s="743">
        <v>0</v>
      </c>
      <c r="AA185" s="742">
        <v>0</v>
      </c>
      <c r="AB185" s="743">
        <v>0</v>
      </c>
      <c r="AC185" s="742">
        <v>0</v>
      </c>
      <c r="AD185" s="743">
        <v>0</v>
      </c>
      <c r="AE185" s="744">
        <v>0</v>
      </c>
      <c r="AF185" s="707"/>
      <c r="AG185" s="1003"/>
      <c r="AH185" s="707"/>
      <c r="AI185" s="758">
        <v>0</v>
      </c>
      <c r="AJ185" s="742">
        <v>0</v>
      </c>
      <c r="AK185" s="743">
        <v>0</v>
      </c>
      <c r="AL185" s="742">
        <v>0</v>
      </c>
      <c r="AM185" s="743">
        <v>0</v>
      </c>
      <c r="AN185" s="742">
        <v>0</v>
      </c>
      <c r="AO185" s="743">
        <v>0</v>
      </c>
      <c r="AP185" s="742">
        <v>0</v>
      </c>
      <c r="AQ185" s="743">
        <v>0</v>
      </c>
      <c r="AR185" s="742">
        <v>0</v>
      </c>
      <c r="AS185" s="743">
        <v>0</v>
      </c>
      <c r="AT185" s="742">
        <v>0</v>
      </c>
      <c r="AU185" s="743">
        <v>0</v>
      </c>
      <c r="AV185" s="742">
        <v>0</v>
      </c>
      <c r="AW185" s="743">
        <v>0</v>
      </c>
      <c r="AX185" s="742">
        <v>0</v>
      </c>
      <c r="AY185" s="743">
        <v>0</v>
      </c>
      <c r="AZ185" s="742">
        <v>0</v>
      </c>
      <c r="BA185" s="743">
        <v>0</v>
      </c>
      <c r="BB185" s="742">
        <v>0</v>
      </c>
      <c r="BC185" s="743">
        <v>0</v>
      </c>
      <c r="BD185" s="742">
        <v>0</v>
      </c>
      <c r="BE185" s="743">
        <v>0</v>
      </c>
      <c r="BF185" s="742">
        <v>0</v>
      </c>
      <c r="BG185" s="743">
        <v>0</v>
      </c>
      <c r="BH185" s="744">
        <v>0</v>
      </c>
      <c r="BI185" s="707"/>
      <c r="BJ185" s="1005"/>
      <c r="BK185" s="707"/>
      <c r="BL185" s="991"/>
      <c r="BM185" s="707"/>
      <c r="BN185" s="758">
        <v>0</v>
      </c>
      <c r="BO185" s="742">
        <v>0</v>
      </c>
      <c r="BP185" s="743">
        <v>0</v>
      </c>
      <c r="BQ185" s="742">
        <v>0</v>
      </c>
      <c r="BR185" s="743">
        <v>0</v>
      </c>
      <c r="BS185" s="742">
        <v>0</v>
      </c>
      <c r="BT185" s="743">
        <v>0</v>
      </c>
      <c r="BU185" s="742">
        <v>0</v>
      </c>
      <c r="BV185" s="743">
        <v>0</v>
      </c>
      <c r="BW185" s="742">
        <v>0</v>
      </c>
      <c r="BX185" s="743">
        <v>0</v>
      </c>
      <c r="BY185" s="742">
        <v>0</v>
      </c>
      <c r="BZ185" s="743">
        <v>0</v>
      </c>
      <c r="CA185" s="742">
        <v>0</v>
      </c>
      <c r="CB185" s="743">
        <v>0</v>
      </c>
      <c r="CC185" s="742">
        <v>0</v>
      </c>
      <c r="CD185" s="743">
        <v>0</v>
      </c>
      <c r="CE185" s="742">
        <v>0</v>
      </c>
      <c r="CF185" s="743">
        <v>0</v>
      </c>
      <c r="CG185" s="742">
        <v>0</v>
      </c>
      <c r="CH185" s="743">
        <v>0</v>
      </c>
      <c r="CI185" s="742">
        <v>0</v>
      </c>
      <c r="CJ185" s="743">
        <v>0</v>
      </c>
      <c r="CK185" s="742">
        <v>0</v>
      </c>
      <c r="CL185" s="743">
        <v>0</v>
      </c>
      <c r="CM185" s="744">
        <v>0</v>
      </c>
      <c r="CN185" s="707"/>
      <c r="CO185" s="993"/>
      <c r="CP185" s="707"/>
      <c r="CQ185" s="758">
        <v>0</v>
      </c>
      <c r="CR185" s="742">
        <v>0</v>
      </c>
      <c r="CS185" s="743">
        <v>0</v>
      </c>
      <c r="CT185" s="742">
        <v>0</v>
      </c>
      <c r="CU185" s="743">
        <v>0</v>
      </c>
      <c r="CV185" s="742">
        <v>0</v>
      </c>
      <c r="CW185" s="743">
        <v>0</v>
      </c>
      <c r="CX185" s="742">
        <v>0</v>
      </c>
      <c r="CY185" s="743">
        <v>0</v>
      </c>
      <c r="CZ185" s="742">
        <v>0</v>
      </c>
      <c r="DA185" s="743">
        <v>0</v>
      </c>
      <c r="DB185" s="742">
        <v>0</v>
      </c>
      <c r="DC185" s="743">
        <v>0</v>
      </c>
      <c r="DD185" s="742">
        <v>0</v>
      </c>
      <c r="DE185" s="743">
        <v>0</v>
      </c>
      <c r="DF185" s="742">
        <v>0</v>
      </c>
      <c r="DG185" s="743">
        <v>0</v>
      </c>
      <c r="DH185" s="742">
        <v>0</v>
      </c>
      <c r="DI185" s="743">
        <v>0</v>
      </c>
      <c r="DJ185" s="742">
        <v>0</v>
      </c>
      <c r="DK185" s="743">
        <v>0</v>
      </c>
      <c r="DL185" s="742">
        <v>0</v>
      </c>
      <c r="DM185" s="743">
        <v>0</v>
      </c>
      <c r="DN185" s="742">
        <v>0</v>
      </c>
      <c r="DO185" s="743">
        <v>0</v>
      </c>
      <c r="DP185" s="744">
        <v>0</v>
      </c>
      <c r="DQ185" s="707"/>
      <c r="DR185" s="995"/>
      <c r="DS185" s="707"/>
      <c r="DT185" s="997"/>
    </row>
    <row r="186" spans="2:124" outlineLevel="1">
      <c r="B186" s="745">
        <v>173</v>
      </c>
      <c r="C186" s="757" t="s">
        <v>778</v>
      </c>
      <c r="D186" s="747">
        <v>2016</v>
      </c>
      <c r="F186" s="748">
        <v>0</v>
      </c>
      <c r="G186" s="753">
        <v>0</v>
      </c>
      <c r="H186" s="754">
        <v>0</v>
      </c>
      <c r="I186" s="753">
        <v>0</v>
      </c>
      <c r="J186" s="754">
        <v>0</v>
      </c>
      <c r="K186" s="753">
        <v>0</v>
      </c>
      <c r="L186" s="754">
        <v>0</v>
      </c>
      <c r="M186" s="753">
        <v>0</v>
      </c>
      <c r="N186" s="754">
        <v>0</v>
      </c>
      <c r="O186" s="753">
        <v>0</v>
      </c>
      <c r="P186" s="754">
        <v>0</v>
      </c>
      <c r="Q186" s="753">
        <v>0</v>
      </c>
      <c r="R186" s="754">
        <v>0</v>
      </c>
      <c r="S186" s="753">
        <v>0</v>
      </c>
      <c r="T186" s="754">
        <v>0</v>
      </c>
      <c r="U186" s="753">
        <v>0</v>
      </c>
      <c r="V186" s="754">
        <v>0</v>
      </c>
      <c r="W186" s="753">
        <v>0</v>
      </c>
      <c r="X186" s="754">
        <v>0</v>
      </c>
      <c r="Y186" s="753">
        <v>0</v>
      </c>
      <c r="Z186" s="754">
        <v>0</v>
      </c>
      <c r="AA186" s="753">
        <v>0</v>
      </c>
      <c r="AB186" s="754">
        <v>0</v>
      </c>
      <c r="AC186" s="753">
        <v>0</v>
      </c>
      <c r="AD186" s="754">
        <v>0</v>
      </c>
      <c r="AE186" s="755">
        <v>0</v>
      </c>
      <c r="AF186" s="707"/>
      <c r="AG186" s="1003"/>
      <c r="AH186" s="707"/>
      <c r="AI186" s="748">
        <v>0</v>
      </c>
      <c r="AJ186" s="753">
        <v>0</v>
      </c>
      <c r="AK186" s="754">
        <v>0</v>
      </c>
      <c r="AL186" s="753">
        <v>0</v>
      </c>
      <c r="AM186" s="754">
        <v>0</v>
      </c>
      <c r="AN186" s="753">
        <v>0</v>
      </c>
      <c r="AO186" s="754">
        <v>0</v>
      </c>
      <c r="AP186" s="753">
        <v>0</v>
      </c>
      <c r="AQ186" s="754">
        <v>0</v>
      </c>
      <c r="AR186" s="753">
        <v>0</v>
      </c>
      <c r="AS186" s="754">
        <v>0</v>
      </c>
      <c r="AT186" s="753">
        <v>0</v>
      </c>
      <c r="AU186" s="754">
        <v>0</v>
      </c>
      <c r="AV186" s="753">
        <v>0</v>
      </c>
      <c r="AW186" s="754">
        <v>0</v>
      </c>
      <c r="AX186" s="753">
        <v>0</v>
      </c>
      <c r="AY186" s="754">
        <v>0</v>
      </c>
      <c r="AZ186" s="753">
        <v>0</v>
      </c>
      <c r="BA186" s="754">
        <v>0</v>
      </c>
      <c r="BB186" s="753">
        <v>0</v>
      </c>
      <c r="BC186" s="754">
        <v>0</v>
      </c>
      <c r="BD186" s="753">
        <v>0</v>
      </c>
      <c r="BE186" s="754">
        <v>0</v>
      </c>
      <c r="BF186" s="753">
        <v>0</v>
      </c>
      <c r="BG186" s="754">
        <v>0</v>
      </c>
      <c r="BH186" s="755">
        <v>0</v>
      </c>
      <c r="BI186" s="707"/>
      <c r="BJ186" s="1005"/>
      <c r="BK186" s="707"/>
      <c r="BL186" s="991"/>
      <c r="BM186" s="707"/>
      <c r="BN186" s="748">
        <v>0</v>
      </c>
      <c r="BO186" s="753">
        <v>0</v>
      </c>
      <c r="BP186" s="754">
        <v>0</v>
      </c>
      <c r="BQ186" s="753">
        <v>0</v>
      </c>
      <c r="BR186" s="754">
        <v>0</v>
      </c>
      <c r="BS186" s="753">
        <v>0</v>
      </c>
      <c r="BT186" s="754">
        <v>0</v>
      </c>
      <c r="BU186" s="753">
        <v>0</v>
      </c>
      <c r="BV186" s="754">
        <v>0</v>
      </c>
      <c r="BW186" s="753">
        <v>0</v>
      </c>
      <c r="BX186" s="754">
        <v>0</v>
      </c>
      <c r="BY186" s="753">
        <v>0</v>
      </c>
      <c r="BZ186" s="754">
        <v>0</v>
      </c>
      <c r="CA186" s="753">
        <v>0</v>
      </c>
      <c r="CB186" s="754">
        <v>0</v>
      </c>
      <c r="CC186" s="753">
        <v>0</v>
      </c>
      <c r="CD186" s="754">
        <v>0</v>
      </c>
      <c r="CE186" s="753">
        <v>0</v>
      </c>
      <c r="CF186" s="754">
        <v>0</v>
      </c>
      <c r="CG186" s="753">
        <v>0</v>
      </c>
      <c r="CH186" s="754">
        <v>0</v>
      </c>
      <c r="CI186" s="753">
        <v>0</v>
      </c>
      <c r="CJ186" s="754">
        <v>0</v>
      </c>
      <c r="CK186" s="753">
        <v>0</v>
      </c>
      <c r="CL186" s="754">
        <v>0</v>
      </c>
      <c r="CM186" s="755">
        <v>0</v>
      </c>
      <c r="CN186" s="707"/>
      <c r="CO186" s="993"/>
      <c r="CP186" s="707"/>
      <c r="CQ186" s="748">
        <v>0</v>
      </c>
      <c r="CR186" s="753">
        <v>0</v>
      </c>
      <c r="CS186" s="754">
        <v>0</v>
      </c>
      <c r="CT186" s="753">
        <v>0</v>
      </c>
      <c r="CU186" s="754">
        <v>0</v>
      </c>
      <c r="CV186" s="753">
        <v>0</v>
      </c>
      <c r="CW186" s="754">
        <v>0</v>
      </c>
      <c r="CX186" s="753">
        <v>0</v>
      </c>
      <c r="CY186" s="754">
        <v>0</v>
      </c>
      <c r="CZ186" s="753">
        <v>0</v>
      </c>
      <c r="DA186" s="754">
        <v>0</v>
      </c>
      <c r="DB186" s="753">
        <v>0</v>
      </c>
      <c r="DC186" s="754">
        <v>0</v>
      </c>
      <c r="DD186" s="753">
        <v>0</v>
      </c>
      <c r="DE186" s="754">
        <v>0</v>
      </c>
      <c r="DF186" s="753">
        <v>0</v>
      </c>
      <c r="DG186" s="754">
        <v>0</v>
      </c>
      <c r="DH186" s="753">
        <v>0</v>
      </c>
      <c r="DI186" s="754">
        <v>0</v>
      </c>
      <c r="DJ186" s="753">
        <v>0</v>
      </c>
      <c r="DK186" s="754">
        <v>0</v>
      </c>
      <c r="DL186" s="753">
        <v>0</v>
      </c>
      <c r="DM186" s="754">
        <v>0</v>
      </c>
      <c r="DN186" s="753">
        <v>0</v>
      </c>
      <c r="DO186" s="754">
        <v>0</v>
      </c>
      <c r="DP186" s="755">
        <v>0</v>
      </c>
      <c r="DQ186" s="707"/>
      <c r="DR186" s="995"/>
      <c r="DS186" s="707"/>
      <c r="DT186" s="997"/>
    </row>
    <row r="187" spans="2:124" outlineLevel="1">
      <c r="B187" s="738">
        <v>174</v>
      </c>
      <c r="C187" s="756" t="s">
        <v>779</v>
      </c>
      <c r="D187" s="740">
        <v>2016</v>
      </c>
      <c r="F187" s="758">
        <v>0</v>
      </c>
      <c r="G187" s="742">
        <v>0</v>
      </c>
      <c r="H187" s="743">
        <v>0</v>
      </c>
      <c r="I187" s="742">
        <v>0</v>
      </c>
      <c r="J187" s="743">
        <v>0</v>
      </c>
      <c r="K187" s="742">
        <v>0</v>
      </c>
      <c r="L187" s="743">
        <v>0</v>
      </c>
      <c r="M187" s="742">
        <v>0</v>
      </c>
      <c r="N187" s="743">
        <v>0</v>
      </c>
      <c r="O187" s="742">
        <v>0</v>
      </c>
      <c r="P187" s="743">
        <v>0</v>
      </c>
      <c r="Q187" s="742">
        <v>0</v>
      </c>
      <c r="R187" s="743">
        <v>0</v>
      </c>
      <c r="S187" s="742">
        <v>0</v>
      </c>
      <c r="T187" s="743">
        <v>0</v>
      </c>
      <c r="U187" s="742">
        <v>0</v>
      </c>
      <c r="V187" s="743">
        <v>0</v>
      </c>
      <c r="W187" s="742">
        <v>0</v>
      </c>
      <c r="X187" s="743">
        <v>0</v>
      </c>
      <c r="Y187" s="742">
        <v>0</v>
      </c>
      <c r="Z187" s="743">
        <v>0</v>
      </c>
      <c r="AA187" s="742">
        <v>0</v>
      </c>
      <c r="AB187" s="743">
        <v>0</v>
      </c>
      <c r="AC187" s="742">
        <v>0</v>
      </c>
      <c r="AD187" s="743">
        <v>0</v>
      </c>
      <c r="AE187" s="744">
        <v>0</v>
      </c>
      <c r="AF187" s="707"/>
      <c r="AG187" s="1003"/>
      <c r="AH187" s="707"/>
      <c r="AI187" s="758">
        <v>0</v>
      </c>
      <c r="AJ187" s="742">
        <v>0</v>
      </c>
      <c r="AK187" s="743">
        <v>0</v>
      </c>
      <c r="AL187" s="742">
        <v>0</v>
      </c>
      <c r="AM187" s="743">
        <v>0</v>
      </c>
      <c r="AN187" s="742">
        <v>0</v>
      </c>
      <c r="AO187" s="743">
        <v>0</v>
      </c>
      <c r="AP187" s="742">
        <v>0</v>
      </c>
      <c r="AQ187" s="743">
        <v>0</v>
      </c>
      <c r="AR187" s="742">
        <v>0</v>
      </c>
      <c r="AS187" s="743">
        <v>0</v>
      </c>
      <c r="AT187" s="742">
        <v>0</v>
      </c>
      <c r="AU187" s="743">
        <v>0</v>
      </c>
      <c r="AV187" s="742">
        <v>0</v>
      </c>
      <c r="AW187" s="743">
        <v>0</v>
      </c>
      <c r="AX187" s="742">
        <v>0</v>
      </c>
      <c r="AY187" s="743">
        <v>0</v>
      </c>
      <c r="AZ187" s="742">
        <v>0</v>
      </c>
      <c r="BA187" s="743">
        <v>0</v>
      </c>
      <c r="BB187" s="742">
        <v>0</v>
      </c>
      <c r="BC187" s="743">
        <v>0</v>
      </c>
      <c r="BD187" s="742">
        <v>0</v>
      </c>
      <c r="BE187" s="743">
        <v>0</v>
      </c>
      <c r="BF187" s="742">
        <v>0</v>
      </c>
      <c r="BG187" s="743">
        <v>0</v>
      </c>
      <c r="BH187" s="744">
        <v>0</v>
      </c>
      <c r="BI187" s="707"/>
      <c r="BJ187" s="1005"/>
      <c r="BK187" s="707"/>
      <c r="BL187" s="991"/>
      <c r="BM187" s="707"/>
      <c r="BN187" s="758">
        <v>0</v>
      </c>
      <c r="BO187" s="742">
        <v>0</v>
      </c>
      <c r="BP187" s="743">
        <v>0</v>
      </c>
      <c r="BQ187" s="742">
        <v>0</v>
      </c>
      <c r="BR187" s="743">
        <v>0</v>
      </c>
      <c r="BS187" s="742">
        <v>0</v>
      </c>
      <c r="BT187" s="743">
        <v>0</v>
      </c>
      <c r="BU187" s="742">
        <v>0</v>
      </c>
      <c r="BV187" s="743">
        <v>0</v>
      </c>
      <c r="BW187" s="742">
        <v>0</v>
      </c>
      <c r="BX187" s="743">
        <v>0</v>
      </c>
      <c r="BY187" s="742">
        <v>0</v>
      </c>
      <c r="BZ187" s="743">
        <v>0</v>
      </c>
      <c r="CA187" s="742">
        <v>0</v>
      </c>
      <c r="CB187" s="743">
        <v>0</v>
      </c>
      <c r="CC187" s="742">
        <v>0</v>
      </c>
      <c r="CD187" s="743">
        <v>0</v>
      </c>
      <c r="CE187" s="742">
        <v>0</v>
      </c>
      <c r="CF187" s="743">
        <v>0</v>
      </c>
      <c r="CG187" s="742">
        <v>0</v>
      </c>
      <c r="CH187" s="743">
        <v>0</v>
      </c>
      <c r="CI187" s="742">
        <v>0</v>
      </c>
      <c r="CJ187" s="743">
        <v>0</v>
      </c>
      <c r="CK187" s="742">
        <v>0</v>
      </c>
      <c r="CL187" s="743">
        <v>0</v>
      </c>
      <c r="CM187" s="744">
        <v>0</v>
      </c>
      <c r="CN187" s="707"/>
      <c r="CO187" s="993"/>
      <c r="CP187" s="707"/>
      <c r="CQ187" s="758">
        <v>0</v>
      </c>
      <c r="CR187" s="742">
        <v>0</v>
      </c>
      <c r="CS187" s="743">
        <v>0</v>
      </c>
      <c r="CT187" s="742">
        <v>0</v>
      </c>
      <c r="CU187" s="743">
        <v>0</v>
      </c>
      <c r="CV187" s="742">
        <v>0</v>
      </c>
      <c r="CW187" s="743">
        <v>0</v>
      </c>
      <c r="CX187" s="742">
        <v>0</v>
      </c>
      <c r="CY187" s="743">
        <v>0</v>
      </c>
      <c r="CZ187" s="742">
        <v>0</v>
      </c>
      <c r="DA187" s="743">
        <v>0</v>
      </c>
      <c r="DB187" s="742">
        <v>0</v>
      </c>
      <c r="DC187" s="743">
        <v>0</v>
      </c>
      <c r="DD187" s="742">
        <v>0</v>
      </c>
      <c r="DE187" s="743">
        <v>0</v>
      </c>
      <c r="DF187" s="742">
        <v>0</v>
      </c>
      <c r="DG187" s="743">
        <v>0</v>
      </c>
      <c r="DH187" s="742">
        <v>0</v>
      </c>
      <c r="DI187" s="743">
        <v>0</v>
      </c>
      <c r="DJ187" s="742">
        <v>0</v>
      </c>
      <c r="DK187" s="743">
        <v>0</v>
      </c>
      <c r="DL187" s="742">
        <v>0</v>
      </c>
      <c r="DM187" s="743">
        <v>0</v>
      </c>
      <c r="DN187" s="742">
        <v>0</v>
      </c>
      <c r="DO187" s="743">
        <v>0</v>
      </c>
      <c r="DP187" s="744">
        <v>0</v>
      </c>
      <c r="DQ187" s="707"/>
      <c r="DR187" s="995"/>
      <c r="DS187" s="707"/>
      <c r="DT187" s="997"/>
    </row>
    <row r="188" spans="2:124" outlineLevel="1">
      <c r="B188" s="745">
        <v>175</v>
      </c>
      <c r="C188" s="757" t="s">
        <v>780</v>
      </c>
      <c r="D188" s="747">
        <v>2016</v>
      </c>
      <c r="F188" s="748">
        <v>0</v>
      </c>
      <c r="G188" s="753">
        <v>0</v>
      </c>
      <c r="H188" s="754">
        <v>0</v>
      </c>
      <c r="I188" s="753">
        <v>0</v>
      </c>
      <c r="J188" s="754">
        <v>0</v>
      </c>
      <c r="K188" s="753">
        <v>0</v>
      </c>
      <c r="L188" s="754">
        <v>0</v>
      </c>
      <c r="M188" s="753">
        <v>0</v>
      </c>
      <c r="N188" s="754">
        <v>0</v>
      </c>
      <c r="O188" s="753">
        <v>0</v>
      </c>
      <c r="P188" s="754">
        <v>0</v>
      </c>
      <c r="Q188" s="753">
        <v>0</v>
      </c>
      <c r="R188" s="754">
        <v>0</v>
      </c>
      <c r="S188" s="753">
        <v>0</v>
      </c>
      <c r="T188" s="754">
        <v>0</v>
      </c>
      <c r="U188" s="753">
        <v>0</v>
      </c>
      <c r="V188" s="754">
        <v>0</v>
      </c>
      <c r="W188" s="753">
        <v>0</v>
      </c>
      <c r="X188" s="754">
        <v>0</v>
      </c>
      <c r="Y188" s="753">
        <v>0</v>
      </c>
      <c r="Z188" s="754">
        <v>0</v>
      </c>
      <c r="AA188" s="753">
        <v>0</v>
      </c>
      <c r="AB188" s="754">
        <v>0</v>
      </c>
      <c r="AC188" s="753">
        <v>0</v>
      </c>
      <c r="AD188" s="754">
        <v>0</v>
      </c>
      <c r="AE188" s="755">
        <v>0</v>
      </c>
      <c r="AF188" s="707"/>
      <c r="AG188" s="1003"/>
      <c r="AH188" s="707"/>
      <c r="AI188" s="748">
        <v>0</v>
      </c>
      <c r="AJ188" s="753">
        <v>0</v>
      </c>
      <c r="AK188" s="754">
        <v>0</v>
      </c>
      <c r="AL188" s="753">
        <v>0</v>
      </c>
      <c r="AM188" s="754">
        <v>0</v>
      </c>
      <c r="AN188" s="753">
        <v>0</v>
      </c>
      <c r="AO188" s="754">
        <v>0</v>
      </c>
      <c r="AP188" s="753">
        <v>0</v>
      </c>
      <c r="AQ188" s="754">
        <v>0</v>
      </c>
      <c r="AR188" s="753">
        <v>0</v>
      </c>
      <c r="AS188" s="754">
        <v>0</v>
      </c>
      <c r="AT188" s="753">
        <v>0</v>
      </c>
      <c r="AU188" s="754">
        <v>0</v>
      </c>
      <c r="AV188" s="753">
        <v>0</v>
      </c>
      <c r="AW188" s="754">
        <v>0</v>
      </c>
      <c r="AX188" s="753">
        <v>0</v>
      </c>
      <c r="AY188" s="754">
        <v>0</v>
      </c>
      <c r="AZ188" s="753">
        <v>0</v>
      </c>
      <c r="BA188" s="754">
        <v>0</v>
      </c>
      <c r="BB188" s="753">
        <v>0</v>
      </c>
      <c r="BC188" s="754">
        <v>0</v>
      </c>
      <c r="BD188" s="753">
        <v>0</v>
      </c>
      <c r="BE188" s="754">
        <v>0</v>
      </c>
      <c r="BF188" s="753">
        <v>0</v>
      </c>
      <c r="BG188" s="754">
        <v>0</v>
      </c>
      <c r="BH188" s="755">
        <v>0</v>
      </c>
      <c r="BI188" s="707"/>
      <c r="BJ188" s="1005"/>
      <c r="BK188" s="707"/>
      <c r="BL188" s="991"/>
      <c r="BM188" s="707"/>
      <c r="BN188" s="748">
        <v>0</v>
      </c>
      <c r="BO188" s="753">
        <v>0</v>
      </c>
      <c r="BP188" s="754">
        <v>0</v>
      </c>
      <c r="BQ188" s="753">
        <v>0</v>
      </c>
      <c r="BR188" s="754">
        <v>0</v>
      </c>
      <c r="BS188" s="753">
        <v>0</v>
      </c>
      <c r="BT188" s="754">
        <v>0</v>
      </c>
      <c r="BU188" s="753">
        <v>0</v>
      </c>
      <c r="BV188" s="754">
        <v>0</v>
      </c>
      <c r="BW188" s="753">
        <v>0</v>
      </c>
      <c r="BX188" s="754">
        <v>0</v>
      </c>
      <c r="BY188" s="753">
        <v>0</v>
      </c>
      <c r="BZ188" s="754">
        <v>0</v>
      </c>
      <c r="CA188" s="753">
        <v>0</v>
      </c>
      <c r="CB188" s="754">
        <v>0</v>
      </c>
      <c r="CC188" s="753">
        <v>0</v>
      </c>
      <c r="CD188" s="754">
        <v>0</v>
      </c>
      <c r="CE188" s="753">
        <v>0</v>
      </c>
      <c r="CF188" s="754">
        <v>0</v>
      </c>
      <c r="CG188" s="753">
        <v>0</v>
      </c>
      <c r="CH188" s="754">
        <v>0</v>
      </c>
      <c r="CI188" s="753">
        <v>0</v>
      </c>
      <c r="CJ188" s="754">
        <v>0</v>
      </c>
      <c r="CK188" s="753">
        <v>0</v>
      </c>
      <c r="CL188" s="754">
        <v>0</v>
      </c>
      <c r="CM188" s="755">
        <v>0</v>
      </c>
      <c r="CN188" s="707"/>
      <c r="CO188" s="993"/>
      <c r="CP188" s="707"/>
      <c r="CQ188" s="748">
        <v>0</v>
      </c>
      <c r="CR188" s="753">
        <v>0</v>
      </c>
      <c r="CS188" s="754">
        <v>0</v>
      </c>
      <c r="CT188" s="753">
        <v>0</v>
      </c>
      <c r="CU188" s="754">
        <v>0</v>
      </c>
      <c r="CV188" s="753">
        <v>0</v>
      </c>
      <c r="CW188" s="754">
        <v>0</v>
      </c>
      <c r="CX188" s="753">
        <v>0</v>
      </c>
      <c r="CY188" s="754">
        <v>0</v>
      </c>
      <c r="CZ188" s="753">
        <v>0</v>
      </c>
      <c r="DA188" s="754">
        <v>0</v>
      </c>
      <c r="DB188" s="753">
        <v>0</v>
      </c>
      <c r="DC188" s="754">
        <v>0</v>
      </c>
      <c r="DD188" s="753">
        <v>0</v>
      </c>
      <c r="DE188" s="754">
        <v>0</v>
      </c>
      <c r="DF188" s="753">
        <v>0</v>
      </c>
      <c r="DG188" s="754">
        <v>0</v>
      </c>
      <c r="DH188" s="753">
        <v>0</v>
      </c>
      <c r="DI188" s="754">
        <v>0</v>
      </c>
      <c r="DJ188" s="753">
        <v>0</v>
      </c>
      <c r="DK188" s="754">
        <v>0</v>
      </c>
      <c r="DL188" s="753">
        <v>0</v>
      </c>
      <c r="DM188" s="754">
        <v>0</v>
      </c>
      <c r="DN188" s="753">
        <v>0</v>
      </c>
      <c r="DO188" s="754">
        <v>0</v>
      </c>
      <c r="DP188" s="755">
        <v>0</v>
      </c>
      <c r="DQ188" s="707"/>
      <c r="DR188" s="995"/>
      <c r="DS188" s="707"/>
      <c r="DT188" s="997"/>
    </row>
    <row r="189" spans="2:124" outlineLevel="1">
      <c r="B189" s="738">
        <v>176</v>
      </c>
      <c r="C189" s="756" t="s">
        <v>781</v>
      </c>
      <c r="D189" s="740">
        <v>2016</v>
      </c>
      <c r="F189" s="758">
        <v>0</v>
      </c>
      <c r="G189" s="742">
        <v>0</v>
      </c>
      <c r="H189" s="743">
        <v>0</v>
      </c>
      <c r="I189" s="742">
        <v>0</v>
      </c>
      <c r="J189" s="743">
        <v>0</v>
      </c>
      <c r="K189" s="742">
        <v>0</v>
      </c>
      <c r="L189" s="743">
        <v>0</v>
      </c>
      <c r="M189" s="742">
        <v>0</v>
      </c>
      <c r="N189" s="743">
        <v>0</v>
      </c>
      <c r="O189" s="742">
        <v>0</v>
      </c>
      <c r="P189" s="743">
        <v>0</v>
      </c>
      <c r="Q189" s="742">
        <v>0</v>
      </c>
      <c r="R189" s="743">
        <v>0</v>
      </c>
      <c r="S189" s="742">
        <v>0</v>
      </c>
      <c r="T189" s="743">
        <v>0</v>
      </c>
      <c r="U189" s="742">
        <v>0</v>
      </c>
      <c r="V189" s="743">
        <v>0</v>
      </c>
      <c r="W189" s="742">
        <v>0</v>
      </c>
      <c r="X189" s="743">
        <v>0</v>
      </c>
      <c r="Y189" s="742">
        <v>0</v>
      </c>
      <c r="Z189" s="743">
        <v>0</v>
      </c>
      <c r="AA189" s="742">
        <v>0</v>
      </c>
      <c r="AB189" s="743">
        <v>0</v>
      </c>
      <c r="AC189" s="742">
        <v>0</v>
      </c>
      <c r="AD189" s="743">
        <v>0</v>
      </c>
      <c r="AE189" s="744">
        <v>0</v>
      </c>
      <c r="AF189" s="707"/>
      <c r="AG189" s="1003"/>
      <c r="AH189" s="707"/>
      <c r="AI189" s="758">
        <v>0</v>
      </c>
      <c r="AJ189" s="742">
        <v>0</v>
      </c>
      <c r="AK189" s="743">
        <v>0</v>
      </c>
      <c r="AL189" s="742">
        <v>0</v>
      </c>
      <c r="AM189" s="743">
        <v>0</v>
      </c>
      <c r="AN189" s="742">
        <v>0</v>
      </c>
      <c r="AO189" s="743">
        <v>0</v>
      </c>
      <c r="AP189" s="742">
        <v>0</v>
      </c>
      <c r="AQ189" s="743">
        <v>0</v>
      </c>
      <c r="AR189" s="742">
        <v>0</v>
      </c>
      <c r="AS189" s="743">
        <v>0</v>
      </c>
      <c r="AT189" s="742">
        <v>0</v>
      </c>
      <c r="AU189" s="743">
        <v>0</v>
      </c>
      <c r="AV189" s="742">
        <v>0</v>
      </c>
      <c r="AW189" s="743">
        <v>0</v>
      </c>
      <c r="AX189" s="742">
        <v>0</v>
      </c>
      <c r="AY189" s="743">
        <v>0</v>
      </c>
      <c r="AZ189" s="742">
        <v>0</v>
      </c>
      <c r="BA189" s="743">
        <v>0</v>
      </c>
      <c r="BB189" s="742">
        <v>0</v>
      </c>
      <c r="BC189" s="743">
        <v>0</v>
      </c>
      <c r="BD189" s="742">
        <v>0</v>
      </c>
      <c r="BE189" s="743">
        <v>0</v>
      </c>
      <c r="BF189" s="742">
        <v>0</v>
      </c>
      <c r="BG189" s="743">
        <v>0</v>
      </c>
      <c r="BH189" s="744">
        <v>0</v>
      </c>
      <c r="BI189" s="707"/>
      <c r="BJ189" s="1005"/>
      <c r="BK189" s="707"/>
      <c r="BL189" s="991"/>
      <c r="BM189" s="707"/>
      <c r="BN189" s="758">
        <v>0</v>
      </c>
      <c r="BO189" s="742">
        <v>0</v>
      </c>
      <c r="BP189" s="743">
        <v>0</v>
      </c>
      <c r="BQ189" s="742">
        <v>0</v>
      </c>
      <c r="BR189" s="743">
        <v>0</v>
      </c>
      <c r="BS189" s="742">
        <v>0</v>
      </c>
      <c r="BT189" s="743">
        <v>0</v>
      </c>
      <c r="BU189" s="742">
        <v>0</v>
      </c>
      <c r="BV189" s="743">
        <v>0</v>
      </c>
      <c r="BW189" s="742">
        <v>0</v>
      </c>
      <c r="BX189" s="743">
        <v>0</v>
      </c>
      <c r="BY189" s="742">
        <v>0</v>
      </c>
      <c r="BZ189" s="743">
        <v>0</v>
      </c>
      <c r="CA189" s="742">
        <v>0</v>
      </c>
      <c r="CB189" s="743">
        <v>0</v>
      </c>
      <c r="CC189" s="742">
        <v>0</v>
      </c>
      <c r="CD189" s="743">
        <v>0</v>
      </c>
      <c r="CE189" s="742">
        <v>0</v>
      </c>
      <c r="CF189" s="743">
        <v>0</v>
      </c>
      <c r="CG189" s="742">
        <v>0</v>
      </c>
      <c r="CH189" s="743">
        <v>0</v>
      </c>
      <c r="CI189" s="742">
        <v>0</v>
      </c>
      <c r="CJ189" s="743">
        <v>0</v>
      </c>
      <c r="CK189" s="742">
        <v>0</v>
      </c>
      <c r="CL189" s="743">
        <v>0</v>
      </c>
      <c r="CM189" s="744">
        <v>0</v>
      </c>
      <c r="CN189" s="707"/>
      <c r="CO189" s="993"/>
      <c r="CP189" s="707"/>
      <c r="CQ189" s="758">
        <v>0</v>
      </c>
      <c r="CR189" s="742">
        <v>0</v>
      </c>
      <c r="CS189" s="743">
        <v>0</v>
      </c>
      <c r="CT189" s="742">
        <v>0</v>
      </c>
      <c r="CU189" s="743">
        <v>0</v>
      </c>
      <c r="CV189" s="742">
        <v>0</v>
      </c>
      <c r="CW189" s="743">
        <v>0</v>
      </c>
      <c r="CX189" s="742">
        <v>0</v>
      </c>
      <c r="CY189" s="743">
        <v>0</v>
      </c>
      <c r="CZ189" s="742">
        <v>0</v>
      </c>
      <c r="DA189" s="743">
        <v>0</v>
      </c>
      <c r="DB189" s="742">
        <v>0</v>
      </c>
      <c r="DC189" s="743">
        <v>0</v>
      </c>
      <c r="DD189" s="742">
        <v>0</v>
      </c>
      <c r="DE189" s="743">
        <v>0</v>
      </c>
      <c r="DF189" s="742">
        <v>0</v>
      </c>
      <c r="DG189" s="743">
        <v>0</v>
      </c>
      <c r="DH189" s="742">
        <v>0</v>
      </c>
      <c r="DI189" s="743">
        <v>0</v>
      </c>
      <c r="DJ189" s="742">
        <v>0</v>
      </c>
      <c r="DK189" s="743">
        <v>0</v>
      </c>
      <c r="DL189" s="742">
        <v>0</v>
      </c>
      <c r="DM189" s="743">
        <v>0</v>
      </c>
      <c r="DN189" s="742">
        <v>0</v>
      </c>
      <c r="DO189" s="743">
        <v>0</v>
      </c>
      <c r="DP189" s="744">
        <v>0</v>
      </c>
      <c r="DQ189" s="707"/>
      <c r="DR189" s="995"/>
      <c r="DS189" s="707"/>
      <c r="DT189" s="997"/>
    </row>
    <row r="190" spans="2:124" outlineLevel="1">
      <c r="B190" s="745">
        <v>177</v>
      </c>
      <c r="C190" s="757" t="s">
        <v>782</v>
      </c>
      <c r="D190" s="747">
        <v>2016</v>
      </c>
      <c r="F190" s="748">
        <v>0</v>
      </c>
      <c r="G190" s="753">
        <v>0</v>
      </c>
      <c r="H190" s="754">
        <v>0</v>
      </c>
      <c r="I190" s="753">
        <v>0</v>
      </c>
      <c r="J190" s="754">
        <v>0</v>
      </c>
      <c r="K190" s="753">
        <v>0</v>
      </c>
      <c r="L190" s="754">
        <v>0</v>
      </c>
      <c r="M190" s="753">
        <v>0</v>
      </c>
      <c r="N190" s="754">
        <v>0</v>
      </c>
      <c r="O190" s="753">
        <v>0</v>
      </c>
      <c r="P190" s="754">
        <v>0</v>
      </c>
      <c r="Q190" s="753">
        <v>0</v>
      </c>
      <c r="R190" s="754">
        <v>0</v>
      </c>
      <c r="S190" s="753">
        <v>0</v>
      </c>
      <c r="T190" s="754">
        <v>0</v>
      </c>
      <c r="U190" s="753">
        <v>0</v>
      </c>
      <c r="V190" s="754">
        <v>0</v>
      </c>
      <c r="W190" s="753">
        <v>0</v>
      </c>
      <c r="X190" s="754">
        <v>0</v>
      </c>
      <c r="Y190" s="753">
        <v>0</v>
      </c>
      <c r="Z190" s="754">
        <v>0</v>
      </c>
      <c r="AA190" s="753">
        <v>0</v>
      </c>
      <c r="AB190" s="754">
        <v>0</v>
      </c>
      <c r="AC190" s="753">
        <v>0</v>
      </c>
      <c r="AD190" s="754">
        <v>0</v>
      </c>
      <c r="AE190" s="755">
        <v>0</v>
      </c>
      <c r="AF190" s="707"/>
      <c r="AG190" s="1003"/>
      <c r="AH190" s="707"/>
      <c r="AI190" s="748">
        <v>0</v>
      </c>
      <c r="AJ190" s="753">
        <v>0</v>
      </c>
      <c r="AK190" s="754">
        <v>0</v>
      </c>
      <c r="AL190" s="753">
        <v>0</v>
      </c>
      <c r="AM190" s="754">
        <v>0</v>
      </c>
      <c r="AN190" s="753">
        <v>0</v>
      </c>
      <c r="AO190" s="754">
        <v>0</v>
      </c>
      <c r="AP190" s="753">
        <v>0</v>
      </c>
      <c r="AQ190" s="754">
        <v>0</v>
      </c>
      <c r="AR190" s="753">
        <v>0</v>
      </c>
      <c r="AS190" s="754">
        <v>0</v>
      </c>
      <c r="AT190" s="753">
        <v>0</v>
      </c>
      <c r="AU190" s="754">
        <v>0</v>
      </c>
      <c r="AV190" s="753">
        <v>0</v>
      </c>
      <c r="AW190" s="754">
        <v>0</v>
      </c>
      <c r="AX190" s="753">
        <v>0</v>
      </c>
      <c r="AY190" s="754">
        <v>0</v>
      </c>
      <c r="AZ190" s="753">
        <v>0</v>
      </c>
      <c r="BA190" s="754">
        <v>0</v>
      </c>
      <c r="BB190" s="753">
        <v>0</v>
      </c>
      <c r="BC190" s="754">
        <v>0</v>
      </c>
      <c r="BD190" s="753">
        <v>0</v>
      </c>
      <c r="BE190" s="754">
        <v>0</v>
      </c>
      <c r="BF190" s="753">
        <v>0</v>
      </c>
      <c r="BG190" s="754">
        <v>0</v>
      </c>
      <c r="BH190" s="755">
        <v>0</v>
      </c>
      <c r="BI190" s="707"/>
      <c r="BJ190" s="1005"/>
      <c r="BK190" s="707"/>
      <c r="BL190" s="991"/>
      <c r="BM190" s="707"/>
      <c r="BN190" s="748">
        <v>0</v>
      </c>
      <c r="BO190" s="753">
        <v>0</v>
      </c>
      <c r="BP190" s="754">
        <v>0</v>
      </c>
      <c r="BQ190" s="753">
        <v>0</v>
      </c>
      <c r="BR190" s="754">
        <v>0</v>
      </c>
      <c r="BS190" s="753">
        <v>0</v>
      </c>
      <c r="BT190" s="754">
        <v>0</v>
      </c>
      <c r="BU190" s="753">
        <v>0</v>
      </c>
      <c r="BV190" s="754">
        <v>0</v>
      </c>
      <c r="BW190" s="753">
        <v>0</v>
      </c>
      <c r="BX190" s="754">
        <v>0</v>
      </c>
      <c r="BY190" s="753">
        <v>0</v>
      </c>
      <c r="BZ190" s="754">
        <v>0</v>
      </c>
      <c r="CA190" s="753">
        <v>0</v>
      </c>
      <c r="CB190" s="754">
        <v>0</v>
      </c>
      <c r="CC190" s="753">
        <v>0</v>
      </c>
      <c r="CD190" s="754">
        <v>0</v>
      </c>
      <c r="CE190" s="753">
        <v>0</v>
      </c>
      <c r="CF190" s="754">
        <v>0</v>
      </c>
      <c r="CG190" s="753">
        <v>0</v>
      </c>
      <c r="CH190" s="754">
        <v>0</v>
      </c>
      <c r="CI190" s="753">
        <v>0</v>
      </c>
      <c r="CJ190" s="754">
        <v>0</v>
      </c>
      <c r="CK190" s="753">
        <v>0</v>
      </c>
      <c r="CL190" s="754">
        <v>0</v>
      </c>
      <c r="CM190" s="755">
        <v>0</v>
      </c>
      <c r="CN190" s="707"/>
      <c r="CO190" s="993"/>
      <c r="CP190" s="707"/>
      <c r="CQ190" s="748">
        <v>0</v>
      </c>
      <c r="CR190" s="753">
        <v>0</v>
      </c>
      <c r="CS190" s="754">
        <v>0</v>
      </c>
      <c r="CT190" s="753">
        <v>0</v>
      </c>
      <c r="CU190" s="754">
        <v>0</v>
      </c>
      <c r="CV190" s="753">
        <v>0</v>
      </c>
      <c r="CW190" s="754">
        <v>0</v>
      </c>
      <c r="CX190" s="753">
        <v>0</v>
      </c>
      <c r="CY190" s="754">
        <v>0</v>
      </c>
      <c r="CZ190" s="753">
        <v>0</v>
      </c>
      <c r="DA190" s="754">
        <v>0</v>
      </c>
      <c r="DB190" s="753">
        <v>0</v>
      </c>
      <c r="DC190" s="754">
        <v>0</v>
      </c>
      <c r="DD190" s="753">
        <v>0</v>
      </c>
      <c r="DE190" s="754">
        <v>0</v>
      </c>
      <c r="DF190" s="753">
        <v>0</v>
      </c>
      <c r="DG190" s="754">
        <v>0</v>
      </c>
      <c r="DH190" s="753">
        <v>0</v>
      </c>
      <c r="DI190" s="754">
        <v>0</v>
      </c>
      <c r="DJ190" s="753">
        <v>0</v>
      </c>
      <c r="DK190" s="754">
        <v>0</v>
      </c>
      <c r="DL190" s="753">
        <v>0</v>
      </c>
      <c r="DM190" s="754">
        <v>0</v>
      </c>
      <c r="DN190" s="753">
        <v>0</v>
      </c>
      <c r="DO190" s="754">
        <v>0</v>
      </c>
      <c r="DP190" s="755">
        <v>0</v>
      </c>
      <c r="DQ190" s="707"/>
      <c r="DR190" s="995"/>
      <c r="DS190" s="707"/>
      <c r="DT190" s="997"/>
    </row>
    <row r="191" spans="2:124" outlineLevel="1">
      <c r="B191" s="738">
        <v>178</v>
      </c>
      <c r="C191" s="756" t="s">
        <v>783</v>
      </c>
      <c r="D191" s="740">
        <v>2016</v>
      </c>
      <c r="F191" s="758">
        <v>0</v>
      </c>
      <c r="G191" s="742">
        <v>0</v>
      </c>
      <c r="H191" s="743">
        <v>0</v>
      </c>
      <c r="I191" s="742">
        <v>0</v>
      </c>
      <c r="J191" s="743">
        <v>0</v>
      </c>
      <c r="K191" s="742">
        <v>0</v>
      </c>
      <c r="L191" s="743">
        <v>0</v>
      </c>
      <c r="M191" s="742">
        <v>0</v>
      </c>
      <c r="N191" s="743">
        <v>0</v>
      </c>
      <c r="O191" s="742">
        <v>0</v>
      </c>
      <c r="P191" s="743">
        <v>0</v>
      </c>
      <c r="Q191" s="742">
        <v>0</v>
      </c>
      <c r="R191" s="743">
        <v>0</v>
      </c>
      <c r="S191" s="742">
        <v>0</v>
      </c>
      <c r="T191" s="743">
        <v>0</v>
      </c>
      <c r="U191" s="742">
        <v>0</v>
      </c>
      <c r="V191" s="743">
        <v>0</v>
      </c>
      <c r="W191" s="742">
        <v>0</v>
      </c>
      <c r="X191" s="743">
        <v>0</v>
      </c>
      <c r="Y191" s="742">
        <v>0</v>
      </c>
      <c r="Z191" s="743">
        <v>0</v>
      </c>
      <c r="AA191" s="742">
        <v>0</v>
      </c>
      <c r="AB191" s="743">
        <v>0</v>
      </c>
      <c r="AC191" s="742">
        <v>0</v>
      </c>
      <c r="AD191" s="743">
        <v>0</v>
      </c>
      <c r="AE191" s="744">
        <v>0</v>
      </c>
      <c r="AF191" s="707"/>
      <c r="AG191" s="1003"/>
      <c r="AH191" s="707"/>
      <c r="AI191" s="758">
        <v>0</v>
      </c>
      <c r="AJ191" s="742">
        <v>0</v>
      </c>
      <c r="AK191" s="743">
        <v>0</v>
      </c>
      <c r="AL191" s="742">
        <v>0</v>
      </c>
      <c r="AM191" s="743">
        <v>0</v>
      </c>
      <c r="AN191" s="742">
        <v>0</v>
      </c>
      <c r="AO191" s="743">
        <v>0</v>
      </c>
      <c r="AP191" s="742">
        <v>0</v>
      </c>
      <c r="AQ191" s="743">
        <v>0</v>
      </c>
      <c r="AR191" s="742">
        <v>0</v>
      </c>
      <c r="AS191" s="743">
        <v>0</v>
      </c>
      <c r="AT191" s="742">
        <v>0</v>
      </c>
      <c r="AU191" s="743">
        <v>0</v>
      </c>
      <c r="AV191" s="742">
        <v>0</v>
      </c>
      <c r="AW191" s="743">
        <v>0</v>
      </c>
      <c r="AX191" s="742">
        <v>0</v>
      </c>
      <c r="AY191" s="743">
        <v>0</v>
      </c>
      <c r="AZ191" s="742">
        <v>0</v>
      </c>
      <c r="BA191" s="743">
        <v>0</v>
      </c>
      <c r="BB191" s="742">
        <v>0</v>
      </c>
      <c r="BC191" s="743">
        <v>0</v>
      </c>
      <c r="BD191" s="742">
        <v>0</v>
      </c>
      <c r="BE191" s="743">
        <v>0</v>
      </c>
      <c r="BF191" s="742">
        <v>0</v>
      </c>
      <c r="BG191" s="743">
        <v>0</v>
      </c>
      <c r="BH191" s="744">
        <v>0</v>
      </c>
      <c r="BI191" s="707"/>
      <c r="BJ191" s="1005"/>
      <c r="BK191" s="707"/>
      <c r="BL191" s="991"/>
      <c r="BM191" s="707"/>
      <c r="BN191" s="758">
        <v>0</v>
      </c>
      <c r="BO191" s="742">
        <v>0</v>
      </c>
      <c r="BP191" s="743">
        <v>0</v>
      </c>
      <c r="BQ191" s="742">
        <v>0</v>
      </c>
      <c r="BR191" s="743">
        <v>0</v>
      </c>
      <c r="BS191" s="742">
        <v>0</v>
      </c>
      <c r="BT191" s="743">
        <v>0</v>
      </c>
      <c r="BU191" s="742">
        <v>0</v>
      </c>
      <c r="BV191" s="743">
        <v>0</v>
      </c>
      <c r="BW191" s="742">
        <v>0</v>
      </c>
      <c r="BX191" s="743">
        <v>0</v>
      </c>
      <c r="BY191" s="742">
        <v>0</v>
      </c>
      <c r="BZ191" s="743">
        <v>0</v>
      </c>
      <c r="CA191" s="742">
        <v>0</v>
      </c>
      <c r="CB191" s="743">
        <v>0</v>
      </c>
      <c r="CC191" s="742">
        <v>0</v>
      </c>
      <c r="CD191" s="743">
        <v>0</v>
      </c>
      <c r="CE191" s="742">
        <v>0</v>
      </c>
      <c r="CF191" s="743">
        <v>0</v>
      </c>
      <c r="CG191" s="742">
        <v>0</v>
      </c>
      <c r="CH191" s="743">
        <v>0</v>
      </c>
      <c r="CI191" s="742">
        <v>0</v>
      </c>
      <c r="CJ191" s="743">
        <v>0</v>
      </c>
      <c r="CK191" s="742">
        <v>0</v>
      </c>
      <c r="CL191" s="743">
        <v>0</v>
      </c>
      <c r="CM191" s="744">
        <v>0</v>
      </c>
      <c r="CN191" s="707"/>
      <c r="CO191" s="993"/>
      <c r="CP191" s="707"/>
      <c r="CQ191" s="758">
        <v>0</v>
      </c>
      <c r="CR191" s="742">
        <v>0</v>
      </c>
      <c r="CS191" s="743">
        <v>0</v>
      </c>
      <c r="CT191" s="742">
        <v>0</v>
      </c>
      <c r="CU191" s="743">
        <v>0</v>
      </c>
      <c r="CV191" s="742">
        <v>0</v>
      </c>
      <c r="CW191" s="743">
        <v>0</v>
      </c>
      <c r="CX191" s="742">
        <v>0</v>
      </c>
      <c r="CY191" s="743">
        <v>0</v>
      </c>
      <c r="CZ191" s="742">
        <v>0</v>
      </c>
      <c r="DA191" s="743">
        <v>0</v>
      </c>
      <c r="DB191" s="742">
        <v>0</v>
      </c>
      <c r="DC191" s="743">
        <v>0</v>
      </c>
      <c r="DD191" s="742">
        <v>0</v>
      </c>
      <c r="DE191" s="743">
        <v>0</v>
      </c>
      <c r="DF191" s="742">
        <v>0</v>
      </c>
      <c r="DG191" s="743">
        <v>0</v>
      </c>
      <c r="DH191" s="742">
        <v>0</v>
      </c>
      <c r="DI191" s="743">
        <v>0</v>
      </c>
      <c r="DJ191" s="742">
        <v>0</v>
      </c>
      <c r="DK191" s="743">
        <v>0</v>
      </c>
      <c r="DL191" s="742">
        <v>0</v>
      </c>
      <c r="DM191" s="743">
        <v>0</v>
      </c>
      <c r="DN191" s="742">
        <v>0</v>
      </c>
      <c r="DO191" s="743">
        <v>0</v>
      </c>
      <c r="DP191" s="744">
        <v>0</v>
      </c>
      <c r="DQ191" s="707"/>
      <c r="DR191" s="995"/>
      <c r="DS191" s="707"/>
      <c r="DT191" s="997"/>
    </row>
    <row r="192" spans="2:124" outlineLevel="1">
      <c r="B192" s="745">
        <v>179</v>
      </c>
      <c r="C192" s="757" t="s">
        <v>784</v>
      </c>
      <c r="D192" s="747">
        <v>2016</v>
      </c>
      <c r="F192" s="748">
        <v>0</v>
      </c>
      <c r="G192" s="753">
        <v>0</v>
      </c>
      <c r="H192" s="754">
        <v>0</v>
      </c>
      <c r="I192" s="753">
        <v>0</v>
      </c>
      <c r="J192" s="754">
        <v>0</v>
      </c>
      <c r="K192" s="753">
        <v>0</v>
      </c>
      <c r="L192" s="754">
        <v>0</v>
      </c>
      <c r="M192" s="753">
        <v>0</v>
      </c>
      <c r="N192" s="754">
        <v>0</v>
      </c>
      <c r="O192" s="753">
        <v>0</v>
      </c>
      <c r="P192" s="754">
        <v>0</v>
      </c>
      <c r="Q192" s="753">
        <v>0</v>
      </c>
      <c r="R192" s="754">
        <v>0</v>
      </c>
      <c r="S192" s="753">
        <v>0</v>
      </c>
      <c r="T192" s="754">
        <v>0</v>
      </c>
      <c r="U192" s="753">
        <v>0</v>
      </c>
      <c r="V192" s="754">
        <v>0</v>
      </c>
      <c r="W192" s="753">
        <v>0</v>
      </c>
      <c r="X192" s="754">
        <v>0</v>
      </c>
      <c r="Y192" s="753">
        <v>0</v>
      </c>
      <c r="Z192" s="754">
        <v>0</v>
      </c>
      <c r="AA192" s="753">
        <v>0</v>
      </c>
      <c r="AB192" s="754">
        <v>0</v>
      </c>
      <c r="AC192" s="753">
        <v>0</v>
      </c>
      <c r="AD192" s="754">
        <v>0</v>
      </c>
      <c r="AE192" s="755">
        <v>0</v>
      </c>
      <c r="AF192" s="707"/>
      <c r="AG192" s="1003"/>
      <c r="AH192" s="707"/>
      <c r="AI192" s="748">
        <v>0</v>
      </c>
      <c r="AJ192" s="753">
        <v>0</v>
      </c>
      <c r="AK192" s="754">
        <v>0</v>
      </c>
      <c r="AL192" s="753">
        <v>0</v>
      </c>
      <c r="AM192" s="754">
        <v>0</v>
      </c>
      <c r="AN192" s="753">
        <v>0</v>
      </c>
      <c r="AO192" s="754">
        <v>0</v>
      </c>
      <c r="AP192" s="753">
        <v>0</v>
      </c>
      <c r="AQ192" s="754">
        <v>0</v>
      </c>
      <c r="AR192" s="753">
        <v>0</v>
      </c>
      <c r="AS192" s="754">
        <v>0</v>
      </c>
      <c r="AT192" s="753">
        <v>0</v>
      </c>
      <c r="AU192" s="754">
        <v>0</v>
      </c>
      <c r="AV192" s="753">
        <v>0</v>
      </c>
      <c r="AW192" s="754">
        <v>0</v>
      </c>
      <c r="AX192" s="753">
        <v>0</v>
      </c>
      <c r="AY192" s="754">
        <v>0</v>
      </c>
      <c r="AZ192" s="753">
        <v>0</v>
      </c>
      <c r="BA192" s="754">
        <v>0</v>
      </c>
      <c r="BB192" s="753">
        <v>0</v>
      </c>
      <c r="BC192" s="754">
        <v>0</v>
      </c>
      <c r="BD192" s="753">
        <v>0</v>
      </c>
      <c r="BE192" s="754">
        <v>0</v>
      </c>
      <c r="BF192" s="753">
        <v>0</v>
      </c>
      <c r="BG192" s="754">
        <v>0</v>
      </c>
      <c r="BH192" s="755">
        <v>0</v>
      </c>
      <c r="BI192" s="707"/>
      <c r="BJ192" s="1005"/>
      <c r="BK192" s="707"/>
      <c r="BL192" s="991"/>
      <c r="BM192" s="707"/>
      <c r="BN192" s="748">
        <v>0</v>
      </c>
      <c r="BO192" s="753">
        <v>0</v>
      </c>
      <c r="BP192" s="754">
        <v>0</v>
      </c>
      <c r="BQ192" s="753">
        <v>0</v>
      </c>
      <c r="BR192" s="754">
        <v>0</v>
      </c>
      <c r="BS192" s="753">
        <v>0</v>
      </c>
      <c r="BT192" s="754">
        <v>0</v>
      </c>
      <c r="BU192" s="753">
        <v>0</v>
      </c>
      <c r="BV192" s="754">
        <v>0</v>
      </c>
      <c r="BW192" s="753">
        <v>0</v>
      </c>
      <c r="BX192" s="754">
        <v>0</v>
      </c>
      <c r="BY192" s="753">
        <v>0</v>
      </c>
      <c r="BZ192" s="754">
        <v>0</v>
      </c>
      <c r="CA192" s="753">
        <v>0</v>
      </c>
      <c r="CB192" s="754">
        <v>0</v>
      </c>
      <c r="CC192" s="753">
        <v>0</v>
      </c>
      <c r="CD192" s="754">
        <v>0</v>
      </c>
      <c r="CE192" s="753">
        <v>0</v>
      </c>
      <c r="CF192" s="754">
        <v>0</v>
      </c>
      <c r="CG192" s="753">
        <v>0</v>
      </c>
      <c r="CH192" s="754">
        <v>0</v>
      </c>
      <c r="CI192" s="753">
        <v>0</v>
      </c>
      <c r="CJ192" s="754">
        <v>0</v>
      </c>
      <c r="CK192" s="753">
        <v>0</v>
      </c>
      <c r="CL192" s="754">
        <v>0</v>
      </c>
      <c r="CM192" s="755">
        <v>0</v>
      </c>
      <c r="CN192" s="707"/>
      <c r="CO192" s="993"/>
      <c r="CP192" s="707"/>
      <c r="CQ192" s="748">
        <v>0</v>
      </c>
      <c r="CR192" s="753">
        <v>0</v>
      </c>
      <c r="CS192" s="754">
        <v>0</v>
      </c>
      <c r="CT192" s="753">
        <v>0</v>
      </c>
      <c r="CU192" s="754">
        <v>0</v>
      </c>
      <c r="CV192" s="753">
        <v>0</v>
      </c>
      <c r="CW192" s="754">
        <v>0</v>
      </c>
      <c r="CX192" s="753">
        <v>0</v>
      </c>
      <c r="CY192" s="754">
        <v>0</v>
      </c>
      <c r="CZ192" s="753">
        <v>0</v>
      </c>
      <c r="DA192" s="754">
        <v>0</v>
      </c>
      <c r="DB192" s="753">
        <v>0</v>
      </c>
      <c r="DC192" s="754">
        <v>0</v>
      </c>
      <c r="DD192" s="753">
        <v>0</v>
      </c>
      <c r="DE192" s="754">
        <v>0</v>
      </c>
      <c r="DF192" s="753">
        <v>0</v>
      </c>
      <c r="DG192" s="754">
        <v>0</v>
      </c>
      <c r="DH192" s="753">
        <v>0</v>
      </c>
      <c r="DI192" s="754">
        <v>0</v>
      </c>
      <c r="DJ192" s="753">
        <v>0</v>
      </c>
      <c r="DK192" s="754">
        <v>0</v>
      </c>
      <c r="DL192" s="753">
        <v>0</v>
      </c>
      <c r="DM192" s="754">
        <v>0</v>
      </c>
      <c r="DN192" s="753">
        <v>0</v>
      </c>
      <c r="DO192" s="754">
        <v>0</v>
      </c>
      <c r="DP192" s="755">
        <v>0</v>
      </c>
      <c r="DQ192" s="707"/>
      <c r="DR192" s="995"/>
      <c r="DS192" s="707"/>
      <c r="DT192" s="997"/>
    </row>
    <row r="193" spans="2:124" outlineLevel="1">
      <c r="B193" s="738">
        <v>180</v>
      </c>
      <c r="C193" s="756" t="s">
        <v>785</v>
      </c>
      <c r="D193" s="740">
        <v>2016</v>
      </c>
      <c r="F193" s="758">
        <v>0</v>
      </c>
      <c r="G193" s="742">
        <v>0</v>
      </c>
      <c r="H193" s="743">
        <v>0</v>
      </c>
      <c r="I193" s="742">
        <v>0</v>
      </c>
      <c r="J193" s="743">
        <v>0</v>
      </c>
      <c r="K193" s="742">
        <v>0</v>
      </c>
      <c r="L193" s="743">
        <v>0</v>
      </c>
      <c r="M193" s="742">
        <v>0</v>
      </c>
      <c r="N193" s="743">
        <v>0</v>
      </c>
      <c r="O193" s="742">
        <v>0</v>
      </c>
      <c r="P193" s="743">
        <v>0</v>
      </c>
      <c r="Q193" s="742">
        <v>0</v>
      </c>
      <c r="R193" s="743">
        <v>0</v>
      </c>
      <c r="S193" s="742">
        <v>0</v>
      </c>
      <c r="T193" s="743">
        <v>0</v>
      </c>
      <c r="U193" s="742">
        <v>0</v>
      </c>
      <c r="V193" s="743">
        <v>0</v>
      </c>
      <c r="W193" s="742">
        <v>0</v>
      </c>
      <c r="X193" s="743">
        <v>0</v>
      </c>
      <c r="Y193" s="742">
        <v>0</v>
      </c>
      <c r="Z193" s="743">
        <v>0</v>
      </c>
      <c r="AA193" s="742">
        <v>0</v>
      </c>
      <c r="AB193" s="743">
        <v>0</v>
      </c>
      <c r="AC193" s="742">
        <v>0</v>
      </c>
      <c r="AD193" s="743">
        <v>0</v>
      </c>
      <c r="AE193" s="744">
        <v>0</v>
      </c>
      <c r="AF193" s="707"/>
      <c r="AG193" s="1003"/>
      <c r="AH193" s="707"/>
      <c r="AI193" s="758">
        <v>0</v>
      </c>
      <c r="AJ193" s="742">
        <v>0</v>
      </c>
      <c r="AK193" s="743">
        <v>0</v>
      </c>
      <c r="AL193" s="742">
        <v>0</v>
      </c>
      <c r="AM193" s="743">
        <v>0</v>
      </c>
      <c r="AN193" s="742">
        <v>0</v>
      </c>
      <c r="AO193" s="743">
        <v>0</v>
      </c>
      <c r="AP193" s="742">
        <v>0</v>
      </c>
      <c r="AQ193" s="743">
        <v>0</v>
      </c>
      <c r="AR193" s="742">
        <v>0</v>
      </c>
      <c r="AS193" s="743">
        <v>0</v>
      </c>
      <c r="AT193" s="742">
        <v>0</v>
      </c>
      <c r="AU193" s="743">
        <v>0</v>
      </c>
      <c r="AV193" s="742">
        <v>0</v>
      </c>
      <c r="AW193" s="743">
        <v>0</v>
      </c>
      <c r="AX193" s="742">
        <v>0</v>
      </c>
      <c r="AY193" s="743">
        <v>0</v>
      </c>
      <c r="AZ193" s="742">
        <v>0</v>
      </c>
      <c r="BA193" s="743">
        <v>0</v>
      </c>
      <c r="BB193" s="742">
        <v>0</v>
      </c>
      <c r="BC193" s="743">
        <v>0</v>
      </c>
      <c r="BD193" s="742">
        <v>0</v>
      </c>
      <c r="BE193" s="743">
        <v>0</v>
      </c>
      <c r="BF193" s="742">
        <v>0</v>
      </c>
      <c r="BG193" s="743">
        <v>0</v>
      </c>
      <c r="BH193" s="744">
        <v>0</v>
      </c>
      <c r="BI193" s="707"/>
      <c r="BJ193" s="1005"/>
      <c r="BK193" s="707"/>
      <c r="BL193" s="991"/>
      <c r="BM193" s="707"/>
      <c r="BN193" s="758">
        <v>0</v>
      </c>
      <c r="BO193" s="742">
        <v>0</v>
      </c>
      <c r="BP193" s="743">
        <v>0</v>
      </c>
      <c r="BQ193" s="742">
        <v>0</v>
      </c>
      <c r="BR193" s="743">
        <v>0</v>
      </c>
      <c r="BS193" s="742">
        <v>0</v>
      </c>
      <c r="BT193" s="743">
        <v>0</v>
      </c>
      <c r="BU193" s="742">
        <v>0</v>
      </c>
      <c r="BV193" s="743">
        <v>0</v>
      </c>
      <c r="BW193" s="742">
        <v>0</v>
      </c>
      <c r="BX193" s="743">
        <v>0</v>
      </c>
      <c r="BY193" s="742">
        <v>0</v>
      </c>
      <c r="BZ193" s="743">
        <v>0</v>
      </c>
      <c r="CA193" s="742">
        <v>0</v>
      </c>
      <c r="CB193" s="743">
        <v>0</v>
      </c>
      <c r="CC193" s="742">
        <v>0</v>
      </c>
      <c r="CD193" s="743">
        <v>0</v>
      </c>
      <c r="CE193" s="742">
        <v>0</v>
      </c>
      <c r="CF193" s="743">
        <v>0</v>
      </c>
      <c r="CG193" s="742">
        <v>0</v>
      </c>
      <c r="CH193" s="743">
        <v>0</v>
      </c>
      <c r="CI193" s="742">
        <v>0</v>
      </c>
      <c r="CJ193" s="743">
        <v>0</v>
      </c>
      <c r="CK193" s="742">
        <v>0</v>
      </c>
      <c r="CL193" s="743">
        <v>0</v>
      </c>
      <c r="CM193" s="744">
        <v>0</v>
      </c>
      <c r="CN193" s="707"/>
      <c r="CO193" s="993"/>
      <c r="CP193" s="707"/>
      <c r="CQ193" s="758">
        <v>0</v>
      </c>
      <c r="CR193" s="742">
        <v>0</v>
      </c>
      <c r="CS193" s="743">
        <v>0</v>
      </c>
      <c r="CT193" s="742">
        <v>0</v>
      </c>
      <c r="CU193" s="743">
        <v>0</v>
      </c>
      <c r="CV193" s="742">
        <v>0</v>
      </c>
      <c r="CW193" s="743">
        <v>0</v>
      </c>
      <c r="CX193" s="742">
        <v>0</v>
      </c>
      <c r="CY193" s="743">
        <v>0</v>
      </c>
      <c r="CZ193" s="742">
        <v>0</v>
      </c>
      <c r="DA193" s="743">
        <v>0</v>
      </c>
      <c r="DB193" s="742">
        <v>0</v>
      </c>
      <c r="DC193" s="743">
        <v>0</v>
      </c>
      <c r="DD193" s="742">
        <v>0</v>
      </c>
      <c r="DE193" s="743">
        <v>0</v>
      </c>
      <c r="DF193" s="742">
        <v>0</v>
      </c>
      <c r="DG193" s="743">
        <v>0</v>
      </c>
      <c r="DH193" s="742">
        <v>0</v>
      </c>
      <c r="DI193" s="743">
        <v>0</v>
      </c>
      <c r="DJ193" s="742">
        <v>0</v>
      </c>
      <c r="DK193" s="743">
        <v>0</v>
      </c>
      <c r="DL193" s="742">
        <v>0</v>
      </c>
      <c r="DM193" s="743">
        <v>0</v>
      </c>
      <c r="DN193" s="742">
        <v>0</v>
      </c>
      <c r="DO193" s="743">
        <v>0</v>
      </c>
      <c r="DP193" s="744">
        <v>0</v>
      </c>
      <c r="DQ193" s="707"/>
      <c r="DR193" s="995"/>
      <c r="DS193" s="707"/>
      <c r="DT193" s="997"/>
    </row>
    <row r="194" spans="2:124" outlineLevel="1">
      <c r="B194" s="745">
        <v>181</v>
      </c>
      <c r="C194" s="757" t="s">
        <v>786</v>
      </c>
      <c r="D194" s="747">
        <v>2016</v>
      </c>
      <c r="F194" s="748">
        <v>0</v>
      </c>
      <c r="G194" s="753">
        <v>0</v>
      </c>
      <c r="H194" s="754">
        <v>0</v>
      </c>
      <c r="I194" s="753">
        <v>0</v>
      </c>
      <c r="J194" s="754">
        <v>0</v>
      </c>
      <c r="K194" s="753">
        <v>0</v>
      </c>
      <c r="L194" s="754">
        <v>0</v>
      </c>
      <c r="M194" s="753">
        <v>0</v>
      </c>
      <c r="N194" s="754">
        <v>0</v>
      </c>
      <c r="O194" s="753">
        <v>0</v>
      </c>
      <c r="P194" s="754">
        <v>0</v>
      </c>
      <c r="Q194" s="753">
        <v>0</v>
      </c>
      <c r="R194" s="754">
        <v>0</v>
      </c>
      <c r="S194" s="753">
        <v>0</v>
      </c>
      <c r="T194" s="754">
        <v>0</v>
      </c>
      <c r="U194" s="753">
        <v>0</v>
      </c>
      <c r="V194" s="754">
        <v>0</v>
      </c>
      <c r="W194" s="753">
        <v>0</v>
      </c>
      <c r="X194" s="754">
        <v>0</v>
      </c>
      <c r="Y194" s="753">
        <v>0</v>
      </c>
      <c r="Z194" s="754">
        <v>0</v>
      </c>
      <c r="AA194" s="753">
        <v>0</v>
      </c>
      <c r="AB194" s="754">
        <v>0</v>
      </c>
      <c r="AC194" s="753">
        <v>0</v>
      </c>
      <c r="AD194" s="754">
        <v>0</v>
      </c>
      <c r="AE194" s="755">
        <v>0</v>
      </c>
      <c r="AF194" s="707"/>
      <c r="AG194" s="1003"/>
      <c r="AH194" s="707"/>
      <c r="AI194" s="748">
        <v>0</v>
      </c>
      <c r="AJ194" s="753">
        <v>0</v>
      </c>
      <c r="AK194" s="754">
        <v>0</v>
      </c>
      <c r="AL194" s="753">
        <v>0</v>
      </c>
      <c r="AM194" s="754">
        <v>0</v>
      </c>
      <c r="AN194" s="753">
        <v>0</v>
      </c>
      <c r="AO194" s="754">
        <v>0</v>
      </c>
      <c r="AP194" s="753">
        <v>0</v>
      </c>
      <c r="AQ194" s="754">
        <v>0</v>
      </c>
      <c r="AR194" s="753">
        <v>0</v>
      </c>
      <c r="AS194" s="754">
        <v>0</v>
      </c>
      <c r="AT194" s="753">
        <v>0</v>
      </c>
      <c r="AU194" s="754">
        <v>0</v>
      </c>
      <c r="AV194" s="753">
        <v>0</v>
      </c>
      <c r="AW194" s="754">
        <v>0</v>
      </c>
      <c r="AX194" s="753">
        <v>0</v>
      </c>
      <c r="AY194" s="754">
        <v>0</v>
      </c>
      <c r="AZ194" s="753">
        <v>0</v>
      </c>
      <c r="BA194" s="754">
        <v>0</v>
      </c>
      <c r="BB194" s="753">
        <v>0</v>
      </c>
      <c r="BC194" s="754">
        <v>0</v>
      </c>
      <c r="BD194" s="753">
        <v>0</v>
      </c>
      <c r="BE194" s="754">
        <v>0</v>
      </c>
      <c r="BF194" s="753">
        <v>0</v>
      </c>
      <c r="BG194" s="754">
        <v>0</v>
      </c>
      <c r="BH194" s="755">
        <v>0</v>
      </c>
      <c r="BI194" s="707"/>
      <c r="BJ194" s="1005"/>
      <c r="BK194" s="707"/>
      <c r="BL194" s="991"/>
      <c r="BM194" s="707"/>
      <c r="BN194" s="748">
        <v>0</v>
      </c>
      <c r="BO194" s="753">
        <v>0</v>
      </c>
      <c r="BP194" s="754">
        <v>0</v>
      </c>
      <c r="BQ194" s="753">
        <v>0</v>
      </c>
      <c r="BR194" s="754">
        <v>0</v>
      </c>
      <c r="BS194" s="753">
        <v>0</v>
      </c>
      <c r="BT194" s="754">
        <v>0</v>
      </c>
      <c r="BU194" s="753">
        <v>0</v>
      </c>
      <c r="BV194" s="754">
        <v>0</v>
      </c>
      <c r="BW194" s="753">
        <v>0</v>
      </c>
      <c r="BX194" s="754">
        <v>0</v>
      </c>
      <c r="BY194" s="753">
        <v>0</v>
      </c>
      <c r="BZ194" s="754">
        <v>0</v>
      </c>
      <c r="CA194" s="753">
        <v>0</v>
      </c>
      <c r="CB194" s="754">
        <v>0</v>
      </c>
      <c r="CC194" s="753">
        <v>0</v>
      </c>
      <c r="CD194" s="754">
        <v>0</v>
      </c>
      <c r="CE194" s="753">
        <v>0</v>
      </c>
      <c r="CF194" s="754">
        <v>0</v>
      </c>
      <c r="CG194" s="753">
        <v>0</v>
      </c>
      <c r="CH194" s="754">
        <v>0</v>
      </c>
      <c r="CI194" s="753">
        <v>0</v>
      </c>
      <c r="CJ194" s="754">
        <v>0</v>
      </c>
      <c r="CK194" s="753">
        <v>0</v>
      </c>
      <c r="CL194" s="754">
        <v>0</v>
      </c>
      <c r="CM194" s="755">
        <v>0</v>
      </c>
      <c r="CN194" s="707"/>
      <c r="CO194" s="993"/>
      <c r="CP194" s="707"/>
      <c r="CQ194" s="748">
        <v>0</v>
      </c>
      <c r="CR194" s="753">
        <v>0</v>
      </c>
      <c r="CS194" s="754">
        <v>0</v>
      </c>
      <c r="CT194" s="753">
        <v>0</v>
      </c>
      <c r="CU194" s="754">
        <v>0</v>
      </c>
      <c r="CV194" s="753">
        <v>0</v>
      </c>
      <c r="CW194" s="754">
        <v>0</v>
      </c>
      <c r="CX194" s="753">
        <v>0</v>
      </c>
      <c r="CY194" s="754">
        <v>0</v>
      </c>
      <c r="CZ194" s="753">
        <v>0</v>
      </c>
      <c r="DA194" s="754">
        <v>0</v>
      </c>
      <c r="DB194" s="753">
        <v>0</v>
      </c>
      <c r="DC194" s="754">
        <v>0</v>
      </c>
      <c r="DD194" s="753">
        <v>0</v>
      </c>
      <c r="DE194" s="754">
        <v>0</v>
      </c>
      <c r="DF194" s="753">
        <v>0</v>
      </c>
      <c r="DG194" s="754">
        <v>0</v>
      </c>
      <c r="DH194" s="753">
        <v>0</v>
      </c>
      <c r="DI194" s="754">
        <v>0</v>
      </c>
      <c r="DJ194" s="753">
        <v>0</v>
      </c>
      <c r="DK194" s="754">
        <v>0</v>
      </c>
      <c r="DL194" s="753">
        <v>0</v>
      </c>
      <c r="DM194" s="754">
        <v>0</v>
      </c>
      <c r="DN194" s="753">
        <v>0</v>
      </c>
      <c r="DO194" s="754">
        <v>0</v>
      </c>
      <c r="DP194" s="755">
        <v>0</v>
      </c>
      <c r="DQ194" s="707"/>
      <c r="DR194" s="995"/>
      <c r="DS194" s="707"/>
      <c r="DT194" s="997"/>
    </row>
    <row r="195" spans="2:124" outlineLevel="1">
      <c r="B195" s="738">
        <v>182</v>
      </c>
      <c r="C195" s="756" t="s">
        <v>787</v>
      </c>
      <c r="D195" s="740">
        <v>2016</v>
      </c>
      <c r="F195" s="758">
        <v>0</v>
      </c>
      <c r="G195" s="742">
        <v>0</v>
      </c>
      <c r="H195" s="743">
        <v>0</v>
      </c>
      <c r="I195" s="742">
        <v>0</v>
      </c>
      <c r="J195" s="743">
        <v>0</v>
      </c>
      <c r="K195" s="742">
        <v>0</v>
      </c>
      <c r="L195" s="743">
        <v>0</v>
      </c>
      <c r="M195" s="742">
        <v>0</v>
      </c>
      <c r="N195" s="743">
        <v>0</v>
      </c>
      <c r="O195" s="742">
        <v>0</v>
      </c>
      <c r="P195" s="743">
        <v>0</v>
      </c>
      <c r="Q195" s="742">
        <v>0</v>
      </c>
      <c r="R195" s="743">
        <v>0</v>
      </c>
      <c r="S195" s="742">
        <v>0</v>
      </c>
      <c r="T195" s="743">
        <v>0</v>
      </c>
      <c r="U195" s="742">
        <v>0</v>
      </c>
      <c r="V195" s="743">
        <v>0</v>
      </c>
      <c r="W195" s="742">
        <v>0</v>
      </c>
      <c r="X195" s="743">
        <v>0</v>
      </c>
      <c r="Y195" s="742">
        <v>0</v>
      </c>
      <c r="Z195" s="743">
        <v>0</v>
      </c>
      <c r="AA195" s="742">
        <v>0</v>
      </c>
      <c r="AB195" s="743">
        <v>0</v>
      </c>
      <c r="AC195" s="742">
        <v>0</v>
      </c>
      <c r="AD195" s="743">
        <v>0</v>
      </c>
      <c r="AE195" s="744">
        <v>0</v>
      </c>
      <c r="AF195" s="707"/>
      <c r="AG195" s="1003"/>
      <c r="AH195" s="707"/>
      <c r="AI195" s="758">
        <v>0</v>
      </c>
      <c r="AJ195" s="742">
        <v>0</v>
      </c>
      <c r="AK195" s="743">
        <v>0</v>
      </c>
      <c r="AL195" s="742">
        <v>0</v>
      </c>
      <c r="AM195" s="743">
        <v>0</v>
      </c>
      <c r="AN195" s="742">
        <v>0</v>
      </c>
      <c r="AO195" s="743">
        <v>0</v>
      </c>
      <c r="AP195" s="742">
        <v>0</v>
      </c>
      <c r="AQ195" s="743">
        <v>0</v>
      </c>
      <c r="AR195" s="742">
        <v>0</v>
      </c>
      <c r="AS195" s="743">
        <v>0</v>
      </c>
      <c r="AT195" s="742">
        <v>0</v>
      </c>
      <c r="AU195" s="743">
        <v>0</v>
      </c>
      <c r="AV195" s="742">
        <v>0</v>
      </c>
      <c r="AW195" s="743">
        <v>0</v>
      </c>
      <c r="AX195" s="742">
        <v>0</v>
      </c>
      <c r="AY195" s="743">
        <v>0</v>
      </c>
      <c r="AZ195" s="742">
        <v>0</v>
      </c>
      <c r="BA195" s="743">
        <v>0</v>
      </c>
      <c r="BB195" s="742">
        <v>0</v>
      </c>
      <c r="BC195" s="743">
        <v>0</v>
      </c>
      <c r="BD195" s="742">
        <v>0</v>
      </c>
      <c r="BE195" s="743">
        <v>0</v>
      </c>
      <c r="BF195" s="742">
        <v>0</v>
      </c>
      <c r="BG195" s="743">
        <v>0</v>
      </c>
      <c r="BH195" s="744">
        <v>0</v>
      </c>
      <c r="BI195" s="707"/>
      <c r="BJ195" s="1005"/>
      <c r="BK195" s="707"/>
      <c r="BL195" s="991"/>
      <c r="BM195" s="707"/>
      <c r="BN195" s="758">
        <v>0</v>
      </c>
      <c r="BO195" s="742">
        <v>0</v>
      </c>
      <c r="BP195" s="743">
        <v>0</v>
      </c>
      <c r="BQ195" s="742">
        <v>0</v>
      </c>
      <c r="BR195" s="743">
        <v>0</v>
      </c>
      <c r="BS195" s="742">
        <v>0</v>
      </c>
      <c r="BT195" s="743">
        <v>0</v>
      </c>
      <c r="BU195" s="742">
        <v>0</v>
      </c>
      <c r="BV195" s="743">
        <v>0</v>
      </c>
      <c r="BW195" s="742">
        <v>0</v>
      </c>
      <c r="BX195" s="743">
        <v>0</v>
      </c>
      <c r="BY195" s="742">
        <v>0</v>
      </c>
      <c r="BZ195" s="743">
        <v>0</v>
      </c>
      <c r="CA195" s="742">
        <v>0</v>
      </c>
      <c r="CB195" s="743">
        <v>0</v>
      </c>
      <c r="CC195" s="742">
        <v>0</v>
      </c>
      <c r="CD195" s="743">
        <v>0</v>
      </c>
      <c r="CE195" s="742">
        <v>0</v>
      </c>
      <c r="CF195" s="743">
        <v>0</v>
      </c>
      <c r="CG195" s="742">
        <v>0</v>
      </c>
      <c r="CH195" s="743">
        <v>0</v>
      </c>
      <c r="CI195" s="742">
        <v>0</v>
      </c>
      <c r="CJ195" s="743">
        <v>0</v>
      </c>
      <c r="CK195" s="742">
        <v>0</v>
      </c>
      <c r="CL195" s="743">
        <v>0</v>
      </c>
      <c r="CM195" s="744">
        <v>0</v>
      </c>
      <c r="CN195" s="707"/>
      <c r="CO195" s="993"/>
      <c r="CP195" s="707"/>
      <c r="CQ195" s="758">
        <v>0</v>
      </c>
      <c r="CR195" s="742">
        <v>0</v>
      </c>
      <c r="CS195" s="743">
        <v>0</v>
      </c>
      <c r="CT195" s="742">
        <v>0</v>
      </c>
      <c r="CU195" s="743">
        <v>0</v>
      </c>
      <c r="CV195" s="742">
        <v>0</v>
      </c>
      <c r="CW195" s="743">
        <v>0</v>
      </c>
      <c r="CX195" s="742">
        <v>0</v>
      </c>
      <c r="CY195" s="743">
        <v>0</v>
      </c>
      <c r="CZ195" s="742">
        <v>0</v>
      </c>
      <c r="DA195" s="743">
        <v>0</v>
      </c>
      <c r="DB195" s="742">
        <v>0</v>
      </c>
      <c r="DC195" s="743">
        <v>0</v>
      </c>
      <c r="DD195" s="742">
        <v>0</v>
      </c>
      <c r="DE195" s="743">
        <v>0</v>
      </c>
      <c r="DF195" s="742">
        <v>0</v>
      </c>
      <c r="DG195" s="743">
        <v>0</v>
      </c>
      <c r="DH195" s="742">
        <v>0</v>
      </c>
      <c r="DI195" s="743">
        <v>0</v>
      </c>
      <c r="DJ195" s="742">
        <v>0</v>
      </c>
      <c r="DK195" s="743">
        <v>0</v>
      </c>
      <c r="DL195" s="742">
        <v>0</v>
      </c>
      <c r="DM195" s="743">
        <v>0</v>
      </c>
      <c r="DN195" s="742">
        <v>0</v>
      </c>
      <c r="DO195" s="743">
        <v>0</v>
      </c>
      <c r="DP195" s="744">
        <v>0</v>
      </c>
      <c r="DQ195" s="707"/>
      <c r="DR195" s="995"/>
      <c r="DS195" s="707"/>
      <c r="DT195" s="997"/>
    </row>
    <row r="196" spans="2:124" outlineLevel="1">
      <c r="B196" s="745">
        <v>183</v>
      </c>
      <c r="C196" s="757" t="s">
        <v>788</v>
      </c>
      <c r="D196" s="747">
        <v>2016</v>
      </c>
      <c r="F196" s="748">
        <v>0</v>
      </c>
      <c r="G196" s="753">
        <v>0</v>
      </c>
      <c r="H196" s="754">
        <v>0</v>
      </c>
      <c r="I196" s="753">
        <v>0</v>
      </c>
      <c r="J196" s="754">
        <v>0</v>
      </c>
      <c r="K196" s="753">
        <v>0</v>
      </c>
      <c r="L196" s="754">
        <v>0</v>
      </c>
      <c r="M196" s="753">
        <v>0</v>
      </c>
      <c r="N196" s="754">
        <v>0</v>
      </c>
      <c r="O196" s="753">
        <v>0</v>
      </c>
      <c r="P196" s="754">
        <v>0</v>
      </c>
      <c r="Q196" s="753">
        <v>0</v>
      </c>
      <c r="R196" s="754">
        <v>0</v>
      </c>
      <c r="S196" s="753">
        <v>0</v>
      </c>
      <c r="T196" s="754">
        <v>0</v>
      </c>
      <c r="U196" s="753">
        <v>0</v>
      </c>
      <c r="V196" s="754">
        <v>0</v>
      </c>
      <c r="W196" s="753">
        <v>0</v>
      </c>
      <c r="X196" s="754">
        <v>0</v>
      </c>
      <c r="Y196" s="753">
        <v>0</v>
      </c>
      <c r="Z196" s="754">
        <v>0</v>
      </c>
      <c r="AA196" s="753">
        <v>0</v>
      </c>
      <c r="AB196" s="754">
        <v>0</v>
      </c>
      <c r="AC196" s="753">
        <v>0</v>
      </c>
      <c r="AD196" s="754">
        <v>0</v>
      </c>
      <c r="AE196" s="755">
        <v>0</v>
      </c>
      <c r="AF196" s="707"/>
      <c r="AG196" s="1003"/>
      <c r="AH196" s="707"/>
      <c r="AI196" s="748">
        <v>0</v>
      </c>
      <c r="AJ196" s="753">
        <v>0</v>
      </c>
      <c r="AK196" s="754">
        <v>0</v>
      </c>
      <c r="AL196" s="753">
        <v>0</v>
      </c>
      <c r="AM196" s="754">
        <v>0</v>
      </c>
      <c r="AN196" s="753">
        <v>0</v>
      </c>
      <c r="AO196" s="754">
        <v>0</v>
      </c>
      <c r="AP196" s="753">
        <v>0</v>
      </c>
      <c r="AQ196" s="754">
        <v>0</v>
      </c>
      <c r="AR196" s="753">
        <v>0</v>
      </c>
      <c r="AS196" s="754">
        <v>0</v>
      </c>
      <c r="AT196" s="753">
        <v>0</v>
      </c>
      <c r="AU196" s="754">
        <v>0</v>
      </c>
      <c r="AV196" s="753">
        <v>0</v>
      </c>
      <c r="AW196" s="754">
        <v>0</v>
      </c>
      <c r="AX196" s="753">
        <v>0</v>
      </c>
      <c r="AY196" s="754">
        <v>0</v>
      </c>
      <c r="AZ196" s="753">
        <v>0</v>
      </c>
      <c r="BA196" s="754">
        <v>0</v>
      </c>
      <c r="BB196" s="753">
        <v>0</v>
      </c>
      <c r="BC196" s="754">
        <v>0</v>
      </c>
      <c r="BD196" s="753">
        <v>0</v>
      </c>
      <c r="BE196" s="754">
        <v>0</v>
      </c>
      <c r="BF196" s="753">
        <v>0</v>
      </c>
      <c r="BG196" s="754">
        <v>0</v>
      </c>
      <c r="BH196" s="755">
        <v>0</v>
      </c>
      <c r="BI196" s="707"/>
      <c r="BJ196" s="1005"/>
      <c r="BK196" s="707"/>
      <c r="BL196" s="991"/>
      <c r="BM196" s="707"/>
      <c r="BN196" s="748">
        <v>0</v>
      </c>
      <c r="BO196" s="753">
        <v>0</v>
      </c>
      <c r="BP196" s="754">
        <v>0</v>
      </c>
      <c r="BQ196" s="753">
        <v>0</v>
      </c>
      <c r="BR196" s="754">
        <v>0</v>
      </c>
      <c r="BS196" s="753">
        <v>0</v>
      </c>
      <c r="BT196" s="754">
        <v>0</v>
      </c>
      <c r="BU196" s="753">
        <v>0</v>
      </c>
      <c r="BV196" s="754">
        <v>0</v>
      </c>
      <c r="BW196" s="753">
        <v>0</v>
      </c>
      <c r="BX196" s="754">
        <v>0</v>
      </c>
      <c r="BY196" s="753">
        <v>0</v>
      </c>
      <c r="BZ196" s="754">
        <v>0</v>
      </c>
      <c r="CA196" s="753">
        <v>0</v>
      </c>
      <c r="CB196" s="754">
        <v>0</v>
      </c>
      <c r="CC196" s="753">
        <v>0</v>
      </c>
      <c r="CD196" s="754">
        <v>0</v>
      </c>
      <c r="CE196" s="753">
        <v>0</v>
      </c>
      <c r="CF196" s="754">
        <v>0</v>
      </c>
      <c r="CG196" s="753">
        <v>0</v>
      </c>
      <c r="CH196" s="754">
        <v>0</v>
      </c>
      <c r="CI196" s="753">
        <v>0</v>
      </c>
      <c r="CJ196" s="754">
        <v>0</v>
      </c>
      <c r="CK196" s="753">
        <v>0</v>
      </c>
      <c r="CL196" s="754">
        <v>0</v>
      </c>
      <c r="CM196" s="755">
        <v>0</v>
      </c>
      <c r="CN196" s="707"/>
      <c r="CO196" s="993"/>
      <c r="CP196" s="707"/>
      <c r="CQ196" s="748">
        <v>0</v>
      </c>
      <c r="CR196" s="753">
        <v>0</v>
      </c>
      <c r="CS196" s="754">
        <v>0</v>
      </c>
      <c r="CT196" s="753">
        <v>0</v>
      </c>
      <c r="CU196" s="754">
        <v>0</v>
      </c>
      <c r="CV196" s="753">
        <v>0</v>
      </c>
      <c r="CW196" s="754">
        <v>0</v>
      </c>
      <c r="CX196" s="753">
        <v>0</v>
      </c>
      <c r="CY196" s="754">
        <v>0</v>
      </c>
      <c r="CZ196" s="753">
        <v>0</v>
      </c>
      <c r="DA196" s="754">
        <v>0</v>
      </c>
      <c r="DB196" s="753">
        <v>0</v>
      </c>
      <c r="DC196" s="754">
        <v>0</v>
      </c>
      <c r="DD196" s="753">
        <v>0</v>
      </c>
      <c r="DE196" s="754">
        <v>0</v>
      </c>
      <c r="DF196" s="753">
        <v>0</v>
      </c>
      <c r="DG196" s="754">
        <v>0</v>
      </c>
      <c r="DH196" s="753">
        <v>0</v>
      </c>
      <c r="DI196" s="754">
        <v>0</v>
      </c>
      <c r="DJ196" s="753">
        <v>0</v>
      </c>
      <c r="DK196" s="754">
        <v>0</v>
      </c>
      <c r="DL196" s="753">
        <v>0</v>
      </c>
      <c r="DM196" s="754">
        <v>0</v>
      </c>
      <c r="DN196" s="753">
        <v>0</v>
      </c>
      <c r="DO196" s="754">
        <v>0</v>
      </c>
      <c r="DP196" s="755">
        <v>0</v>
      </c>
      <c r="DQ196" s="707"/>
      <c r="DR196" s="995"/>
      <c r="DS196" s="707"/>
      <c r="DT196" s="997"/>
    </row>
    <row r="197" spans="2:124" outlineLevel="1">
      <c r="B197" s="738">
        <v>184</v>
      </c>
      <c r="C197" s="756" t="s">
        <v>789</v>
      </c>
      <c r="D197" s="740">
        <v>2016</v>
      </c>
      <c r="F197" s="758">
        <v>0</v>
      </c>
      <c r="G197" s="742">
        <v>0</v>
      </c>
      <c r="H197" s="743">
        <v>0</v>
      </c>
      <c r="I197" s="742">
        <v>0</v>
      </c>
      <c r="J197" s="743">
        <v>0</v>
      </c>
      <c r="K197" s="742">
        <v>0</v>
      </c>
      <c r="L197" s="743">
        <v>0</v>
      </c>
      <c r="M197" s="742">
        <v>0</v>
      </c>
      <c r="N197" s="743">
        <v>0</v>
      </c>
      <c r="O197" s="742">
        <v>0</v>
      </c>
      <c r="P197" s="743">
        <v>0</v>
      </c>
      <c r="Q197" s="742">
        <v>0</v>
      </c>
      <c r="R197" s="743">
        <v>0</v>
      </c>
      <c r="S197" s="742">
        <v>0</v>
      </c>
      <c r="T197" s="743">
        <v>0</v>
      </c>
      <c r="U197" s="742">
        <v>0</v>
      </c>
      <c r="V197" s="743">
        <v>0</v>
      </c>
      <c r="W197" s="742">
        <v>0</v>
      </c>
      <c r="X197" s="743">
        <v>0</v>
      </c>
      <c r="Y197" s="742">
        <v>0</v>
      </c>
      <c r="Z197" s="743">
        <v>0</v>
      </c>
      <c r="AA197" s="742">
        <v>0</v>
      </c>
      <c r="AB197" s="743">
        <v>0</v>
      </c>
      <c r="AC197" s="742">
        <v>0</v>
      </c>
      <c r="AD197" s="743">
        <v>0</v>
      </c>
      <c r="AE197" s="744">
        <v>0</v>
      </c>
      <c r="AF197" s="707"/>
      <c r="AG197" s="1003"/>
      <c r="AH197" s="707"/>
      <c r="AI197" s="758">
        <v>0</v>
      </c>
      <c r="AJ197" s="742">
        <v>0</v>
      </c>
      <c r="AK197" s="743">
        <v>0</v>
      </c>
      <c r="AL197" s="742">
        <v>0</v>
      </c>
      <c r="AM197" s="743">
        <v>0</v>
      </c>
      <c r="AN197" s="742">
        <v>0</v>
      </c>
      <c r="AO197" s="743">
        <v>0</v>
      </c>
      <c r="AP197" s="742">
        <v>0</v>
      </c>
      <c r="AQ197" s="743">
        <v>0</v>
      </c>
      <c r="AR197" s="742">
        <v>0</v>
      </c>
      <c r="AS197" s="743">
        <v>0</v>
      </c>
      <c r="AT197" s="742">
        <v>0</v>
      </c>
      <c r="AU197" s="743">
        <v>0</v>
      </c>
      <c r="AV197" s="742">
        <v>0</v>
      </c>
      <c r="AW197" s="743">
        <v>0</v>
      </c>
      <c r="AX197" s="742">
        <v>0</v>
      </c>
      <c r="AY197" s="743">
        <v>0</v>
      </c>
      <c r="AZ197" s="742">
        <v>0</v>
      </c>
      <c r="BA197" s="743">
        <v>0</v>
      </c>
      <c r="BB197" s="742">
        <v>0</v>
      </c>
      <c r="BC197" s="743">
        <v>0</v>
      </c>
      <c r="BD197" s="742">
        <v>0</v>
      </c>
      <c r="BE197" s="743">
        <v>0</v>
      </c>
      <c r="BF197" s="742">
        <v>0</v>
      </c>
      <c r="BG197" s="743">
        <v>0</v>
      </c>
      <c r="BH197" s="744">
        <v>0</v>
      </c>
      <c r="BI197" s="707"/>
      <c r="BJ197" s="1005"/>
      <c r="BK197" s="707"/>
      <c r="BL197" s="991"/>
      <c r="BM197" s="707"/>
      <c r="BN197" s="758">
        <v>0</v>
      </c>
      <c r="BO197" s="742">
        <v>0</v>
      </c>
      <c r="BP197" s="743">
        <v>0</v>
      </c>
      <c r="BQ197" s="742">
        <v>0</v>
      </c>
      <c r="BR197" s="743">
        <v>0</v>
      </c>
      <c r="BS197" s="742">
        <v>0</v>
      </c>
      <c r="BT197" s="743">
        <v>0</v>
      </c>
      <c r="BU197" s="742">
        <v>0</v>
      </c>
      <c r="BV197" s="743">
        <v>0</v>
      </c>
      <c r="BW197" s="742">
        <v>0</v>
      </c>
      <c r="BX197" s="743">
        <v>0</v>
      </c>
      <c r="BY197" s="742">
        <v>0</v>
      </c>
      <c r="BZ197" s="743">
        <v>0</v>
      </c>
      <c r="CA197" s="742">
        <v>0</v>
      </c>
      <c r="CB197" s="743">
        <v>0</v>
      </c>
      <c r="CC197" s="742">
        <v>0</v>
      </c>
      <c r="CD197" s="743">
        <v>0</v>
      </c>
      <c r="CE197" s="742">
        <v>0</v>
      </c>
      <c r="CF197" s="743">
        <v>0</v>
      </c>
      <c r="CG197" s="742">
        <v>0</v>
      </c>
      <c r="CH197" s="743">
        <v>0</v>
      </c>
      <c r="CI197" s="742">
        <v>0</v>
      </c>
      <c r="CJ197" s="743">
        <v>0</v>
      </c>
      <c r="CK197" s="742">
        <v>0</v>
      </c>
      <c r="CL197" s="743">
        <v>0</v>
      </c>
      <c r="CM197" s="744">
        <v>0</v>
      </c>
      <c r="CN197" s="707"/>
      <c r="CO197" s="993"/>
      <c r="CP197" s="707"/>
      <c r="CQ197" s="758">
        <v>0</v>
      </c>
      <c r="CR197" s="742">
        <v>0</v>
      </c>
      <c r="CS197" s="743">
        <v>0</v>
      </c>
      <c r="CT197" s="742">
        <v>0</v>
      </c>
      <c r="CU197" s="743">
        <v>0</v>
      </c>
      <c r="CV197" s="742">
        <v>0</v>
      </c>
      <c r="CW197" s="743">
        <v>0</v>
      </c>
      <c r="CX197" s="742">
        <v>0</v>
      </c>
      <c r="CY197" s="743">
        <v>0</v>
      </c>
      <c r="CZ197" s="742">
        <v>0</v>
      </c>
      <c r="DA197" s="743">
        <v>0</v>
      </c>
      <c r="DB197" s="742">
        <v>0</v>
      </c>
      <c r="DC197" s="743">
        <v>0</v>
      </c>
      <c r="DD197" s="742">
        <v>0</v>
      </c>
      <c r="DE197" s="743">
        <v>0</v>
      </c>
      <c r="DF197" s="742">
        <v>0</v>
      </c>
      <c r="DG197" s="743">
        <v>0</v>
      </c>
      <c r="DH197" s="742">
        <v>0</v>
      </c>
      <c r="DI197" s="743">
        <v>0</v>
      </c>
      <c r="DJ197" s="742">
        <v>0</v>
      </c>
      <c r="DK197" s="743">
        <v>0</v>
      </c>
      <c r="DL197" s="742">
        <v>0</v>
      </c>
      <c r="DM197" s="743">
        <v>0</v>
      </c>
      <c r="DN197" s="742">
        <v>0</v>
      </c>
      <c r="DO197" s="743">
        <v>0</v>
      </c>
      <c r="DP197" s="744">
        <v>0</v>
      </c>
      <c r="DQ197" s="707"/>
      <c r="DR197" s="995"/>
      <c r="DS197" s="707"/>
      <c r="DT197" s="997"/>
    </row>
    <row r="198" spans="2:124" outlineLevel="1">
      <c r="B198" s="745">
        <v>185</v>
      </c>
      <c r="C198" s="757" t="s">
        <v>790</v>
      </c>
      <c r="D198" s="747">
        <v>2016</v>
      </c>
      <c r="F198" s="748">
        <v>0</v>
      </c>
      <c r="G198" s="753">
        <v>0</v>
      </c>
      <c r="H198" s="754">
        <v>0</v>
      </c>
      <c r="I198" s="753">
        <v>0</v>
      </c>
      <c r="J198" s="754">
        <v>0</v>
      </c>
      <c r="K198" s="753">
        <v>0</v>
      </c>
      <c r="L198" s="754">
        <v>0</v>
      </c>
      <c r="M198" s="753">
        <v>0</v>
      </c>
      <c r="N198" s="754">
        <v>0</v>
      </c>
      <c r="O198" s="753">
        <v>0</v>
      </c>
      <c r="P198" s="754">
        <v>0</v>
      </c>
      <c r="Q198" s="753">
        <v>0</v>
      </c>
      <c r="R198" s="754">
        <v>0</v>
      </c>
      <c r="S198" s="753">
        <v>0</v>
      </c>
      <c r="T198" s="754">
        <v>0</v>
      </c>
      <c r="U198" s="753">
        <v>0</v>
      </c>
      <c r="V198" s="754">
        <v>0</v>
      </c>
      <c r="W198" s="753">
        <v>0</v>
      </c>
      <c r="X198" s="754">
        <v>0</v>
      </c>
      <c r="Y198" s="753">
        <v>0</v>
      </c>
      <c r="Z198" s="754">
        <v>0</v>
      </c>
      <c r="AA198" s="753">
        <v>0</v>
      </c>
      <c r="AB198" s="754">
        <v>0</v>
      </c>
      <c r="AC198" s="753">
        <v>0</v>
      </c>
      <c r="AD198" s="754">
        <v>0</v>
      </c>
      <c r="AE198" s="755">
        <v>0</v>
      </c>
      <c r="AF198" s="707"/>
      <c r="AG198" s="1003"/>
      <c r="AH198" s="707"/>
      <c r="AI198" s="748">
        <v>0</v>
      </c>
      <c r="AJ198" s="753">
        <v>0</v>
      </c>
      <c r="AK198" s="754">
        <v>0</v>
      </c>
      <c r="AL198" s="753">
        <v>0</v>
      </c>
      <c r="AM198" s="754">
        <v>0</v>
      </c>
      <c r="AN198" s="753">
        <v>0</v>
      </c>
      <c r="AO198" s="754">
        <v>0</v>
      </c>
      <c r="AP198" s="753">
        <v>0</v>
      </c>
      <c r="AQ198" s="754">
        <v>0</v>
      </c>
      <c r="AR198" s="753">
        <v>0</v>
      </c>
      <c r="AS198" s="754">
        <v>0</v>
      </c>
      <c r="AT198" s="753">
        <v>0</v>
      </c>
      <c r="AU198" s="754">
        <v>0</v>
      </c>
      <c r="AV198" s="753">
        <v>0</v>
      </c>
      <c r="AW198" s="754">
        <v>0</v>
      </c>
      <c r="AX198" s="753">
        <v>0</v>
      </c>
      <c r="AY198" s="754">
        <v>0</v>
      </c>
      <c r="AZ198" s="753">
        <v>0</v>
      </c>
      <c r="BA198" s="754">
        <v>0</v>
      </c>
      <c r="BB198" s="753">
        <v>0</v>
      </c>
      <c r="BC198" s="754">
        <v>0</v>
      </c>
      <c r="BD198" s="753">
        <v>0</v>
      </c>
      <c r="BE198" s="754">
        <v>0</v>
      </c>
      <c r="BF198" s="753">
        <v>0</v>
      </c>
      <c r="BG198" s="754">
        <v>0</v>
      </c>
      <c r="BH198" s="755">
        <v>0</v>
      </c>
      <c r="BI198" s="707"/>
      <c r="BJ198" s="1005"/>
      <c r="BK198" s="707"/>
      <c r="BL198" s="991"/>
      <c r="BM198" s="707"/>
      <c r="BN198" s="748">
        <v>0</v>
      </c>
      <c r="BO198" s="753">
        <v>0</v>
      </c>
      <c r="BP198" s="754">
        <v>0</v>
      </c>
      <c r="BQ198" s="753">
        <v>0</v>
      </c>
      <c r="BR198" s="754">
        <v>0</v>
      </c>
      <c r="BS198" s="753">
        <v>0</v>
      </c>
      <c r="BT198" s="754">
        <v>0</v>
      </c>
      <c r="BU198" s="753">
        <v>0</v>
      </c>
      <c r="BV198" s="754">
        <v>0</v>
      </c>
      <c r="BW198" s="753">
        <v>0</v>
      </c>
      <c r="BX198" s="754">
        <v>0</v>
      </c>
      <c r="BY198" s="753">
        <v>0</v>
      </c>
      <c r="BZ198" s="754">
        <v>0</v>
      </c>
      <c r="CA198" s="753">
        <v>0</v>
      </c>
      <c r="CB198" s="754">
        <v>0</v>
      </c>
      <c r="CC198" s="753">
        <v>0</v>
      </c>
      <c r="CD198" s="754">
        <v>0</v>
      </c>
      <c r="CE198" s="753">
        <v>0</v>
      </c>
      <c r="CF198" s="754">
        <v>0</v>
      </c>
      <c r="CG198" s="753">
        <v>0</v>
      </c>
      <c r="CH198" s="754">
        <v>0</v>
      </c>
      <c r="CI198" s="753">
        <v>0</v>
      </c>
      <c r="CJ198" s="754">
        <v>0</v>
      </c>
      <c r="CK198" s="753">
        <v>0</v>
      </c>
      <c r="CL198" s="754">
        <v>0</v>
      </c>
      <c r="CM198" s="755">
        <v>0</v>
      </c>
      <c r="CN198" s="707"/>
      <c r="CO198" s="993"/>
      <c r="CP198" s="707"/>
      <c r="CQ198" s="748">
        <v>0</v>
      </c>
      <c r="CR198" s="753">
        <v>0</v>
      </c>
      <c r="CS198" s="754">
        <v>0</v>
      </c>
      <c r="CT198" s="753">
        <v>0</v>
      </c>
      <c r="CU198" s="754">
        <v>0</v>
      </c>
      <c r="CV198" s="753">
        <v>0</v>
      </c>
      <c r="CW198" s="754">
        <v>0</v>
      </c>
      <c r="CX198" s="753">
        <v>0</v>
      </c>
      <c r="CY198" s="754">
        <v>0</v>
      </c>
      <c r="CZ198" s="753">
        <v>0</v>
      </c>
      <c r="DA198" s="754">
        <v>0</v>
      </c>
      <c r="DB198" s="753">
        <v>0</v>
      </c>
      <c r="DC198" s="754">
        <v>0</v>
      </c>
      <c r="DD198" s="753">
        <v>0</v>
      </c>
      <c r="DE198" s="754">
        <v>0</v>
      </c>
      <c r="DF198" s="753">
        <v>0</v>
      </c>
      <c r="DG198" s="754">
        <v>0</v>
      </c>
      <c r="DH198" s="753">
        <v>0</v>
      </c>
      <c r="DI198" s="754">
        <v>0</v>
      </c>
      <c r="DJ198" s="753">
        <v>0</v>
      </c>
      <c r="DK198" s="754">
        <v>0</v>
      </c>
      <c r="DL198" s="753">
        <v>0</v>
      </c>
      <c r="DM198" s="754">
        <v>0</v>
      </c>
      <c r="DN198" s="753">
        <v>0</v>
      </c>
      <c r="DO198" s="754">
        <v>0</v>
      </c>
      <c r="DP198" s="755">
        <v>0</v>
      </c>
      <c r="DQ198" s="707"/>
      <c r="DR198" s="995"/>
      <c r="DS198" s="707"/>
      <c r="DT198" s="997"/>
    </row>
    <row r="199" spans="2:124" outlineLevel="1">
      <c r="B199" s="738">
        <v>186</v>
      </c>
      <c r="C199" s="756" t="s">
        <v>791</v>
      </c>
      <c r="D199" s="740">
        <v>2016</v>
      </c>
      <c r="F199" s="758">
        <v>0</v>
      </c>
      <c r="G199" s="742">
        <v>0</v>
      </c>
      <c r="H199" s="743">
        <v>0</v>
      </c>
      <c r="I199" s="742">
        <v>0</v>
      </c>
      <c r="J199" s="743">
        <v>0</v>
      </c>
      <c r="K199" s="742">
        <v>0</v>
      </c>
      <c r="L199" s="743">
        <v>0</v>
      </c>
      <c r="M199" s="742">
        <v>0</v>
      </c>
      <c r="N199" s="743">
        <v>0</v>
      </c>
      <c r="O199" s="742">
        <v>0</v>
      </c>
      <c r="P199" s="743">
        <v>0</v>
      </c>
      <c r="Q199" s="742">
        <v>0</v>
      </c>
      <c r="R199" s="743">
        <v>0</v>
      </c>
      <c r="S199" s="742">
        <v>0</v>
      </c>
      <c r="T199" s="743">
        <v>0</v>
      </c>
      <c r="U199" s="742">
        <v>0</v>
      </c>
      <c r="V199" s="743">
        <v>0</v>
      </c>
      <c r="W199" s="742">
        <v>0</v>
      </c>
      <c r="X199" s="743">
        <v>0</v>
      </c>
      <c r="Y199" s="742">
        <v>0</v>
      </c>
      <c r="Z199" s="743">
        <v>0</v>
      </c>
      <c r="AA199" s="742">
        <v>0</v>
      </c>
      <c r="AB199" s="743">
        <v>0</v>
      </c>
      <c r="AC199" s="742">
        <v>0</v>
      </c>
      <c r="AD199" s="743">
        <v>0</v>
      </c>
      <c r="AE199" s="744">
        <v>0</v>
      </c>
      <c r="AF199" s="707"/>
      <c r="AG199" s="1003"/>
      <c r="AH199" s="707"/>
      <c r="AI199" s="758">
        <v>0</v>
      </c>
      <c r="AJ199" s="742">
        <v>0</v>
      </c>
      <c r="AK199" s="743">
        <v>0</v>
      </c>
      <c r="AL199" s="742">
        <v>0</v>
      </c>
      <c r="AM199" s="743">
        <v>0</v>
      </c>
      <c r="AN199" s="742">
        <v>0</v>
      </c>
      <c r="AO199" s="743">
        <v>0</v>
      </c>
      <c r="AP199" s="742">
        <v>0</v>
      </c>
      <c r="AQ199" s="743">
        <v>0</v>
      </c>
      <c r="AR199" s="742">
        <v>0</v>
      </c>
      <c r="AS199" s="743">
        <v>0</v>
      </c>
      <c r="AT199" s="742">
        <v>0</v>
      </c>
      <c r="AU199" s="743">
        <v>0</v>
      </c>
      <c r="AV199" s="742">
        <v>0</v>
      </c>
      <c r="AW199" s="743">
        <v>0</v>
      </c>
      <c r="AX199" s="742">
        <v>0</v>
      </c>
      <c r="AY199" s="743">
        <v>0</v>
      </c>
      <c r="AZ199" s="742">
        <v>0</v>
      </c>
      <c r="BA199" s="743">
        <v>0</v>
      </c>
      <c r="BB199" s="742">
        <v>0</v>
      </c>
      <c r="BC199" s="743">
        <v>0</v>
      </c>
      <c r="BD199" s="742">
        <v>0</v>
      </c>
      <c r="BE199" s="743">
        <v>0</v>
      </c>
      <c r="BF199" s="742">
        <v>0</v>
      </c>
      <c r="BG199" s="743">
        <v>0</v>
      </c>
      <c r="BH199" s="744">
        <v>0</v>
      </c>
      <c r="BI199" s="707"/>
      <c r="BJ199" s="1005"/>
      <c r="BK199" s="707"/>
      <c r="BL199" s="991"/>
      <c r="BM199" s="707"/>
      <c r="BN199" s="758">
        <v>0</v>
      </c>
      <c r="BO199" s="742">
        <v>0</v>
      </c>
      <c r="BP199" s="743">
        <v>0</v>
      </c>
      <c r="BQ199" s="742">
        <v>0</v>
      </c>
      <c r="BR199" s="743">
        <v>0</v>
      </c>
      <c r="BS199" s="742">
        <v>0</v>
      </c>
      <c r="BT199" s="743">
        <v>0</v>
      </c>
      <c r="BU199" s="742">
        <v>0</v>
      </c>
      <c r="BV199" s="743">
        <v>0</v>
      </c>
      <c r="BW199" s="742">
        <v>0</v>
      </c>
      <c r="BX199" s="743">
        <v>0</v>
      </c>
      <c r="BY199" s="742">
        <v>0</v>
      </c>
      <c r="BZ199" s="743">
        <v>0</v>
      </c>
      <c r="CA199" s="742">
        <v>0</v>
      </c>
      <c r="CB199" s="743">
        <v>0</v>
      </c>
      <c r="CC199" s="742">
        <v>0</v>
      </c>
      <c r="CD199" s="743">
        <v>0</v>
      </c>
      <c r="CE199" s="742">
        <v>0</v>
      </c>
      <c r="CF199" s="743">
        <v>0</v>
      </c>
      <c r="CG199" s="742">
        <v>0</v>
      </c>
      <c r="CH199" s="743">
        <v>0</v>
      </c>
      <c r="CI199" s="742">
        <v>0</v>
      </c>
      <c r="CJ199" s="743">
        <v>0</v>
      </c>
      <c r="CK199" s="742">
        <v>0</v>
      </c>
      <c r="CL199" s="743">
        <v>0</v>
      </c>
      <c r="CM199" s="744">
        <v>0</v>
      </c>
      <c r="CN199" s="707"/>
      <c r="CO199" s="993"/>
      <c r="CP199" s="707"/>
      <c r="CQ199" s="758">
        <v>0</v>
      </c>
      <c r="CR199" s="742">
        <v>0</v>
      </c>
      <c r="CS199" s="743">
        <v>0</v>
      </c>
      <c r="CT199" s="742">
        <v>0</v>
      </c>
      <c r="CU199" s="743">
        <v>0</v>
      </c>
      <c r="CV199" s="742">
        <v>0</v>
      </c>
      <c r="CW199" s="743">
        <v>0</v>
      </c>
      <c r="CX199" s="742">
        <v>0</v>
      </c>
      <c r="CY199" s="743">
        <v>0</v>
      </c>
      <c r="CZ199" s="742">
        <v>0</v>
      </c>
      <c r="DA199" s="743">
        <v>0</v>
      </c>
      <c r="DB199" s="742">
        <v>0</v>
      </c>
      <c r="DC199" s="743">
        <v>0</v>
      </c>
      <c r="DD199" s="742">
        <v>0</v>
      </c>
      <c r="DE199" s="743">
        <v>0</v>
      </c>
      <c r="DF199" s="742">
        <v>0</v>
      </c>
      <c r="DG199" s="743">
        <v>0</v>
      </c>
      <c r="DH199" s="742">
        <v>0</v>
      </c>
      <c r="DI199" s="743">
        <v>0</v>
      </c>
      <c r="DJ199" s="742">
        <v>0</v>
      </c>
      <c r="DK199" s="743">
        <v>0</v>
      </c>
      <c r="DL199" s="742">
        <v>0</v>
      </c>
      <c r="DM199" s="743">
        <v>0</v>
      </c>
      <c r="DN199" s="742">
        <v>0</v>
      </c>
      <c r="DO199" s="743">
        <v>0</v>
      </c>
      <c r="DP199" s="744">
        <v>0</v>
      </c>
      <c r="DQ199" s="707"/>
      <c r="DR199" s="995"/>
      <c r="DS199" s="707"/>
      <c r="DT199" s="997"/>
    </row>
    <row r="200" spans="2:124" outlineLevel="1">
      <c r="B200" s="745">
        <v>187</v>
      </c>
      <c r="C200" s="757" t="s">
        <v>792</v>
      </c>
      <c r="D200" s="747">
        <v>2016</v>
      </c>
      <c r="F200" s="748">
        <v>0</v>
      </c>
      <c r="G200" s="753">
        <v>0</v>
      </c>
      <c r="H200" s="754">
        <v>0</v>
      </c>
      <c r="I200" s="753">
        <v>0</v>
      </c>
      <c r="J200" s="754">
        <v>0</v>
      </c>
      <c r="K200" s="753">
        <v>0</v>
      </c>
      <c r="L200" s="754">
        <v>0</v>
      </c>
      <c r="M200" s="753">
        <v>0</v>
      </c>
      <c r="N200" s="754">
        <v>0</v>
      </c>
      <c r="O200" s="753">
        <v>0</v>
      </c>
      <c r="P200" s="754">
        <v>0</v>
      </c>
      <c r="Q200" s="753">
        <v>0</v>
      </c>
      <c r="R200" s="754">
        <v>0</v>
      </c>
      <c r="S200" s="753">
        <v>0</v>
      </c>
      <c r="T200" s="754">
        <v>0</v>
      </c>
      <c r="U200" s="753">
        <v>0</v>
      </c>
      <c r="V200" s="754">
        <v>0</v>
      </c>
      <c r="W200" s="753">
        <v>0</v>
      </c>
      <c r="X200" s="754">
        <v>0</v>
      </c>
      <c r="Y200" s="753">
        <v>0</v>
      </c>
      <c r="Z200" s="754">
        <v>0</v>
      </c>
      <c r="AA200" s="753">
        <v>0</v>
      </c>
      <c r="AB200" s="754">
        <v>0</v>
      </c>
      <c r="AC200" s="753">
        <v>0</v>
      </c>
      <c r="AD200" s="754">
        <v>0</v>
      </c>
      <c r="AE200" s="755">
        <v>0</v>
      </c>
      <c r="AF200" s="707"/>
      <c r="AG200" s="1003"/>
      <c r="AH200" s="707"/>
      <c r="AI200" s="748">
        <v>0</v>
      </c>
      <c r="AJ200" s="753">
        <v>0</v>
      </c>
      <c r="AK200" s="754">
        <v>0</v>
      </c>
      <c r="AL200" s="753">
        <v>0</v>
      </c>
      <c r="AM200" s="754">
        <v>0</v>
      </c>
      <c r="AN200" s="753">
        <v>0</v>
      </c>
      <c r="AO200" s="754">
        <v>0</v>
      </c>
      <c r="AP200" s="753">
        <v>0</v>
      </c>
      <c r="AQ200" s="754">
        <v>0</v>
      </c>
      <c r="AR200" s="753">
        <v>0</v>
      </c>
      <c r="AS200" s="754">
        <v>0</v>
      </c>
      <c r="AT200" s="753">
        <v>0</v>
      </c>
      <c r="AU200" s="754">
        <v>0</v>
      </c>
      <c r="AV200" s="753">
        <v>0</v>
      </c>
      <c r="AW200" s="754">
        <v>0</v>
      </c>
      <c r="AX200" s="753">
        <v>0</v>
      </c>
      <c r="AY200" s="754">
        <v>0</v>
      </c>
      <c r="AZ200" s="753">
        <v>0</v>
      </c>
      <c r="BA200" s="754">
        <v>0</v>
      </c>
      <c r="BB200" s="753">
        <v>0</v>
      </c>
      <c r="BC200" s="754">
        <v>0</v>
      </c>
      <c r="BD200" s="753">
        <v>0</v>
      </c>
      <c r="BE200" s="754">
        <v>0</v>
      </c>
      <c r="BF200" s="753">
        <v>0</v>
      </c>
      <c r="BG200" s="754">
        <v>0</v>
      </c>
      <c r="BH200" s="755">
        <v>0</v>
      </c>
      <c r="BI200" s="707"/>
      <c r="BJ200" s="1005"/>
      <c r="BK200" s="707"/>
      <c r="BL200" s="991"/>
      <c r="BM200" s="707"/>
      <c r="BN200" s="748">
        <v>0</v>
      </c>
      <c r="BO200" s="753">
        <v>0</v>
      </c>
      <c r="BP200" s="754">
        <v>0</v>
      </c>
      <c r="BQ200" s="753">
        <v>0</v>
      </c>
      <c r="BR200" s="754">
        <v>0</v>
      </c>
      <c r="BS200" s="753">
        <v>0</v>
      </c>
      <c r="BT200" s="754">
        <v>0</v>
      </c>
      <c r="BU200" s="753">
        <v>0</v>
      </c>
      <c r="BV200" s="754">
        <v>0</v>
      </c>
      <c r="BW200" s="753">
        <v>0</v>
      </c>
      <c r="BX200" s="754">
        <v>0</v>
      </c>
      <c r="BY200" s="753">
        <v>0</v>
      </c>
      <c r="BZ200" s="754">
        <v>0</v>
      </c>
      <c r="CA200" s="753">
        <v>0</v>
      </c>
      <c r="CB200" s="754">
        <v>0</v>
      </c>
      <c r="CC200" s="753">
        <v>0</v>
      </c>
      <c r="CD200" s="754">
        <v>0</v>
      </c>
      <c r="CE200" s="753">
        <v>0</v>
      </c>
      <c r="CF200" s="754">
        <v>0</v>
      </c>
      <c r="CG200" s="753">
        <v>0</v>
      </c>
      <c r="CH200" s="754">
        <v>0</v>
      </c>
      <c r="CI200" s="753">
        <v>0</v>
      </c>
      <c r="CJ200" s="754">
        <v>0</v>
      </c>
      <c r="CK200" s="753">
        <v>0</v>
      </c>
      <c r="CL200" s="754">
        <v>0</v>
      </c>
      <c r="CM200" s="755">
        <v>0</v>
      </c>
      <c r="CN200" s="707"/>
      <c r="CO200" s="993"/>
      <c r="CP200" s="707"/>
      <c r="CQ200" s="748">
        <v>0</v>
      </c>
      <c r="CR200" s="753">
        <v>0</v>
      </c>
      <c r="CS200" s="754">
        <v>0</v>
      </c>
      <c r="CT200" s="753">
        <v>0</v>
      </c>
      <c r="CU200" s="754">
        <v>0</v>
      </c>
      <c r="CV200" s="753">
        <v>0</v>
      </c>
      <c r="CW200" s="754">
        <v>0</v>
      </c>
      <c r="CX200" s="753">
        <v>0</v>
      </c>
      <c r="CY200" s="754">
        <v>0</v>
      </c>
      <c r="CZ200" s="753">
        <v>0</v>
      </c>
      <c r="DA200" s="754">
        <v>0</v>
      </c>
      <c r="DB200" s="753">
        <v>0</v>
      </c>
      <c r="DC200" s="754">
        <v>0</v>
      </c>
      <c r="DD200" s="753">
        <v>0</v>
      </c>
      <c r="DE200" s="754">
        <v>0</v>
      </c>
      <c r="DF200" s="753">
        <v>0</v>
      </c>
      <c r="DG200" s="754">
        <v>0</v>
      </c>
      <c r="DH200" s="753">
        <v>0</v>
      </c>
      <c r="DI200" s="754">
        <v>0</v>
      </c>
      <c r="DJ200" s="753">
        <v>0</v>
      </c>
      <c r="DK200" s="754">
        <v>0</v>
      </c>
      <c r="DL200" s="753">
        <v>0</v>
      </c>
      <c r="DM200" s="754">
        <v>0</v>
      </c>
      <c r="DN200" s="753">
        <v>0</v>
      </c>
      <c r="DO200" s="754">
        <v>0</v>
      </c>
      <c r="DP200" s="755">
        <v>0</v>
      </c>
      <c r="DQ200" s="707"/>
      <c r="DR200" s="995"/>
      <c r="DS200" s="707"/>
      <c r="DT200" s="997"/>
    </row>
    <row r="201" spans="2:124" outlineLevel="1">
      <c r="B201" s="738">
        <v>188</v>
      </c>
      <c r="C201" s="756" t="s">
        <v>793</v>
      </c>
      <c r="D201" s="740">
        <v>2016</v>
      </c>
      <c r="F201" s="758">
        <v>0</v>
      </c>
      <c r="G201" s="742">
        <v>0</v>
      </c>
      <c r="H201" s="743">
        <v>0</v>
      </c>
      <c r="I201" s="742">
        <v>0</v>
      </c>
      <c r="J201" s="743">
        <v>0</v>
      </c>
      <c r="K201" s="742">
        <v>0</v>
      </c>
      <c r="L201" s="743">
        <v>0</v>
      </c>
      <c r="M201" s="742">
        <v>0</v>
      </c>
      <c r="N201" s="743">
        <v>0</v>
      </c>
      <c r="O201" s="742">
        <v>0</v>
      </c>
      <c r="P201" s="743">
        <v>0</v>
      </c>
      <c r="Q201" s="742">
        <v>0</v>
      </c>
      <c r="R201" s="743">
        <v>0</v>
      </c>
      <c r="S201" s="742">
        <v>0</v>
      </c>
      <c r="T201" s="743">
        <v>0</v>
      </c>
      <c r="U201" s="742">
        <v>0</v>
      </c>
      <c r="V201" s="743">
        <v>0</v>
      </c>
      <c r="W201" s="742">
        <v>0</v>
      </c>
      <c r="X201" s="743">
        <v>0</v>
      </c>
      <c r="Y201" s="742">
        <v>0</v>
      </c>
      <c r="Z201" s="743">
        <v>0</v>
      </c>
      <c r="AA201" s="742">
        <v>0</v>
      </c>
      <c r="AB201" s="743">
        <v>0</v>
      </c>
      <c r="AC201" s="742">
        <v>0</v>
      </c>
      <c r="AD201" s="743">
        <v>0</v>
      </c>
      <c r="AE201" s="744">
        <v>0</v>
      </c>
      <c r="AF201" s="707"/>
      <c r="AG201" s="1003"/>
      <c r="AH201" s="707"/>
      <c r="AI201" s="758">
        <v>0</v>
      </c>
      <c r="AJ201" s="742">
        <v>0</v>
      </c>
      <c r="AK201" s="743">
        <v>0</v>
      </c>
      <c r="AL201" s="742">
        <v>0</v>
      </c>
      <c r="AM201" s="743">
        <v>0</v>
      </c>
      <c r="AN201" s="742">
        <v>0</v>
      </c>
      <c r="AO201" s="743">
        <v>0</v>
      </c>
      <c r="AP201" s="742">
        <v>0</v>
      </c>
      <c r="AQ201" s="743">
        <v>0</v>
      </c>
      <c r="AR201" s="742">
        <v>0</v>
      </c>
      <c r="AS201" s="743">
        <v>0</v>
      </c>
      <c r="AT201" s="742">
        <v>0</v>
      </c>
      <c r="AU201" s="743">
        <v>0</v>
      </c>
      <c r="AV201" s="742">
        <v>0</v>
      </c>
      <c r="AW201" s="743">
        <v>0</v>
      </c>
      <c r="AX201" s="742">
        <v>0</v>
      </c>
      <c r="AY201" s="743">
        <v>0</v>
      </c>
      <c r="AZ201" s="742">
        <v>0</v>
      </c>
      <c r="BA201" s="743">
        <v>0</v>
      </c>
      <c r="BB201" s="742">
        <v>0</v>
      </c>
      <c r="BC201" s="743">
        <v>0</v>
      </c>
      <c r="BD201" s="742">
        <v>0</v>
      </c>
      <c r="BE201" s="743">
        <v>0</v>
      </c>
      <c r="BF201" s="742">
        <v>0</v>
      </c>
      <c r="BG201" s="743">
        <v>0</v>
      </c>
      <c r="BH201" s="744">
        <v>0</v>
      </c>
      <c r="BI201" s="707"/>
      <c r="BJ201" s="1005"/>
      <c r="BK201" s="707"/>
      <c r="BL201" s="991"/>
      <c r="BM201" s="707"/>
      <c r="BN201" s="758">
        <v>0</v>
      </c>
      <c r="BO201" s="742">
        <v>0</v>
      </c>
      <c r="BP201" s="743">
        <v>0</v>
      </c>
      <c r="BQ201" s="742">
        <v>0</v>
      </c>
      <c r="BR201" s="743">
        <v>0</v>
      </c>
      <c r="BS201" s="742">
        <v>0</v>
      </c>
      <c r="BT201" s="743">
        <v>0</v>
      </c>
      <c r="BU201" s="742">
        <v>0</v>
      </c>
      <c r="BV201" s="743">
        <v>0</v>
      </c>
      <c r="BW201" s="742">
        <v>0</v>
      </c>
      <c r="BX201" s="743">
        <v>0</v>
      </c>
      <c r="BY201" s="742">
        <v>0</v>
      </c>
      <c r="BZ201" s="743">
        <v>0</v>
      </c>
      <c r="CA201" s="742">
        <v>0</v>
      </c>
      <c r="CB201" s="743">
        <v>0</v>
      </c>
      <c r="CC201" s="742">
        <v>0</v>
      </c>
      <c r="CD201" s="743">
        <v>0</v>
      </c>
      <c r="CE201" s="742">
        <v>0</v>
      </c>
      <c r="CF201" s="743">
        <v>0</v>
      </c>
      <c r="CG201" s="742">
        <v>0</v>
      </c>
      <c r="CH201" s="743">
        <v>0</v>
      </c>
      <c r="CI201" s="742">
        <v>0</v>
      </c>
      <c r="CJ201" s="743">
        <v>0</v>
      </c>
      <c r="CK201" s="742">
        <v>0</v>
      </c>
      <c r="CL201" s="743">
        <v>0</v>
      </c>
      <c r="CM201" s="744">
        <v>0</v>
      </c>
      <c r="CN201" s="707"/>
      <c r="CO201" s="993"/>
      <c r="CP201" s="707"/>
      <c r="CQ201" s="758">
        <v>0</v>
      </c>
      <c r="CR201" s="742">
        <v>0</v>
      </c>
      <c r="CS201" s="743">
        <v>0</v>
      </c>
      <c r="CT201" s="742">
        <v>0</v>
      </c>
      <c r="CU201" s="743">
        <v>0</v>
      </c>
      <c r="CV201" s="742">
        <v>0</v>
      </c>
      <c r="CW201" s="743">
        <v>0</v>
      </c>
      <c r="CX201" s="742">
        <v>0</v>
      </c>
      <c r="CY201" s="743">
        <v>0</v>
      </c>
      <c r="CZ201" s="742">
        <v>0</v>
      </c>
      <c r="DA201" s="743">
        <v>0</v>
      </c>
      <c r="DB201" s="742">
        <v>0</v>
      </c>
      <c r="DC201" s="743">
        <v>0</v>
      </c>
      <c r="DD201" s="742">
        <v>0</v>
      </c>
      <c r="DE201" s="743">
        <v>0</v>
      </c>
      <c r="DF201" s="742">
        <v>0</v>
      </c>
      <c r="DG201" s="743">
        <v>0</v>
      </c>
      <c r="DH201" s="742">
        <v>0</v>
      </c>
      <c r="DI201" s="743">
        <v>0</v>
      </c>
      <c r="DJ201" s="742">
        <v>0</v>
      </c>
      <c r="DK201" s="743">
        <v>0</v>
      </c>
      <c r="DL201" s="742">
        <v>0</v>
      </c>
      <c r="DM201" s="743">
        <v>0</v>
      </c>
      <c r="DN201" s="742">
        <v>0</v>
      </c>
      <c r="DO201" s="743">
        <v>0</v>
      </c>
      <c r="DP201" s="744">
        <v>0</v>
      </c>
      <c r="DQ201" s="707"/>
      <c r="DR201" s="995"/>
      <c r="DS201" s="707"/>
      <c r="DT201" s="997"/>
    </row>
    <row r="202" spans="2:124" outlineLevel="1">
      <c r="B202" s="802">
        <v>189</v>
      </c>
      <c r="C202" s="803" t="s">
        <v>794</v>
      </c>
      <c r="D202" s="804">
        <v>2016</v>
      </c>
      <c r="F202" s="805">
        <v>0</v>
      </c>
      <c r="G202" s="829">
        <v>0</v>
      </c>
      <c r="H202" s="830">
        <v>0</v>
      </c>
      <c r="I202" s="829">
        <v>0</v>
      </c>
      <c r="J202" s="830">
        <v>0</v>
      </c>
      <c r="K202" s="829">
        <v>0</v>
      </c>
      <c r="L202" s="830">
        <v>0</v>
      </c>
      <c r="M202" s="829">
        <v>0</v>
      </c>
      <c r="N202" s="830">
        <v>0</v>
      </c>
      <c r="O202" s="829">
        <v>0</v>
      </c>
      <c r="P202" s="830">
        <v>0</v>
      </c>
      <c r="Q202" s="829">
        <v>0</v>
      </c>
      <c r="R202" s="830">
        <v>0</v>
      </c>
      <c r="S202" s="829">
        <v>0</v>
      </c>
      <c r="T202" s="830">
        <v>0</v>
      </c>
      <c r="U202" s="829">
        <v>0</v>
      </c>
      <c r="V202" s="830">
        <v>0</v>
      </c>
      <c r="W202" s="829">
        <v>0</v>
      </c>
      <c r="X202" s="830">
        <v>0</v>
      </c>
      <c r="Y202" s="829">
        <v>0</v>
      </c>
      <c r="Z202" s="830">
        <v>0</v>
      </c>
      <c r="AA202" s="829">
        <v>0</v>
      </c>
      <c r="AB202" s="830">
        <v>0</v>
      </c>
      <c r="AC202" s="829">
        <v>0</v>
      </c>
      <c r="AD202" s="830">
        <v>0</v>
      </c>
      <c r="AE202" s="831">
        <v>0</v>
      </c>
      <c r="AF202" s="707"/>
      <c r="AG202" s="1003"/>
      <c r="AH202" s="707"/>
      <c r="AI202" s="805">
        <v>0</v>
      </c>
      <c r="AJ202" s="829">
        <v>0</v>
      </c>
      <c r="AK202" s="830">
        <v>0</v>
      </c>
      <c r="AL202" s="829">
        <v>0</v>
      </c>
      <c r="AM202" s="830">
        <v>0</v>
      </c>
      <c r="AN202" s="829">
        <v>0</v>
      </c>
      <c r="AO202" s="830">
        <v>0</v>
      </c>
      <c r="AP202" s="829">
        <v>0</v>
      </c>
      <c r="AQ202" s="830">
        <v>0</v>
      </c>
      <c r="AR202" s="829">
        <v>0</v>
      </c>
      <c r="AS202" s="830">
        <v>0</v>
      </c>
      <c r="AT202" s="829">
        <v>0</v>
      </c>
      <c r="AU202" s="830">
        <v>0</v>
      </c>
      <c r="AV202" s="829">
        <v>0</v>
      </c>
      <c r="AW202" s="830">
        <v>0</v>
      </c>
      <c r="AX202" s="829">
        <v>0</v>
      </c>
      <c r="AY202" s="830">
        <v>0</v>
      </c>
      <c r="AZ202" s="829">
        <v>0</v>
      </c>
      <c r="BA202" s="830">
        <v>0</v>
      </c>
      <c r="BB202" s="829">
        <v>0</v>
      </c>
      <c r="BC202" s="830">
        <v>0</v>
      </c>
      <c r="BD202" s="829">
        <v>0</v>
      </c>
      <c r="BE202" s="830">
        <v>0</v>
      </c>
      <c r="BF202" s="829">
        <v>0</v>
      </c>
      <c r="BG202" s="830">
        <v>0</v>
      </c>
      <c r="BH202" s="831">
        <v>0</v>
      </c>
      <c r="BI202" s="707"/>
      <c r="BJ202" s="1005"/>
      <c r="BK202" s="707"/>
      <c r="BL202" s="991"/>
      <c r="BM202" s="707"/>
      <c r="BN202" s="805">
        <v>0</v>
      </c>
      <c r="BO202" s="829">
        <v>0</v>
      </c>
      <c r="BP202" s="830">
        <v>0</v>
      </c>
      <c r="BQ202" s="829">
        <v>0</v>
      </c>
      <c r="BR202" s="830">
        <v>0</v>
      </c>
      <c r="BS202" s="829">
        <v>0</v>
      </c>
      <c r="BT202" s="830">
        <v>0</v>
      </c>
      <c r="BU202" s="829">
        <v>0</v>
      </c>
      <c r="BV202" s="830">
        <v>0</v>
      </c>
      <c r="BW202" s="829">
        <v>0</v>
      </c>
      <c r="BX202" s="830">
        <v>0</v>
      </c>
      <c r="BY202" s="829">
        <v>0</v>
      </c>
      <c r="BZ202" s="830">
        <v>0</v>
      </c>
      <c r="CA202" s="829">
        <v>0</v>
      </c>
      <c r="CB202" s="830">
        <v>0</v>
      </c>
      <c r="CC202" s="829">
        <v>0</v>
      </c>
      <c r="CD202" s="830">
        <v>0</v>
      </c>
      <c r="CE202" s="829">
        <v>0</v>
      </c>
      <c r="CF202" s="830">
        <v>0</v>
      </c>
      <c r="CG202" s="829">
        <v>0</v>
      </c>
      <c r="CH202" s="830">
        <v>0</v>
      </c>
      <c r="CI202" s="829">
        <v>0</v>
      </c>
      <c r="CJ202" s="830">
        <v>0</v>
      </c>
      <c r="CK202" s="829">
        <v>0</v>
      </c>
      <c r="CL202" s="830">
        <v>0</v>
      </c>
      <c r="CM202" s="831">
        <v>0</v>
      </c>
      <c r="CN202" s="707"/>
      <c r="CO202" s="993"/>
      <c r="CP202" s="707"/>
      <c r="CQ202" s="805">
        <v>0</v>
      </c>
      <c r="CR202" s="829">
        <v>0</v>
      </c>
      <c r="CS202" s="830">
        <v>0</v>
      </c>
      <c r="CT202" s="829">
        <v>0</v>
      </c>
      <c r="CU202" s="830">
        <v>0</v>
      </c>
      <c r="CV202" s="829">
        <v>0</v>
      </c>
      <c r="CW202" s="830">
        <v>0</v>
      </c>
      <c r="CX202" s="829">
        <v>0</v>
      </c>
      <c r="CY202" s="830">
        <v>0</v>
      </c>
      <c r="CZ202" s="829">
        <v>0</v>
      </c>
      <c r="DA202" s="830">
        <v>0</v>
      </c>
      <c r="DB202" s="829">
        <v>0</v>
      </c>
      <c r="DC202" s="830">
        <v>0</v>
      </c>
      <c r="DD202" s="829">
        <v>0</v>
      </c>
      <c r="DE202" s="830">
        <v>0</v>
      </c>
      <c r="DF202" s="829">
        <v>0</v>
      </c>
      <c r="DG202" s="830">
        <v>0</v>
      </c>
      <c r="DH202" s="829">
        <v>0</v>
      </c>
      <c r="DI202" s="830">
        <v>0</v>
      </c>
      <c r="DJ202" s="829">
        <v>0</v>
      </c>
      <c r="DK202" s="830">
        <v>0</v>
      </c>
      <c r="DL202" s="829">
        <v>0</v>
      </c>
      <c r="DM202" s="830">
        <v>0</v>
      </c>
      <c r="DN202" s="829">
        <v>0</v>
      </c>
      <c r="DO202" s="830">
        <v>0</v>
      </c>
      <c r="DP202" s="831">
        <v>0</v>
      </c>
      <c r="DQ202" s="707"/>
      <c r="DR202" s="995"/>
      <c r="DS202" s="707"/>
      <c r="DT202" s="997"/>
    </row>
    <row r="203" spans="2:124" outlineLevel="1">
      <c r="B203" s="809">
        <v>190</v>
      </c>
      <c r="C203" s="810" t="s">
        <v>795</v>
      </c>
      <c r="D203" s="811">
        <v>2016</v>
      </c>
      <c r="F203" s="812">
        <v>0</v>
      </c>
      <c r="G203" s="813">
        <v>0</v>
      </c>
      <c r="H203" s="814">
        <v>0</v>
      </c>
      <c r="I203" s="813">
        <v>0</v>
      </c>
      <c r="J203" s="814">
        <v>0</v>
      </c>
      <c r="K203" s="813">
        <v>0</v>
      </c>
      <c r="L203" s="814">
        <v>0</v>
      </c>
      <c r="M203" s="813">
        <v>0</v>
      </c>
      <c r="N203" s="814">
        <v>0</v>
      </c>
      <c r="O203" s="813">
        <v>0</v>
      </c>
      <c r="P203" s="814">
        <v>0</v>
      </c>
      <c r="Q203" s="813">
        <v>0</v>
      </c>
      <c r="R203" s="814">
        <v>0</v>
      </c>
      <c r="S203" s="813">
        <v>0</v>
      </c>
      <c r="T203" s="814">
        <v>0</v>
      </c>
      <c r="U203" s="813">
        <v>0</v>
      </c>
      <c r="V203" s="814">
        <v>0</v>
      </c>
      <c r="W203" s="813">
        <v>0</v>
      </c>
      <c r="X203" s="814">
        <v>0</v>
      </c>
      <c r="Y203" s="813">
        <v>0</v>
      </c>
      <c r="Z203" s="814">
        <v>0</v>
      </c>
      <c r="AA203" s="813">
        <v>0</v>
      </c>
      <c r="AB203" s="814">
        <v>0</v>
      </c>
      <c r="AC203" s="813">
        <v>0</v>
      </c>
      <c r="AD203" s="814">
        <v>0</v>
      </c>
      <c r="AE203" s="815">
        <v>0</v>
      </c>
      <c r="AF203" s="707"/>
      <c r="AG203" s="1003"/>
      <c r="AH203" s="707"/>
      <c r="AI203" s="812">
        <v>0</v>
      </c>
      <c r="AJ203" s="813">
        <v>0</v>
      </c>
      <c r="AK203" s="814">
        <v>0</v>
      </c>
      <c r="AL203" s="813">
        <v>0</v>
      </c>
      <c r="AM203" s="814">
        <v>0</v>
      </c>
      <c r="AN203" s="813">
        <v>0</v>
      </c>
      <c r="AO203" s="814">
        <v>0</v>
      </c>
      <c r="AP203" s="813">
        <v>0</v>
      </c>
      <c r="AQ203" s="814">
        <v>0</v>
      </c>
      <c r="AR203" s="813">
        <v>0</v>
      </c>
      <c r="AS203" s="814">
        <v>0</v>
      </c>
      <c r="AT203" s="813">
        <v>0</v>
      </c>
      <c r="AU203" s="814">
        <v>0</v>
      </c>
      <c r="AV203" s="813">
        <v>0</v>
      </c>
      <c r="AW203" s="814">
        <v>0</v>
      </c>
      <c r="AX203" s="813">
        <v>0</v>
      </c>
      <c r="AY203" s="814">
        <v>0</v>
      </c>
      <c r="AZ203" s="813">
        <v>0</v>
      </c>
      <c r="BA203" s="814">
        <v>0</v>
      </c>
      <c r="BB203" s="813">
        <v>0</v>
      </c>
      <c r="BC203" s="814">
        <v>0</v>
      </c>
      <c r="BD203" s="813">
        <v>0</v>
      </c>
      <c r="BE203" s="814">
        <v>0</v>
      </c>
      <c r="BF203" s="813">
        <v>0</v>
      </c>
      <c r="BG203" s="814">
        <v>0</v>
      </c>
      <c r="BH203" s="815">
        <v>0</v>
      </c>
      <c r="BI203" s="707"/>
      <c r="BJ203" s="1005"/>
      <c r="BK203" s="707"/>
      <c r="BL203" s="991"/>
      <c r="BM203" s="707"/>
      <c r="BN203" s="812">
        <v>0</v>
      </c>
      <c r="BO203" s="813">
        <v>0</v>
      </c>
      <c r="BP203" s="814">
        <v>0</v>
      </c>
      <c r="BQ203" s="813">
        <v>0</v>
      </c>
      <c r="BR203" s="814">
        <v>0</v>
      </c>
      <c r="BS203" s="813">
        <v>0</v>
      </c>
      <c r="BT203" s="814">
        <v>0</v>
      </c>
      <c r="BU203" s="813">
        <v>0</v>
      </c>
      <c r="BV203" s="814">
        <v>0</v>
      </c>
      <c r="BW203" s="813">
        <v>0</v>
      </c>
      <c r="BX203" s="814">
        <v>0</v>
      </c>
      <c r="BY203" s="813">
        <v>0</v>
      </c>
      <c r="BZ203" s="814">
        <v>0</v>
      </c>
      <c r="CA203" s="813">
        <v>0</v>
      </c>
      <c r="CB203" s="814">
        <v>0</v>
      </c>
      <c r="CC203" s="813">
        <v>0</v>
      </c>
      <c r="CD203" s="814">
        <v>0</v>
      </c>
      <c r="CE203" s="813">
        <v>0</v>
      </c>
      <c r="CF203" s="814">
        <v>0</v>
      </c>
      <c r="CG203" s="813">
        <v>0</v>
      </c>
      <c r="CH203" s="814">
        <v>0</v>
      </c>
      <c r="CI203" s="813">
        <v>0</v>
      </c>
      <c r="CJ203" s="814">
        <v>0</v>
      </c>
      <c r="CK203" s="813">
        <v>0</v>
      </c>
      <c r="CL203" s="814">
        <v>0</v>
      </c>
      <c r="CM203" s="815">
        <v>0</v>
      </c>
      <c r="CN203" s="707"/>
      <c r="CO203" s="993"/>
      <c r="CP203" s="707"/>
      <c r="CQ203" s="812">
        <v>0</v>
      </c>
      <c r="CR203" s="813">
        <v>0</v>
      </c>
      <c r="CS203" s="814">
        <v>0</v>
      </c>
      <c r="CT203" s="813">
        <v>0</v>
      </c>
      <c r="CU203" s="814">
        <v>0</v>
      </c>
      <c r="CV203" s="813">
        <v>0</v>
      </c>
      <c r="CW203" s="814">
        <v>0</v>
      </c>
      <c r="CX203" s="813">
        <v>0</v>
      </c>
      <c r="CY203" s="814">
        <v>0</v>
      </c>
      <c r="CZ203" s="813">
        <v>0</v>
      </c>
      <c r="DA203" s="814">
        <v>0</v>
      </c>
      <c r="DB203" s="813">
        <v>0</v>
      </c>
      <c r="DC203" s="814">
        <v>0</v>
      </c>
      <c r="DD203" s="813">
        <v>0</v>
      </c>
      <c r="DE203" s="814">
        <v>0</v>
      </c>
      <c r="DF203" s="813">
        <v>0</v>
      </c>
      <c r="DG203" s="814">
        <v>0</v>
      </c>
      <c r="DH203" s="813">
        <v>0</v>
      </c>
      <c r="DI203" s="814">
        <v>0</v>
      </c>
      <c r="DJ203" s="813">
        <v>0</v>
      </c>
      <c r="DK203" s="814">
        <v>0</v>
      </c>
      <c r="DL203" s="813">
        <v>0</v>
      </c>
      <c r="DM203" s="814">
        <v>0</v>
      </c>
      <c r="DN203" s="813">
        <v>0</v>
      </c>
      <c r="DO203" s="814">
        <v>0</v>
      </c>
      <c r="DP203" s="815">
        <v>0</v>
      </c>
      <c r="DQ203" s="707"/>
      <c r="DR203" s="995"/>
      <c r="DS203" s="707"/>
      <c r="DT203" s="997"/>
    </row>
    <row r="204" spans="2:124" outlineLevel="1">
      <c r="B204" s="745">
        <v>191</v>
      </c>
      <c r="C204" s="746" t="s">
        <v>796</v>
      </c>
      <c r="D204" s="747">
        <v>2016</v>
      </c>
      <c r="F204" s="748">
        <v>0</v>
      </c>
      <c r="G204" s="749">
        <v>0</v>
      </c>
      <c r="H204" s="750">
        <v>0</v>
      </c>
      <c r="I204" s="749">
        <v>0</v>
      </c>
      <c r="J204" s="750">
        <v>0</v>
      </c>
      <c r="K204" s="749">
        <v>0</v>
      </c>
      <c r="L204" s="750">
        <v>0</v>
      </c>
      <c r="M204" s="749">
        <v>0</v>
      </c>
      <c r="N204" s="750">
        <v>0</v>
      </c>
      <c r="O204" s="749">
        <v>0</v>
      </c>
      <c r="P204" s="750">
        <v>0</v>
      </c>
      <c r="Q204" s="749">
        <v>0</v>
      </c>
      <c r="R204" s="750">
        <v>0</v>
      </c>
      <c r="S204" s="749">
        <v>0</v>
      </c>
      <c r="T204" s="750">
        <v>0</v>
      </c>
      <c r="U204" s="749">
        <v>0</v>
      </c>
      <c r="V204" s="750">
        <v>0</v>
      </c>
      <c r="W204" s="749">
        <v>0</v>
      </c>
      <c r="X204" s="750">
        <v>0</v>
      </c>
      <c r="Y204" s="749">
        <v>0</v>
      </c>
      <c r="Z204" s="750">
        <v>0</v>
      </c>
      <c r="AA204" s="749">
        <v>0</v>
      </c>
      <c r="AB204" s="750">
        <v>0</v>
      </c>
      <c r="AC204" s="749">
        <v>0</v>
      </c>
      <c r="AD204" s="750">
        <v>0</v>
      </c>
      <c r="AE204" s="751">
        <v>0</v>
      </c>
      <c r="AF204" s="707"/>
      <c r="AG204" s="1003"/>
      <c r="AH204" s="707"/>
      <c r="AI204" s="748">
        <v>0</v>
      </c>
      <c r="AJ204" s="749">
        <v>0</v>
      </c>
      <c r="AK204" s="750">
        <v>0</v>
      </c>
      <c r="AL204" s="749">
        <v>0</v>
      </c>
      <c r="AM204" s="750">
        <v>0</v>
      </c>
      <c r="AN204" s="749">
        <v>0</v>
      </c>
      <c r="AO204" s="750">
        <v>0</v>
      </c>
      <c r="AP204" s="749">
        <v>0</v>
      </c>
      <c r="AQ204" s="750">
        <v>0</v>
      </c>
      <c r="AR204" s="749">
        <v>0</v>
      </c>
      <c r="AS204" s="750">
        <v>0</v>
      </c>
      <c r="AT204" s="749">
        <v>0</v>
      </c>
      <c r="AU204" s="750">
        <v>0</v>
      </c>
      <c r="AV204" s="749">
        <v>0</v>
      </c>
      <c r="AW204" s="750">
        <v>0</v>
      </c>
      <c r="AX204" s="749">
        <v>0</v>
      </c>
      <c r="AY204" s="750">
        <v>0</v>
      </c>
      <c r="AZ204" s="749">
        <v>0</v>
      </c>
      <c r="BA204" s="750">
        <v>0</v>
      </c>
      <c r="BB204" s="749">
        <v>0</v>
      </c>
      <c r="BC204" s="750">
        <v>0</v>
      </c>
      <c r="BD204" s="749">
        <v>0</v>
      </c>
      <c r="BE204" s="750">
        <v>0</v>
      </c>
      <c r="BF204" s="749">
        <v>0</v>
      </c>
      <c r="BG204" s="750">
        <v>0</v>
      </c>
      <c r="BH204" s="751">
        <v>0</v>
      </c>
      <c r="BI204" s="707"/>
      <c r="BJ204" s="1005"/>
      <c r="BK204" s="707"/>
      <c r="BL204" s="991"/>
      <c r="BM204" s="707"/>
      <c r="BN204" s="748">
        <v>0</v>
      </c>
      <c r="BO204" s="749">
        <v>0</v>
      </c>
      <c r="BP204" s="750">
        <v>0</v>
      </c>
      <c r="BQ204" s="749">
        <v>0</v>
      </c>
      <c r="BR204" s="750">
        <v>0</v>
      </c>
      <c r="BS204" s="749">
        <v>0</v>
      </c>
      <c r="BT204" s="750">
        <v>0</v>
      </c>
      <c r="BU204" s="749">
        <v>0</v>
      </c>
      <c r="BV204" s="750">
        <v>0</v>
      </c>
      <c r="BW204" s="749">
        <v>0</v>
      </c>
      <c r="BX204" s="750">
        <v>0</v>
      </c>
      <c r="BY204" s="749">
        <v>0</v>
      </c>
      <c r="BZ204" s="750">
        <v>0</v>
      </c>
      <c r="CA204" s="749">
        <v>0</v>
      </c>
      <c r="CB204" s="750">
        <v>0</v>
      </c>
      <c r="CC204" s="749">
        <v>0</v>
      </c>
      <c r="CD204" s="750">
        <v>0</v>
      </c>
      <c r="CE204" s="749">
        <v>0</v>
      </c>
      <c r="CF204" s="750">
        <v>0</v>
      </c>
      <c r="CG204" s="749">
        <v>0</v>
      </c>
      <c r="CH204" s="750">
        <v>0</v>
      </c>
      <c r="CI204" s="749">
        <v>0</v>
      </c>
      <c r="CJ204" s="750">
        <v>0</v>
      </c>
      <c r="CK204" s="749">
        <v>0</v>
      </c>
      <c r="CL204" s="750">
        <v>0</v>
      </c>
      <c r="CM204" s="751">
        <v>0</v>
      </c>
      <c r="CN204" s="707"/>
      <c r="CO204" s="993"/>
      <c r="CP204" s="707"/>
      <c r="CQ204" s="748">
        <v>0</v>
      </c>
      <c r="CR204" s="749">
        <v>0</v>
      </c>
      <c r="CS204" s="750">
        <v>0</v>
      </c>
      <c r="CT204" s="749">
        <v>0</v>
      </c>
      <c r="CU204" s="750">
        <v>0</v>
      </c>
      <c r="CV204" s="749">
        <v>0</v>
      </c>
      <c r="CW204" s="750">
        <v>0</v>
      </c>
      <c r="CX204" s="749">
        <v>0</v>
      </c>
      <c r="CY204" s="750">
        <v>0</v>
      </c>
      <c r="CZ204" s="749">
        <v>0</v>
      </c>
      <c r="DA204" s="750">
        <v>0</v>
      </c>
      <c r="DB204" s="749">
        <v>0</v>
      </c>
      <c r="DC204" s="750">
        <v>0</v>
      </c>
      <c r="DD204" s="749">
        <v>0</v>
      </c>
      <c r="DE204" s="750">
        <v>0</v>
      </c>
      <c r="DF204" s="749">
        <v>0</v>
      </c>
      <c r="DG204" s="750">
        <v>0</v>
      </c>
      <c r="DH204" s="749">
        <v>0</v>
      </c>
      <c r="DI204" s="750">
        <v>0</v>
      </c>
      <c r="DJ204" s="749">
        <v>0</v>
      </c>
      <c r="DK204" s="750">
        <v>0</v>
      </c>
      <c r="DL204" s="749">
        <v>0</v>
      </c>
      <c r="DM204" s="750">
        <v>0</v>
      </c>
      <c r="DN204" s="749">
        <v>0</v>
      </c>
      <c r="DO204" s="750">
        <v>0</v>
      </c>
      <c r="DP204" s="751">
        <v>0</v>
      </c>
      <c r="DQ204" s="707"/>
      <c r="DR204" s="995"/>
      <c r="DS204" s="707"/>
      <c r="DT204" s="997"/>
    </row>
    <row r="205" spans="2:124" outlineLevel="1">
      <c r="B205" s="762">
        <v>192</v>
      </c>
      <c r="C205" s="816" t="s">
        <v>797</v>
      </c>
      <c r="D205" s="764">
        <v>2016</v>
      </c>
      <c r="F205" s="765">
        <v>0</v>
      </c>
      <c r="G205" s="766">
        <v>0</v>
      </c>
      <c r="H205" s="767">
        <v>0</v>
      </c>
      <c r="I205" s="766">
        <v>0</v>
      </c>
      <c r="J205" s="767">
        <v>0</v>
      </c>
      <c r="K205" s="766">
        <v>0</v>
      </c>
      <c r="L205" s="767">
        <v>0</v>
      </c>
      <c r="M205" s="766">
        <v>0</v>
      </c>
      <c r="N205" s="767">
        <v>0</v>
      </c>
      <c r="O205" s="766">
        <v>0</v>
      </c>
      <c r="P205" s="767">
        <v>0</v>
      </c>
      <c r="Q205" s="766">
        <v>0</v>
      </c>
      <c r="R205" s="767">
        <v>0</v>
      </c>
      <c r="S205" s="766">
        <v>0</v>
      </c>
      <c r="T205" s="767">
        <v>0</v>
      </c>
      <c r="U205" s="766">
        <v>0</v>
      </c>
      <c r="V205" s="767">
        <v>0</v>
      </c>
      <c r="W205" s="766">
        <v>0</v>
      </c>
      <c r="X205" s="767">
        <v>0</v>
      </c>
      <c r="Y205" s="766">
        <v>0</v>
      </c>
      <c r="Z205" s="767">
        <v>0</v>
      </c>
      <c r="AA205" s="766">
        <v>0</v>
      </c>
      <c r="AB205" s="767">
        <v>0</v>
      </c>
      <c r="AC205" s="766">
        <v>0</v>
      </c>
      <c r="AD205" s="767">
        <v>0</v>
      </c>
      <c r="AE205" s="768">
        <v>0</v>
      </c>
      <c r="AF205" s="707"/>
      <c r="AG205" s="1003"/>
      <c r="AH205" s="707"/>
      <c r="AI205" s="765">
        <v>0</v>
      </c>
      <c r="AJ205" s="766">
        <v>0</v>
      </c>
      <c r="AK205" s="767">
        <v>0</v>
      </c>
      <c r="AL205" s="766">
        <v>0</v>
      </c>
      <c r="AM205" s="767">
        <v>0</v>
      </c>
      <c r="AN205" s="766">
        <v>0</v>
      </c>
      <c r="AO205" s="767">
        <v>0</v>
      </c>
      <c r="AP205" s="766">
        <v>0</v>
      </c>
      <c r="AQ205" s="767">
        <v>0</v>
      </c>
      <c r="AR205" s="766">
        <v>0</v>
      </c>
      <c r="AS205" s="767">
        <v>0</v>
      </c>
      <c r="AT205" s="766">
        <v>0</v>
      </c>
      <c r="AU205" s="767">
        <v>0</v>
      </c>
      <c r="AV205" s="766">
        <v>0</v>
      </c>
      <c r="AW205" s="767">
        <v>0</v>
      </c>
      <c r="AX205" s="766">
        <v>0</v>
      </c>
      <c r="AY205" s="767">
        <v>0</v>
      </c>
      <c r="AZ205" s="766">
        <v>0</v>
      </c>
      <c r="BA205" s="767">
        <v>0</v>
      </c>
      <c r="BB205" s="766">
        <v>0</v>
      </c>
      <c r="BC205" s="767">
        <v>0</v>
      </c>
      <c r="BD205" s="766">
        <v>0</v>
      </c>
      <c r="BE205" s="767">
        <v>0</v>
      </c>
      <c r="BF205" s="766">
        <v>0</v>
      </c>
      <c r="BG205" s="767">
        <v>0</v>
      </c>
      <c r="BH205" s="768">
        <v>0</v>
      </c>
      <c r="BI205" s="707"/>
      <c r="BJ205" s="1005"/>
      <c r="BK205" s="707"/>
      <c r="BL205" s="991"/>
      <c r="BM205" s="707"/>
      <c r="BN205" s="765">
        <v>0</v>
      </c>
      <c r="BO205" s="766">
        <v>0</v>
      </c>
      <c r="BP205" s="767">
        <v>0</v>
      </c>
      <c r="BQ205" s="766">
        <v>0</v>
      </c>
      <c r="BR205" s="767">
        <v>0</v>
      </c>
      <c r="BS205" s="766">
        <v>0</v>
      </c>
      <c r="BT205" s="767">
        <v>0</v>
      </c>
      <c r="BU205" s="766">
        <v>0</v>
      </c>
      <c r="BV205" s="767">
        <v>0</v>
      </c>
      <c r="BW205" s="766">
        <v>0</v>
      </c>
      <c r="BX205" s="767">
        <v>0</v>
      </c>
      <c r="BY205" s="766">
        <v>0</v>
      </c>
      <c r="BZ205" s="767">
        <v>0</v>
      </c>
      <c r="CA205" s="766">
        <v>0</v>
      </c>
      <c r="CB205" s="767">
        <v>0</v>
      </c>
      <c r="CC205" s="766">
        <v>0</v>
      </c>
      <c r="CD205" s="767">
        <v>0</v>
      </c>
      <c r="CE205" s="766">
        <v>0</v>
      </c>
      <c r="CF205" s="767">
        <v>0</v>
      </c>
      <c r="CG205" s="766">
        <v>0</v>
      </c>
      <c r="CH205" s="767">
        <v>0</v>
      </c>
      <c r="CI205" s="766">
        <v>0</v>
      </c>
      <c r="CJ205" s="767">
        <v>0</v>
      </c>
      <c r="CK205" s="766">
        <v>0</v>
      </c>
      <c r="CL205" s="767">
        <v>0</v>
      </c>
      <c r="CM205" s="768">
        <v>0</v>
      </c>
      <c r="CN205" s="707"/>
      <c r="CO205" s="993"/>
      <c r="CP205" s="707"/>
      <c r="CQ205" s="765">
        <v>0</v>
      </c>
      <c r="CR205" s="766">
        <v>0</v>
      </c>
      <c r="CS205" s="767">
        <v>0</v>
      </c>
      <c r="CT205" s="766">
        <v>0</v>
      </c>
      <c r="CU205" s="767">
        <v>0</v>
      </c>
      <c r="CV205" s="766">
        <v>0</v>
      </c>
      <c r="CW205" s="767">
        <v>0</v>
      </c>
      <c r="CX205" s="766">
        <v>0</v>
      </c>
      <c r="CY205" s="767">
        <v>0</v>
      </c>
      <c r="CZ205" s="766">
        <v>0</v>
      </c>
      <c r="DA205" s="767">
        <v>0</v>
      </c>
      <c r="DB205" s="766">
        <v>0</v>
      </c>
      <c r="DC205" s="767">
        <v>0</v>
      </c>
      <c r="DD205" s="766">
        <v>0</v>
      </c>
      <c r="DE205" s="767">
        <v>0</v>
      </c>
      <c r="DF205" s="766">
        <v>0</v>
      </c>
      <c r="DG205" s="767">
        <v>0</v>
      </c>
      <c r="DH205" s="766">
        <v>0</v>
      </c>
      <c r="DI205" s="767">
        <v>0</v>
      </c>
      <c r="DJ205" s="766">
        <v>0</v>
      </c>
      <c r="DK205" s="767">
        <v>0</v>
      </c>
      <c r="DL205" s="766">
        <v>0</v>
      </c>
      <c r="DM205" s="767">
        <v>0</v>
      </c>
      <c r="DN205" s="766">
        <v>0</v>
      </c>
      <c r="DO205" s="767">
        <v>0</v>
      </c>
      <c r="DP205" s="768">
        <v>0</v>
      </c>
      <c r="DQ205" s="707"/>
      <c r="DR205" s="995"/>
      <c r="DS205" s="707"/>
      <c r="DT205" s="997"/>
    </row>
    <row r="206" spans="2:124" outlineLevel="1">
      <c r="B206" s="731">
        <v>193</v>
      </c>
      <c r="C206" s="732" t="s">
        <v>798</v>
      </c>
      <c r="D206" s="733">
        <v>2016</v>
      </c>
      <c r="F206" s="770">
        <v>0</v>
      </c>
      <c r="G206" s="771">
        <v>0</v>
      </c>
      <c r="H206" s="772">
        <v>0</v>
      </c>
      <c r="I206" s="771">
        <v>0</v>
      </c>
      <c r="J206" s="772">
        <v>0</v>
      </c>
      <c r="K206" s="771">
        <v>0</v>
      </c>
      <c r="L206" s="772">
        <v>0</v>
      </c>
      <c r="M206" s="771">
        <v>0</v>
      </c>
      <c r="N206" s="772">
        <v>0</v>
      </c>
      <c r="O206" s="771">
        <v>0</v>
      </c>
      <c r="P206" s="772">
        <v>0</v>
      </c>
      <c r="Q206" s="771">
        <v>0</v>
      </c>
      <c r="R206" s="772">
        <v>0</v>
      </c>
      <c r="S206" s="771">
        <v>0</v>
      </c>
      <c r="T206" s="772">
        <v>0</v>
      </c>
      <c r="U206" s="771">
        <v>0</v>
      </c>
      <c r="V206" s="772">
        <v>0</v>
      </c>
      <c r="W206" s="771">
        <v>0</v>
      </c>
      <c r="X206" s="772">
        <v>0</v>
      </c>
      <c r="Y206" s="771">
        <v>0</v>
      </c>
      <c r="Z206" s="772">
        <v>0</v>
      </c>
      <c r="AA206" s="771">
        <v>0</v>
      </c>
      <c r="AB206" s="772">
        <v>0</v>
      </c>
      <c r="AC206" s="771">
        <v>0</v>
      </c>
      <c r="AD206" s="772">
        <v>0</v>
      </c>
      <c r="AE206" s="773">
        <v>0</v>
      </c>
      <c r="AF206" s="707"/>
      <c r="AG206" s="1003"/>
      <c r="AH206" s="707"/>
      <c r="AI206" s="770">
        <v>0</v>
      </c>
      <c r="AJ206" s="771">
        <v>0</v>
      </c>
      <c r="AK206" s="772">
        <v>0</v>
      </c>
      <c r="AL206" s="771">
        <v>0</v>
      </c>
      <c r="AM206" s="772">
        <v>0</v>
      </c>
      <c r="AN206" s="771">
        <v>0</v>
      </c>
      <c r="AO206" s="772">
        <v>0</v>
      </c>
      <c r="AP206" s="771">
        <v>0</v>
      </c>
      <c r="AQ206" s="772">
        <v>0</v>
      </c>
      <c r="AR206" s="771">
        <v>0</v>
      </c>
      <c r="AS206" s="772">
        <v>0</v>
      </c>
      <c r="AT206" s="771">
        <v>0</v>
      </c>
      <c r="AU206" s="772">
        <v>0</v>
      </c>
      <c r="AV206" s="771">
        <v>0</v>
      </c>
      <c r="AW206" s="772">
        <v>0</v>
      </c>
      <c r="AX206" s="771">
        <v>0</v>
      </c>
      <c r="AY206" s="772">
        <v>0</v>
      </c>
      <c r="AZ206" s="771">
        <v>0</v>
      </c>
      <c r="BA206" s="772">
        <v>0</v>
      </c>
      <c r="BB206" s="771">
        <v>0</v>
      </c>
      <c r="BC206" s="772">
        <v>0</v>
      </c>
      <c r="BD206" s="771">
        <v>0</v>
      </c>
      <c r="BE206" s="772">
        <v>0</v>
      </c>
      <c r="BF206" s="771">
        <v>0</v>
      </c>
      <c r="BG206" s="772">
        <v>0</v>
      </c>
      <c r="BH206" s="773">
        <v>0</v>
      </c>
      <c r="BI206" s="707"/>
      <c r="BJ206" s="1005"/>
      <c r="BK206" s="707"/>
      <c r="BL206" s="991"/>
      <c r="BM206" s="707"/>
      <c r="BN206" s="770">
        <v>0</v>
      </c>
      <c r="BO206" s="771">
        <v>0</v>
      </c>
      <c r="BP206" s="772">
        <v>0</v>
      </c>
      <c r="BQ206" s="771">
        <v>0</v>
      </c>
      <c r="BR206" s="772">
        <v>0</v>
      </c>
      <c r="BS206" s="771">
        <v>0</v>
      </c>
      <c r="BT206" s="772">
        <v>0</v>
      </c>
      <c r="BU206" s="771">
        <v>0</v>
      </c>
      <c r="BV206" s="772">
        <v>0</v>
      </c>
      <c r="BW206" s="771">
        <v>0</v>
      </c>
      <c r="BX206" s="772">
        <v>0</v>
      </c>
      <c r="BY206" s="771">
        <v>0</v>
      </c>
      <c r="BZ206" s="772">
        <v>0</v>
      </c>
      <c r="CA206" s="771">
        <v>0</v>
      </c>
      <c r="CB206" s="772">
        <v>0</v>
      </c>
      <c r="CC206" s="771">
        <v>0</v>
      </c>
      <c r="CD206" s="772">
        <v>0</v>
      </c>
      <c r="CE206" s="771">
        <v>0</v>
      </c>
      <c r="CF206" s="772">
        <v>0</v>
      </c>
      <c r="CG206" s="771">
        <v>0</v>
      </c>
      <c r="CH206" s="772">
        <v>0</v>
      </c>
      <c r="CI206" s="771">
        <v>0</v>
      </c>
      <c r="CJ206" s="772">
        <v>0</v>
      </c>
      <c r="CK206" s="771">
        <v>0</v>
      </c>
      <c r="CL206" s="772">
        <v>0</v>
      </c>
      <c r="CM206" s="773">
        <v>0</v>
      </c>
      <c r="CN206" s="707"/>
      <c r="CO206" s="993"/>
      <c r="CP206" s="707"/>
      <c r="CQ206" s="770">
        <v>0</v>
      </c>
      <c r="CR206" s="771">
        <v>0</v>
      </c>
      <c r="CS206" s="772">
        <v>0</v>
      </c>
      <c r="CT206" s="771">
        <v>0</v>
      </c>
      <c r="CU206" s="772">
        <v>0</v>
      </c>
      <c r="CV206" s="771">
        <v>0</v>
      </c>
      <c r="CW206" s="772">
        <v>0</v>
      </c>
      <c r="CX206" s="771">
        <v>0</v>
      </c>
      <c r="CY206" s="772">
        <v>0</v>
      </c>
      <c r="CZ206" s="771">
        <v>0</v>
      </c>
      <c r="DA206" s="772">
        <v>0</v>
      </c>
      <c r="DB206" s="771">
        <v>0</v>
      </c>
      <c r="DC206" s="772">
        <v>0</v>
      </c>
      <c r="DD206" s="771">
        <v>0</v>
      </c>
      <c r="DE206" s="772">
        <v>0</v>
      </c>
      <c r="DF206" s="771">
        <v>0</v>
      </c>
      <c r="DG206" s="772">
        <v>0</v>
      </c>
      <c r="DH206" s="771">
        <v>0</v>
      </c>
      <c r="DI206" s="772">
        <v>0</v>
      </c>
      <c r="DJ206" s="771">
        <v>0</v>
      </c>
      <c r="DK206" s="772">
        <v>0</v>
      </c>
      <c r="DL206" s="771">
        <v>0</v>
      </c>
      <c r="DM206" s="772">
        <v>0</v>
      </c>
      <c r="DN206" s="771">
        <v>0</v>
      </c>
      <c r="DO206" s="772">
        <v>0</v>
      </c>
      <c r="DP206" s="773">
        <v>0</v>
      </c>
      <c r="DQ206" s="707"/>
      <c r="DR206" s="995"/>
      <c r="DS206" s="707"/>
      <c r="DT206" s="997"/>
    </row>
    <row r="207" spans="2:124" outlineLevel="1">
      <c r="B207" s="774">
        <v>194</v>
      </c>
      <c r="C207" s="817" t="s">
        <v>799</v>
      </c>
      <c r="D207" s="776">
        <v>2016</v>
      </c>
      <c r="F207" s="777">
        <v>0</v>
      </c>
      <c r="G207" s="778">
        <v>0</v>
      </c>
      <c r="H207" s="779">
        <v>0</v>
      </c>
      <c r="I207" s="778">
        <v>0</v>
      </c>
      <c r="J207" s="779">
        <v>0</v>
      </c>
      <c r="K207" s="778">
        <v>0</v>
      </c>
      <c r="L207" s="779">
        <v>0</v>
      </c>
      <c r="M207" s="778">
        <v>0</v>
      </c>
      <c r="N207" s="779">
        <v>0</v>
      </c>
      <c r="O207" s="778">
        <v>0</v>
      </c>
      <c r="P207" s="779">
        <v>0</v>
      </c>
      <c r="Q207" s="778">
        <v>0</v>
      </c>
      <c r="R207" s="779">
        <v>0</v>
      </c>
      <c r="S207" s="778">
        <v>0</v>
      </c>
      <c r="T207" s="779">
        <v>0</v>
      </c>
      <c r="U207" s="778">
        <v>0</v>
      </c>
      <c r="V207" s="779">
        <v>0</v>
      </c>
      <c r="W207" s="778">
        <v>0</v>
      </c>
      <c r="X207" s="779">
        <v>0</v>
      </c>
      <c r="Y207" s="778">
        <v>0</v>
      </c>
      <c r="Z207" s="779">
        <v>0</v>
      </c>
      <c r="AA207" s="778">
        <v>0</v>
      </c>
      <c r="AB207" s="779">
        <v>0</v>
      </c>
      <c r="AC207" s="778">
        <v>0</v>
      </c>
      <c r="AD207" s="779">
        <v>0</v>
      </c>
      <c r="AE207" s="780">
        <v>0</v>
      </c>
      <c r="AF207" s="707"/>
      <c r="AG207" s="1003"/>
      <c r="AH207" s="707"/>
      <c r="AI207" s="777">
        <v>0</v>
      </c>
      <c r="AJ207" s="778">
        <v>0</v>
      </c>
      <c r="AK207" s="779">
        <v>0</v>
      </c>
      <c r="AL207" s="778">
        <v>0</v>
      </c>
      <c r="AM207" s="779">
        <v>0</v>
      </c>
      <c r="AN207" s="778">
        <v>0</v>
      </c>
      <c r="AO207" s="779">
        <v>0</v>
      </c>
      <c r="AP207" s="778">
        <v>0</v>
      </c>
      <c r="AQ207" s="779">
        <v>0</v>
      </c>
      <c r="AR207" s="778">
        <v>0</v>
      </c>
      <c r="AS207" s="779">
        <v>0</v>
      </c>
      <c r="AT207" s="778">
        <v>0</v>
      </c>
      <c r="AU207" s="779">
        <v>0</v>
      </c>
      <c r="AV207" s="778">
        <v>0</v>
      </c>
      <c r="AW207" s="779">
        <v>0</v>
      </c>
      <c r="AX207" s="778">
        <v>0</v>
      </c>
      <c r="AY207" s="779">
        <v>0</v>
      </c>
      <c r="AZ207" s="778">
        <v>0</v>
      </c>
      <c r="BA207" s="779">
        <v>0</v>
      </c>
      <c r="BB207" s="778">
        <v>0</v>
      </c>
      <c r="BC207" s="779">
        <v>0</v>
      </c>
      <c r="BD207" s="778">
        <v>0</v>
      </c>
      <c r="BE207" s="779">
        <v>0</v>
      </c>
      <c r="BF207" s="778">
        <v>0</v>
      </c>
      <c r="BG207" s="779">
        <v>0</v>
      </c>
      <c r="BH207" s="780">
        <v>0</v>
      </c>
      <c r="BI207" s="707"/>
      <c r="BJ207" s="1005"/>
      <c r="BK207" s="707"/>
      <c r="BL207" s="991"/>
      <c r="BM207" s="707"/>
      <c r="BN207" s="777">
        <v>0</v>
      </c>
      <c r="BO207" s="778">
        <v>0</v>
      </c>
      <c r="BP207" s="779">
        <v>0</v>
      </c>
      <c r="BQ207" s="778">
        <v>0</v>
      </c>
      <c r="BR207" s="779">
        <v>0</v>
      </c>
      <c r="BS207" s="778">
        <v>0</v>
      </c>
      <c r="BT207" s="779">
        <v>0</v>
      </c>
      <c r="BU207" s="778">
        <v>0</v>
      </c>
      <c r="BV207" s="779">
        <v>0</v>
      </c>
      <c r="BW207" s="778">
        <v>0</v>
      </c>
      <c r="BX207" s="779">
        <v>0</v>
      </c>
      <c r="BY207" s="778">
        <v>0</v>
      </c>
      <c r="BZ207" s="779">
        <v>0</v>
      </c>
      <c r="CA207" s="778">
        <v>0</v>
      </c>
      <c r="CB207" s="779">
        <v>0</v>
      </c>
      <c r="CC207" s="778">
        <v>0</v>
      </c>
      <c r="CD207" s="779">
        <v>0</v>
      </c>
      <c r="CE207" s="778">
        <v>0</v>
      </c>
      <c r="CF207" s="779">
        <v>0</v>
      </c>
      <c r="CG207" s="778">
        <v>0</v>
      </c>
      <c r="CH207" s="779">
        <v>0</v>
      </c>
      <c r="CI207" s="778">
        <v>0</v>
      </c>
      <c r="CJ207" s="779">
        <v>0</v>
      </c>
      <c r="CK207" s="778">
        <v>0</v>
      </c>
      <c r="CL207" s="779">
        <v>0</v>
      </c>
      <c r="CM207" s="780">
        <v>0</v>
      </c>
      <c r="CN207" s="707"/>
      <c r="CO207" s="993"/>
      <c r="CP207" s="707"/>
      <c r="CQ207" s="777">
        <v>0</v>
      </c>
      <c r="CR207" s="778">
        <v>0</v>
      </c>
      <c r="CS207" s="779">
        <v>0</v>
      </c>
      <c r="CT207" s="778">
        <v>0</v>
      </c>
      <c r="CU207" s="779">
        <v>0</v>
      </c>
      <c r="CV207" s="778">
        <v>0</v>
      </c>
      <c r="CW207" s="779">
        <v>0</v>
      </c>
      <c r="CX207" s="778">
        <v>0</v>
      </c>
      <c r="CY207" s="779">
        <v>0</v>
      </c>
      <c r="CZ207" s="778">
        <v>0</v>
      </c>
      <c r="DA207" s="779">
        <v>0</v>
      </c>
      <c r="DB207" s="778">
        <v>0</v>
      </c>
      <c r="DC207" s="779">
        <v>0</v>
      </c>
      <c r="DD207" s="778">
        <v>0</v>
      </c>
      <c r="DE207" s="779">
        <v>0</v>
      </c>
      <c r="DF207" s="778">
        <v>0</v>
      </c>
      <c r="DG207" s="779">
        <v>0</v>
      </c>
      <c r="DH207" s="778">
        <v>0</v>
      </c>
      <c r="DI207" s="779">
        <v>0</v>
      </c>
      <c r="DJ207" s="778">
        <v>0</v>
      </c>
      <c r="DK207" s="779">
        <v>0</v>
      </c>
      <c r="DL207" s="778">
        <v>0</v>
      </c>
      <c r="DM207" s="779">
        <v>0</v>
      </c>
      <c r="DN207" s="778">
        <v>0</v>
      </c>
      <c r="DO207" s="779">
        <v>0</v>
      </c>
      <c r="DP207" s="780">
        <v>0</v>
      </c>
      <c r="DQ207" s="707"/>
      <c r="DR207" s="995"/>
      <c r="DS207" s="707"/>
      <c r="DT207" s="997"/>
    </row>
    <row r="208" spans="2:124" outlineLevel="1">
      <c r="B208" s="781">
        <v>195</v>
      </c>
      <c r="C208" s="818" t="s">
        <v>800</v>
      </c>
      <c r="D208" s="783">
        <v>2016</v>
      </c>
      <c r="F208" s="784">
        <v>0</v>
      </c>
      <c r="G208" s="820">
        <v>0</v>
      </c>
      <c r="H208" s="821">
        <v>0</v>
      </c>
      <c r="I208" s="820">
        <v>0</v>
      </c>
      <c r="J208" s="821">
        <v>0</v>
      </c>
      <c r="K208" s="820">
        <v>0</v>
      </c>
      <c r="L208" s="821">
        <v>0</v>
      </c>
      <c r="M208" s="820">
        <v>0</v>
      </c>
      <c r="N208" s="821">
        <v>0</v>
      </c>
      <c r="O208" s="820">
        <v>0</v>
      </c>
      <c r="P208" s="821">
        <v>0</v>
      </c>
      <c r="Q208" s="820">
        <v>0</v>
      </c>
      <c r="R208" s="821">
        <v>0</v>
      </c>
      <c r="S208" s="820">
        <v>0</v>
      </c>
      <c r="T208" s="821">
        <v>0</v>
      </c>
      <c r="U208" s="820">
        <v>0</v>
      </c>
      <c r="V208" s="821">
        <v>0</v>
      </c>
      <c r="W208" s="820">
        <v>0</v>
      </c>
      <c r="X208" s="821">
        <v>0</v>
      </c>
      <c r="Y208" s="820">
        <v>0</v>
      </c>
      <c r="Z208" s="821">
        <v>0</v>
      </c>
      <c r="AA208" s="820">
        <v>0</v>
      </c>
      <c r="AB208" s="821">
        <v>0</v>
      </c>
      <c r="AC208" s="820">
        <v>0</v>
      </c>
      <c r="AD208" s="821">
        <v>0</v>
      </c>
      <c r="AE208" s="822">
        <v>0</v>
      </c>
      <c r="AF208" s="707"/>
      <c r="AG208" s="1003"/>
      <c r="AH208" s="707"/>
      <c r="AI208" s="784">
        <v>0</v>
      </c>
      <c r="AJ208" s="820">
        <v>0</v>
      </c>
      <c r="AK208" s="821">
        <v>0</v>
      </c>
      <c r="AL208" s="820">
        <v>0</v>
      </c>
      <c r="AM208" s="821">
        <v>0</v>
      </c>
      <c r="AN208" s="820">
        <v>0</v>
      </c>
      <c r="AO208" s="821">
        <v>0</v>
      </c>
      <c r="AP208" s="820">
        <v>0</v>
      </c>
      <c r="AQ208" s="821">
        <v>0</v>
      </c>
      <c r="AR208" s="820">
        <v>0</v>
      </c>
      <c r="AS208" s="821">
        <v>0</v>
      </c>
      <c r="AT208" s="820">
        <v>0</v>
      </c>
      <c r="AU208" s="821">
        <v>0</v>
      </c>
      <c r="AV208" s="820">
        <v>0</v>
      </c>
      <c r="AW208" s="821">
        <v>0</v>
      </c>
      <c r="AX208" s="820">
        <v>0</v>
      </c>
      <c r="AY208" s="821">
        <v>0</v>
      </c>
      <c r="AZ208" s="820">
        <v>0</v>
      </c>
      <c r="BA208" s="821">
        <v>0</v>
      </c>
      <c r="BB208" s="820">
        <v>0</v>
      </c>
      <c r="BC208" s="821">
        <v>0</v>
      </c>
      <c r="BD208" s="820">
        <v>0</v>
      </c>
      <c r="BE208" s="821">
        <v>0</v>
      </c>
      <c r="BF208" s="820">
        <v>0</v>
      </c>
      <c r="BG208" s="821">
        <v>0</v>
      </c>
      <c r="BH208" s="822">
        <v>0</v>
      </c>
      <c r="BI208" s="707"/>
      <c r="BJ208" s="1005"/>
      <c r="BK208" s="707"/>
      <c r="BL208" s="991"/>
      <c r="BM208" s="707"/>
      <c r="BN208" s="784">
        <v>0</v>
      </c>
      <c r="BO208" s="820">
        <v>0</v>
      </c>
      <c r="BP208" s="821">
        <v>0</v>
      </c>
      <c r="BQ208" s="820">
        <v>0</v>
      </c>
      <c r="BR208" s="821">
        <v>0</v>
      </c>
      <c r="BS208" s="820">
        <v>0</v>
      </c>
      <c r="BT208" s="821">
        <v>0</v>
      </c>
      <c r="BU208" s="820">
        <v>0</v>
      </c>
      <c r="BV208" s="821">
        <v>0</v>
      </c>
      <c r="BW208" s="820">
        <v>0</v>
      </c>
      <c r="BX208" s="821">
        <v>0</v>
      </c>
      <c r="BY208" s="820">
        <v>0</v>
      </c>
      <c r="BZ208" s="821">
        <v>0</v>
      </c>
      <c r="CA208" s="820">
        <v>0</v>
      </c>
      <c r="CB208" s="821">
        <v>0</v>
      </c>
      <c r="CC208" s="820">
        <v>0</v>
      </c>
      <c r="CD208" s="821">
        <v>0</v>
      </c>
      <c r="CE208" s="820">
        <v>0</v>
      </c>
      <c r="CF208" s="821">
        <v>0</v>
      </c>
      <c r="CG208" s="820">
        <v>0</v>
      </c>
      <c r="CH208" s="821">
        <v>0</v>
      </c>
      <c r="CI208" s="820">
        <v>0</v>
      </c>
      <c r="CJ208" s="821">
        <v>0</v>
      </c>
      <c r="CK208" s="820">
        <v>0</v>
      </c>
      <c r="CL208" s="821">
        <v>0</v>
      </c>
      <c r="CM208" s="822">
        <v>0</v>
      </c>
      <c r="CN208" s="707"/>
      <c r="CO208" s="993"/>
      <c r="CP208" s="707"/>
      <c r="CQ208" s="784">
        <v>0</v>
      </c>
      <c r="CR208" s="820">
        <v>0</v>
      </c>
      <c r="CS208" s="821">
        <v>0</v>
      </c>
      <c r="CT208" s="820">
        <v>0</v>
      </c>
      <c r="CU208" s="821">
        <v>0</v>
      </c>
      <c r="CV208" s="820">
        <v>0</v>
      </c>
      <c r="CW208" s="821">
        <v>0</v>
      </c>
      <c r="CX208" s="820">
        <v>0</v>
      </c>
      <c r="CY208" s="821">
        <v>0</v>
      </c>
      <c r="CZ208" s="820">
        <v>0</v>
      </c>
      <c r="DA208" s="821">
        <v>0</v>
      </c>
      <c r="DB208" s="820">
        <v>0</v>
      </c>
      <c r="DC208" s="821">
        <v>0</v>
      </c>
      <c r="DD208" s="820">
        <v>0</v>
      </c>
      <c r="DE208" s="821">
        <v>0</v>
      </c>
      <c r="DF208" s="820">
        <v>0</v>
      </c>
      <c r="DG208" s="821">
        <v>0</v>
      </c>
      <c r="DH208" s="820">
        <v>0</v>
      </c>
      <c r="DI208" s="821">
        <v>0</v>
      </c>
      <c r="DJ208" s="820">
        <v>0</v>
      </c>
      <c r="DK208" s="821">
        <v>0</v>
      </c>
      <c r="DL208" s="820">
        <v>0</v>
      </c>
      <c r="DM208" s="821">
        <v>0</v>
      </c>
      <c r="DN208" s="820">
        <v>0</v>
      </c>
      <c r="DO208" s="821">
        <v>0</v>
      </c>
      <c r="DP208" s="822">
        <v>0</v>
      </c>
      <c r="DQ208" s="707"/>
      <c r="DR208" s="995"/>
      <c r="DS208" s="707"/>
      <c r="DT208" s="997"/>
    </row>
    <row r="209" spans="2:124" outlineLevel="1">
      <c r="B209" s="738">
        <v>196</v>
      </c>
      <c r="C209" s="739" t="s">
        <v>801</v>
      </c>
      <c r="D209" s="740">
        <v>2016</v>
      </c>
      <c r="F209" s="758">
        <v>0</v>
      </c>
      <c r="G209" s="742">
        <v>27893</v>
      </c>
      <c r="H209" s="743">
        <v>27893</v>
      </c>
      <c r="I209" s="742">
        <v>27893</v>
      </c>
      <c r="J209" s="743">
        <v>27893</v>
      </c>
      <c r="K209" s="742">
        <v>27893</v>
      </c>
      <c r="L209" s="743">
        <v>27893</v>
      </c>
      <c r="M209" s="742">
        <v>27893</v>
      </c>
      <c r="N209" s="743">
        <v>27893</v>
      </c>
      <c r="O209" s="742">
        <v>27893</v>
      </c>
      <c r="P209" s="743">
        <v>27893</v>
      </c>
      <c r="Q209" s="742">
        <v>27893</v>
      </c>
      <c r="R209" s="743">
        <v>27893</v>
      </c>
      <c r="S209" s="742">
        <v>27893</v>
      </c>
      <c r="T209" s="743">
        <v>27893</v>
      </c>
      <c r="U209" s="742">
        <v>7793</v>
      </c>
      <c r="V209" s="743">
        <v>7793</v>
      </c>
      <c r="W209" s="742">
        <v>7793</v>
      </c>
      <c r="X209" s="743">
        <v>7793</v>
      </c>
      <c r="Y209" s="742">
        <v>0</v>
      </c>
      <c r="Z209" s="743">
        <v>0</v>
      </c>
      <c r="AA209" s="742">
        <v>0</v>
      </c>
      <c r="AB209" s="743">
        <v>0</v>
      </c>
      <c r="AC209" s="742">
        <v>0</v>
      </c>
      <c r="AD209" s="743">
        <v>0</v>
      </c>
      <c r="AE209" s="744">
        <v>0</v>
      </c>
      <c r="AF209" s="707"/>
      <c r="AG209" s="1003"/>
      <c r="AH209" s="707"/>
      <c r="AI209" s="758">
        <v>0</v>
      </c>
      <c r="AJ209" s="742">
        <v>3</v>
      </c>
      <c r="AK209" s="743">
        <v>3</v>
      </c>
      <c r="AL209" s="742">
        <v>3</v>
      </c>
      <c r="AM209" s="743">
        <v>3</v>
      </c>
      <c r="AN209" s="742">
        <v>3</v>
      </c>
      <c r="AO209" s="743">
        <v>3</v>
      </c>
      <c r="AP209" s="742">
        <v>3</v>
      </c>
      <c r="AQ209" s="743">
        <v>3</v>
      </c>
      <c r="AR209" s="742">
        <v>3</v>
      </c>
      <c r="AS209" s="743">
        <v>3</v>
      </c>
      <c r="AT209" s="742">
        <v>3</v>
      </c>
      <c r="AU209" s="743">
        <v>3</v>
      </c>
      <c r="AV209" s="742">
        <v>3</v>
      </c>
      <c r="AW209" s="743">
        <v>3</v>
      </c>
      <c r="AX209" s="742">
        <v>1</v>
      </c>
      <c r="AY209" s="743">
        <v>1</v>
      </c>
      <c r="AZ209" s="742">
        <v>1</v>
      </c>
      <c r="BA209" s="743">
        <v>1</v>
      </c>
      <c r="BB209" s="742">
        <v>0</v>
      </c>
      <c r="BC209" s="743">
        <v>0</v>
      </c>
      <c r="BD209" s="742">
        <v>0</v>
      </c>
      <c r="BE209" s="743">
        <v>0</v>
      </c>
      <c r="BF209" s="742">
        <v>0</v>
      </c>
      <c r="BG209" s="743">
        <v>0</v>
      </c>
      <c r="BH209" s="744">
        <v>0</v>
      </c>
      <c r="BI209" s="707"/>
      <c r="BJ209" s="1005"/>
      <c r="BK209" s="707"/>
      <c r="BL209" s="991"/>
      <c r="BM209" s="707"/>
      <c r="BN209" s="758">
        <v>0</v>
      </c>
      <c r="BO209" s="742">
        <v>2781</v>
      </c>
      <c r="BP209" s="743">
        <v>2781</v>
      </c>
      <c r="BQ209" s="742">
        <v>2781</v>
      </c>
      <c r="BR209" s="743">
        <v>2781</v>
      </c>
      <c r="BS209" s="742">
        <v>2781</v>
      </c>
      <c r="BT209" s="743">
        <v>2781</v>
      </c>
      <c r="BU209" s="742">
        <v>2781</v>
      </c>
      <c r="BV209" s="743">
        <v>2781</v>
      </c>
      <c r="BW209" s="742">
        <v>2781</v>
      </c>
      <c r="BX209" s="743">
        <v>2781</v>
      </c>
      <c r="BY209" s="742">
        <v>2781</v>
      </c>
      <c r="BZ209" s="743">
        <v>2781</v>
      </c>
      <c r="CA209" s="742">
        <v>2781</v>
      </c>
      <c r="CB209" s="743">
        <v>2781</v>
      </c>
      <c r="CC209" s="742">
        <v>1738</v>
      </c>
      <c r="CD209" s="743">
        <v>1738</v>
      </c>
      <c r="CE209" s="742">
        <v>1738</v>
      </c>
      <c r="CF209" s="743">
        <v>1738</v>
      </c>
      <c r="CG209" s="742">
        <v>0</v>
      </c>
      <c r="CH209" s="743">
        <v>0</v>
      </c>
      <c r="CI209" s="742">
        <v>0</v>
      </c>
      <c r="CJ209" s="743">
        <v>0</v>
      </c>
      <c r="CK209" s="742">
        <v>0</v>
      </c>
      <c r="CL209" s="743">
        <v>0</v>
      </c>
      <c r="CM209" s="744">
        <v>0</v>
      </c>
      <c r="CN209" s="707"/>
      <c r="CO209" s="993"/>
      <c r="CP209" s="707"/>
      <c r="CQ209" s="758">
        <v>0</v>
      </c>
      <c r="CR209" s="742">
        <v>0</v>
      </c>
      <c r="CS209" s="743">
        <v>0</v>
      </c>
      <c r="CT209" s="742">
        <v>0</v>
      </c>
      <c r="CU209" s="743">
        <v>0</v>
      </c>
      <c r="CV209" s="742">
        <v>0</v>
      </c>
      <c r="CW209" s="743">
        <v>0</v>
      </c>
      <c r="CX209" s="742">
        <v>0</v>
      </c>
      <c r="CY209" s="743">
        <v>0</v>
      </c>
      <c r="CZ209" s="742">
        <v>0</v>
      </c>
      <c r="DA209" s="743">
        <v>0</v>
      </c>
      <c r="DB209" s="742">
        <v>0</v>
      </c>
      <c r="DC209" s="743">
        <v>0</v>
      </c>
      <c r="DD209" s="742">
        <v>0</v>
      </c>
      <c r="DE209" s="743">
        <v>0</v>
      </c>
      <c r="DF209" s="742">
        <v>0</v>
      </c>
      <c r="DG209" s="743">
        <v>0</v>
      </c>
      <c r="DH209" s="742">
        <v>0</v>
      </c>
      <c r="DI209" s="743">
        <v>0</v>
      </c>
      <c r="DJ209" s="742">
        <v>0</v>
      </c>
      <c r="DK209" s="743">
        <v>0</v>
      </c>
      <c r="DL209" s="742">
        <v>0</v>
      </c>
      <c r="DM209" s="743">
        <v>0</v>
      </c>
      <c r="DN209" s="742">
        <v>0</v>
      </c>
      <c r="DO209" s="743">
        <v>0</v>
      </c>
      <c r="DP209" s="744">
        <v>0</v>
      </c>
      <c r="DQ209" s="707"/>
      <c r="DR209" s="995"/>
      <c r="DS209" s="707"/>
      <c r="DT209" s="997"/>
    </row>
    <row r="210" spans="2:124" outlineLevel="1">
      <c r="B210" s="745">
        <v>197</v>
      </c>
      <c r="C210" s="746" t="s">
        <v>802</v>
      </c>
      <c r="D210" s="747">
        <v>2016</v>
      </c>
      <c r="F210" s="748">
        <v>0</v>
      </c>
      <c r="G210" s="753">
        <v>0</v>
      </c>
      <c r="H210" s="754">
        <v>0</v>
      </c>
      <c r="I210" s="753">
        <v>0</v>
      </c>
      <c r="J210" s="754">
        <v>0</v>
      </c>
      <c r="K210" s="753">
        <v>0</v>
      </c>
      <c r="L210" s="754">
        <v>0</v>
      </c>
      <c r="M210" s="753">
        <v>0</v>
      </c>
      <c r="N210" s="754">
        <v>0</v>
      </c>
      <c r="O210" s="753">
        <v>0</v>
      </c>
      <c r="P210" s="754">
        <v>0</v>
      </c>
      <c r="Q210" s="753">
        <v>0</v>
      </c>
      <c r="R210" s="754">
        <v>0</v>
      </c>
      <c r="S210" s="753">
        <v>0</v>
      </c>
      <c r="T210" s="754">
        <v>0</v>
      </c>
      <c r="U210" s="753">
        <v>0</v>
      </c>
      <c r="V210" s="754">
        <v>0</v>
      </c>
      <c r="W210" s="753">
        <v>0</v>
      </c>
      <c r="X210" s="754">
        <v>0</v>
      </c>
      <c r="Y210" s="753">
        <v>0</v>
      </c>
      <c r="Z210" s="754">
        <v>0</v>
      </c>
      <c r="AA210" s="753">
        <v>0</v>
      </c>
      <c r="AB210" s="754">
        <v>0</v>
      </c>
      <c r="AC210" s="753">
        <v>0</v>
      </c>
      <c r="AD210" s="754">
        <v>0</v>
      </c>
      <c r="AE210" s="755">
        <v>0</v>
      </c>
      <c r="AF210" s="707"/>
      <c r="AG210" s="1003"/>
      <c r="AH210" s="707"/>
      <c r="AI210" s="748">
        <v>0</v>
      </c>
      <c r="AJ210" s="753">
        <v>0</v>
      </c>
      <c r="AK210" s="754">
        <v>0</v>
      </c>
      <c r="AL210" s="753">
        <v>0</v>
      </c>
      <c r="AM210" s="754">
        <v>0</v>
      </c>
      <c r="AN210" s="753">
        <v>0</v>
      </c>
      <c r="AO210" s="754">
        <v>0</v>
      </c>
      <c r="AP210" s="753">
        <v>0</v>
      </c>
      <c r="AQ210" s="754">
        <v>0</v>
      </c>
      <c r="AR210" s="753">
        <v>0</v>
      </c>
      <c r="AS210" s="754">
        <v>0</v>
      </c>
      <c r="AT210" s="753">
        <v>0</v>
      </c>
      <c r="AU210" s="754">
        <v>0</v>
      </c>
      <c r="AV210" s="753">
        <v>0</v>
      </c>
      <c r="AW210" s="754">
        <v>0</v>
      </c>
      <c r="AX210" s="753">
        <v>0</v>
      </c>
      <c r="AY210" s="754">
        <v>0</v>
      </c>
      <c r="AZ210" s="753">
        <v>0</v>
      </c>
      <c r="BA210" s="754">
        <v>0</v>
      </c>
      <c r="BB210" s="753">
        <v>0</v>
      </c>
      <c r="BC210" s="754">
        <v>0</v>
      </c>
      <c r="BD210" s="753">
        <v>0</v>
      </c>
      <c r="BE210" s="754">
        <v>0</v>
      </c>
      <c r="BF210" s="753">
        <v>0</v>
      </c>
      <c r="BG210" s="754">
        <v>0</v>
      </c>
      <c r="BH210" s="755">
        <v>0</v>
      </c>
      <c r="BI210" s="707"/>
      <c r="BJ210" s="1005"/>
      <c r="BK210" s="707"/>
      <c r="BL210" s="991"/>
      <c r="BM210" s="707"/>
      <c r="BN210" s="748">
        <v>0</v>
      </c>
      <c r="BO210" s="753">
        <v>0</v>
      </c>
      <c r="BP210" s="754">
        <v>0</v>
      </c>
      <c r="BQ210" s="753">
        <v>0</v>
      </c>
      <c r="BR210" s="754">
        <v>0</v>
      </c>
      <c r="BS210" s="753">
        <v>0</v>
      </c>
      <c r="BT210" s="754">
        <v>0</v>
      </c>
      <c r="BU210" s="753">
        <v>0</v>
      </c>
      <c r="BV210" s="754">
        <v>0</v>
      </c>
      <c r="BW210" s="753">
        <v>0</v>
      </c>
      <c r="BX210" s="754">
        <v>0</v>
      </c>
      <c r="BY210" s="753">
        <v>0</v>
      </c>
      <c r="BZ210" s="754">
        <v>0</v>
      </c>
      <c r="CA210" s="753">
        <v>0</v>
      </c>
      <c r="CB210" s="754">
        <v>0</v>
      </c>
      <c r="CC210" s="753">
        <v>0</v>
      </c>
      <c r="CD210" s="754">
        <v>0</v>
      </c>
      <c r="CE210" s="753">
        <v>0</v>
      </c>
      <c r="CF210" s="754">
        <v>0</v>
      </c>
      <c r="CG210" s="753">
        <v>0</v>
      </c>
      <c r="CH210" s="754">
        <v>0</v>
      </c>
      <c r="CI210" s="753">
        <v>0</v>
      </c>
      <c r="CJ210" s="754">
        <v>0</v>
      </c>
      <c r="CK210" s="753">
        <v>0</v>
      </c>
      <c r="CL210" s="754">
        <v>0</v>
      </c>
      <c r="CM210" s="755">
        <v>0</v>
      </c>
      <c r="CN210" s="707"/>
      <c r="CO210" s="993"/>
      <c r="CP210" s="707"/>
      <c r="CQ210" s="748">
        <v>0</v>
      </c>
      <c r="CR210" s="753">
        <v>0</v>
      </c>
      <c r="CS210" s="754">
        <v>0</v>
      </c>
      <c r="CT210" s="753">
        <v>0</v>
      </c>
      <c r="CU210" s="754">
        <v>0</v>
      </c>
      <c r="CV210" s="753">
        <v>0</v>
      </c>
      <c r="CW210" s="754">
        <v>0</v>
      </c>
      <c r="CX210" s="753">
        <v>0</v>
      </c>
      <c r="CY210" s="754">
        <v>0</v>
      </c>
      <c r="CZ210" s="753">
        <v>0</v>
      </c>
      <c r="DA210" s="754">
        <v>0</v>
      </c>
      <c r="DB210" s="753">
        <v>0</v>
      </c>
      <c r="DC210" s="754">
        <v>0</v>
      </c>
      <c r="DD210" s="753">
        <v>0</v>
      </c>
      <c r="DE210" s="754">
        <v>0</v>
      </c>
      <c r="DF210" s="753">
        <v>0</v>
      </c>
      <c r="DG210" s="754">
        <v>0</v>
      </c>
      <c r="DH210" s="753">
        <v>0</v>
      </c>
      <c r="DI210" s="754">
        <v>0</v>
      </c>
      <c r="DJ210" s="753">
        <v>0</v>
      </c>
      <c r="DK210" s="754">
        <v>0</v>
      </c>
      <c r="DL210" s="753">
        <v>0</v>
      </c>
      <c r="DM210" s="754">
        <v>0</v>
      </c>
      <c r="DN210" s="753">
        <v>0</v>
      </c>
      <c r="DO210" s="754">
        <v>0</v>
      </c>
      <c r="DP210" s="755">
        <v>0</v>
      </c>
      <c r="DQ210" s="707"/>
      <c r="DR210" s="995"/>
      <c r="DS210" s="707"/>
      <c r="DT210" s="997"/>
    </row>
    <row r="211" spans="2:124" outlineLevel="1">
      <c r="B211" s="738">
        <v>198</v>
      </c>
      <c r="C211" s="739" t="s">
        <v>803</v>
      </c>
      <c r="D211" s="740">
        <v>2016</v>
      </c>
      <c r="F211" s="758">
        <v>0</v>
      </c>
      <c r="G211" s="742">
        <v>0</v>
      </c>
      <c r="H211" s="743">
        <v>0</v>
      </c>
      <c r="I211" s="742">
        <v>0</v>
      </c>
      <c r="J211" s="743">
        <v>0</v>
      </c>
      <c r="K211" s="742">
        <v>0</v>
      </c>
      <c r="L211" s="743">
        <v>0</v>
      </c>
      <c r="M211" s="742">
        <v>0</v>
      </c>
      <c r="N211" s="743">
        <v>0</v>
      </c>
      <c r="O211" s="742">
        <v>0</v>
      </c>
      <c r="P211" s="743">
        <v>0</v>
      </c>
      <c r="Q211" s="742">
        <v>0</v>
      </c>
      <c r="R211" s="743">
        <v>0</v>
      </c>
      <c r="S211" s="742">
        <v>0</v>
      </c>
      <c r="T211" s="743">
        <v>0</v>
      </c>
      <c r="U211" s="742">
        <v>0</v>
      </c>
      <c r="V211" s="743">
        <v>0</v>
      </c>
      <c r="W211" s="742">
        <v>0</v>
      </c>
      <c r="X211" s="743">
        <v>0</v>
      </c>
      <c r="Y211" s="742">
        <v>0</v>
      </c>
      <c r="Z211" s="743">
        <v>0</v>
      </c>
      <c r="AA211" s="742">
        <v>0</v>
      </c>
      <c r="AB211" s="743">
        <v>0</v>
      </c>
      <c r="AC211" s="742">
        <v>0</v>
      </c>
      <c r="AD211" s="743">
        <v>0</v>
      </c>
      <c r="AE211" s="744">
        <v>0</v>
      </c>
      <c r="AF211" s="707"/>
      <c r="AG211" s="1003"/>
      <c r="AH211" s="707"/>
      <c r="AI211" s="758">
        <v>0</v>
      </c>
      <c r="AJ211" s="742">
        <v>0</v>
      </c>
      <c r="AK211" s="743">
        <v>0</v>
      </c>
      <c r="AL211" s="742">
        <v>0</v>
      </c>
      <c r="AM211" s="743">
        <v>0</v>
      </c>
      <c r="AN211" s="742">
        <v>0</v>
      </c>
      <c r="AO211" s="743">
        <v>0</v>
      </c>
      <c r="AP211" s="742">
        <v>0</v>
      </c>
      <c r="AQ211" s="743">
        <v>0</v>
      </c>
      <c r="AR211" s="742">
        <v>0</v>
      </c>
      <c r="AS211" s="743">
        <v>0</v>
      </c>
      <c r="AT211" s="742">
        <v>0</v>
      </c>
      <c r="AU211" s="743">
        <v>0</v>
      </c>
      <c r="AV211" s="742">
        <v>0</v>
      </c>
      <c r="AW211" s="743">
        <v>0</v>
      </c>
      <c r="AX211" s="742">
        <v>0</v>
      </c>
      <c r="AY211" s="743">
        <v>0</v>
      </c>
      <c r="AZ211" s="742">
        <v>0</v>
      </c>
      <c r="BA211" s="743">
        <v>0</v>
      </c>
      <c r="BB211" s="742">
        <v>0</v>
      </c>
      <c r="BC211" s="743">
        <v>0</v>
      </c>
      <c r="BD211" s="742">
        <v>0</v>
      </c>
      <c r="BE211" s="743">
        <v>0</v>
      </c>
      <c r="BF211" s="742">
        <v>0</v>
      </c>
      <c r="BG211" s="743">
        <v>0</v>
      </c>
      <c r="BH211" s="744">
        <v>0</v>
      </c>
      <c r="BI211" s="707"/>
      <c r="BJ211" s="1005"/>
      <c r="BK211" s="707"/>
      <c r="BL211" s="991"/>
      <c r="BM211" s="707"/>
      <c r="BN211" s="758">
        <v>0</v>
      </c>
      <c r="BO211" s="742">
        <v>0</v>
      </c>
      <c r="BP211" s="743">
        <v>0</v>
      </c>
      <c r="BQ211" s="742">
        <v>0</v>
      </c>
      <c r="BR211" s="743">
        <v>0</v>
      </c>
      <c r="BS211" s="742">
        <v>0</v>
      </c>
      <c r="BT211" s="743">
        <v>0</v>
      </c>
      <c r="BU211" s="742">
        <v>0</v>
      </c>
      <c r="BV211" s="743">
        <v>0</v>
      </c>
      <c r="BW211" s="742">
        <v>0</v>
      </c>
      <c r="BX211" s="743">
        <v>0</v>
      </c>
      <c r="BY211" s="742">
        <v>0</v>
      </c>
      <c r="BZ211" s="743">
        <v>0</v>
      </c>
      <c r="CA211" s="742">
        <v>0</v>
      </c>
      <c r="CB211" s="743">
        <v>0</v>
      </c>
      <c r="CC211" s="742">
        <v>0</v>
      </c>
      <c r="CD211" s="743">
        <v>0</v>
      </c>
      <c r="CE211" s="742">
        <v>0</v>
      </c>
      <c r="CF211" s="743">
        <v>0</v>
      </c>
      <c r="CG211" s="742">
        <v>0</v>
      </c>
      <c r="CH211" s="743">
        <v>0</v>
      </c>
      <c r="CI211" s="742">
        <v>0</v>
      </c>
      <c r="CJ211" s="743">
        <v>0</v>
      </c>
      <c r="CK211" s="742">
        <v>0</v>
      </c>
      <c r="CL211" s="743">
        <v>0</v>
      </c>
      <c r="CM211" s="744">
        <v>0</v>
      </c>
      <c r="CN211" s="707"/>
      <c r="CO211" s="993"/>
      <c r="CP211" s="707"/>
      <c r="CQ211" s="758">
        <v>0</v>
      </c>
      <c r="CR211" s="742">
        <v>0</v>
      </c>
      <c r="CS211" s="743">
        <v>0</v>
      </c>
      <c r="CT211" s="742">
        <v>0</v>
      </c>
      <c r="CU211" s="743">
        <v>0</v>
      </c>
      <c r="CV211" s="742">
        <v>0</v>
      </c>
      <c r="CW211" s="743">
        <v>0</v>
      </c>
      <c r="CX211" s="742">
        <v>0</v>
      </c>
      <c r="CY211" s="743">
        <v>0</v>
      </c>
      <c r="CZ211" s="742">
        <v>0</v>
      </c>
      <c r="DA211" s="743">
        <v>0</v>
      </c>
      <c r="DB211" s="742">
        <v>0</v>
      </c>
      <c r="DC211" s="743">
        <v>0</v>
      </c>
      <c r="DD211" s="742">
        <v>0</v>
      </c>
      <c r="DE211" s="743">
        <v>0</v>
      </c>
      <c r="DF211" s="742">
        <v>0</v>
      </c>
      <c r="DG211" s="743">
        <v>0</v>
      </c>
      <c r="DH211" s="742">
        <v>0</v>
      </c>
      <c r="DI211" s="743">
        <v>0</v>
      </c>
      <c r="DJ211" s="742">
        <v>0</v>
      </c>
      <c r="DK211" s="743">
        <v>0</v>
      </c>
      <c r="DL211" s="742">
        <v>0</v>
      </c>
      <c r="DM211" s="743">
        <v>0</v>
      </c>
      <c r="DN211" s="742">
        <v>0</v>
      </c>
      <c r="DO211" s="743">
        <v>0</v>
      </c>
      <c r="DP211" s="744">
        <v>0</v>
      </c>
      <c r="DQ211" s="707"/>
      <c r="DR211" s="995"/>
      <c r="DS211" s="707"/>
      <c r="DT211" s="997"/>
    </row>
    <row r="212" spans="2:124" outlineLevel="1">
      <c r="B212" s="745">
        <v>199</v>
      </c>
      <c r="C212" s="746" t="s">
        <v>805</v>
      </c>
      <c r="D212" s="747">
        <v>2016</v>
      </c>
      <c r="F212" s="748">
        <v>0</v>
      </c>
      <c r="G212" s="753">
        <v>0</v>
      </c>
      <c r="H212" s="754">
        <v>0</v>
      </c>
      <c r="I212" s="753">
        <v>0</v>
      </c>
      <c r="J212" s="754">
        <v>0</v>
      </c>
      <c r="K212" s="753">
        <v>0</v>
      </c>
      <c r="L212" s="754">
        <v>0</v>
      </c>
      <c r="M212" s="753">
        <v>0</v>
      </c>
      <c r="N212" s="754">
        <v>0</v>
      </c>
      <c r="O212" s="753">
        <v>0</v>
      </c>
      <c r="P212" s="754">
        <v>0</v>
      </c>
      <c r="Q212" s="753">
        <v>0</v>
      </c>
      <c r="R212" s="754">
        <v>0</v>
      </c>
      <c r="S212" s="753">
        <v>0</v>
      </c>
      <c r="T212" s="754">
        <v>0</v>
      </c>
      <c r="U212" s="753">
        <v>0</v>
      </c>
      <c r="V212" s="754">
        <v>0</v>
      </c>
      <c r="W212" s="753">
        <v>0</v>
      </c>
      <c r="X212" s="754">
        <v>0</v>
      </c>
      <c r="Y212" s="753">
        <v>0</v>
      </c>
      <c r="Z212" s="754">
        <v>0</v>
      </c>
      <c r="AA212" s="753">
        <v>0</v>
      </c>
      <c r="AB212" s="754">
        <v>0</v>
      </c>
      <c r="AC212" s="753">
        <v>0</v>
      </c>
      <c r="AD212" s="754">
        <v>0</v>
      </c>
      <c r="AE212" s="755">
        <v>0</v>
      </c>
      <c r="AF212" s="707"/>
      <c r="AG212" s="1003"/>
      <c r="AH212" s="707"/>
      <c r="AI212" s="748">
        <v>0</v>
      </c>
      <c r="AJ212" s="753">
        <v>0</v>
      </c>
      <c r="AK212" s="754">
        <v>0</v>
      </c>
      <c r="AL212" s="753">
        <v>0</v>
      </c>
      <c r="AM212" s="754">
        <v>0</v>
      </c>
      <c r="AN212" s="753">
        <v>0</v>
      </c>
      <c r="AO212" s="754">
        <v>0</v>
      </c>
      <c r="AP212" s="753">
        <v>0</v>
      </c>
      <c r="AQ212" s="754">
        <v>0</v>
      </c>
      <c r="AR212" s="753">
        <v>0</v>
      </c>
      <c r="AS212" s="754">
        <v>0</v>
      </c>
      <c r="AT212" s="753">
        <v>0</v>
      </c>
      <c r="AU212" s="754">
        <v>0</v>
      </c>
      <c r="AV212" s="753">
        <v>0</v>
      </c>
      <c r="AW212" s="754">
        <v>0</v>
      </c>
      <c r="AX212" s="753">
        <v>0</v>
      </c>
      <c r="AY212" s="754">
        <v>0</v>
      </c>
      <c r="AZ212" s="753">
        <v>0</v>
      </c>
      <c r="BA212" s="754">
        <v>0</v>
      </c>
      <c r="BB212" s="753">
        <v>0</v>
      </c>
      <c r="BC212" s="754">
        <v>0</v>
      </c>
      <c r="BD212" s="753">
        <v>0</v>
      </c>
      <c r="BE212" s="754">
        <v>0</v>
      </c>
      <c r="BF212" s="753">
        <v>0</v>
      </c>
      <c r="BG212" s="754">
        <v>0</v>
      </c>
      <c r="BH212" s="755">
        <v>0</v>
      </c>
      <c r="BI212" s="707"/>
      <c r="BJ212" s="1005"/>
      <c r="BK212" s="707"/>
      <c r="BL212" s="991"/>
      <c r="BM212" s="707"/>
      <c r="BN212" s="748">
        <v>0</v>
      </c>
      <c r="BO212" s="753">
        <v>0</v>
      </c>
      <c r="BP212" s="754">
        <v>0</v>
      </c>
      <c r="BQ212" s="753">
        <v>0</v>
      </c>
      <c r="BR212" s="754">
        <v>0</v>
      </c>
      <c r="BS212" s="753">
        <v>0</v>
      </c>
      <c r="BT212" s="754">
        <v>0</v>
      </c>
      <c r="BU212" s="753">
        <v>0</v>
      </c>
      <c r="BV212" s="754">
        <v>0</v>
      </c>
      <c r="BW212" s="753">
        <v>0</v>
      </c>
      <c r="BX212" s="754">
        <v>0</v>
      </c>
      <c r="BY212" s="753">
        <v>0</v>
      </c>
      <c r="BZ212" s="754">
        <v>0</v>
      </c>
      <c r="CA212" s="753">
        <v>0</v>
      </c>
      <c r="CB212" s="754">
        <v>0</v>
      </c>
      <c r="CC212" s="753">
        <v>0</v>
      </c>
      <c r="CD212" s="754">
        <v>0</v>
      </c>
      <c r="CE212" s="753">
        <v>0</v>
      </c>
      <c r="CF212" s="754">
        <v>0</v>
      </c>
      <c r="CG212" s="753">
        <v>0</v>
      </c>
      <c r="CH212" s="754">
        <v>0</v>
      </c>
      <c r="CI212" s="753">
        <v>0</v>
      </c>
      <c r="CJ212" s="754">
        <v>0</v>
      </c>
      <c r="CK212" s="753">
        <v>0</v>
      </c>
      <c r="CL212" s="754">
        <v>0</v>
      </c>
      <c r="CM212" s="755">
        <v>0</v>
      </c>
      <c r="CN212" s="707"/>
      <c r="CO212" s="993"/>
      <c r="CP212" s="707"/>
      <c r="CQ212" s="748">
        <v>0</v>
      </c>
      <c r="CR212" s="753">
        <v>0</v>
      </c>
      <c r="CS212" s="754">
        <v>0</v>
      </c>
      <c r="CT212" s="753">
        <v>0</v>
      </c>
      <c r="CU212" s="754">
        <v>0</v>
      </c>
      <c r="CV212" s="753">
        <v>0</v>
      </c>
      <c r="CW212" s="754">
        <v>0</v>
      </c>
      <c r="CX212" s="753">
        <v>0</v>
      </c>
      <c r="CY212" s="754">
        <v>0</v>
      </c>
      <c r="CZ212" s="753">
        <v>0</v>
      </c>
      <c r="DA212" s="754">
        <v>0</v>
      </c>
      <c r="DB212" s="753">
        <v>0</v>
      </c>
      <c r="DC212" s="754">
        <v>0</v>
      </c>
      <c r="DD212" s="753">
        <v>0</v>
      </c>
      <c r="DE212" s="754">
        <v>0</v>
      </c>
      <c r="DF212" s="753">
        <v>0</v>
      </c>
      <c r="DG212" s="754">
        <v>0</v>
      </c>
      <c r="DH212" s="753">
        <v>0</v>
      </c>
      <c r="DI212" s="754">
        <v>0</v>
      </c>
      <c r="DJ212" s="753">
        <v>0</v>
      </c>
      <c r="DK212" s="754">
        <v>0</v>
      </c>
      <c r="DL212" s="753">
        <v>0</v>
      </c>
      <c r="DM212" s="754">
        <v>0</v>
      </c>
      <c r="DN212" s="753">
        <v>0</v>
      </c>
      <c r="DO212" s="754">
        <v>0</v>
      </c>
      <c r="DP212" s="755">
        <v>0</v>
      </c>
      <c r="DQ212" s="707"/>
      <c r="DR212" s="995"/>
      <c r="DS212" s="707"/>
      <c r="DT212" s="997"/>
    </row>
    <row r="213" spans="2:124" outlineLevel="1">
      <c r="B213" s="762">
        <v>200</v>
      </c>
      <c r="C213" s="816" t="s">
        <v>804</v>
      </c>
      <c r="D213" s="764">
        <v>2016</v>
      </c>
      <c r="F213" s="765">
        <v>0</v>
      </c>
      <c r="G213" s="824">
        <v>0</v>
      </c>
      <c r="H213" s="825">
        <v>0</v>
      </c>
      <c r="I213" s="824">
        <v>0</v>
      </c>
      <c r="J213" s="825">
        <v>0</v>
      </c>
      <c r="K213" s="824">
        <v>0</v>
      </c>
      <c r="L213" s="825">
        <v>0</v>
      </c>
      <c r="M213" s="824">
        <v>0</v>
      </c>
      <c r="N213" s="825">
        <v>0</v>
      </c>
      <c r="O213" s="824">
        <v>0</v>
      </c>
      <c r="P213" s="825">
        <v>0</v>
      </c>
      <c r="Q213" s="824">
        <v>0</v>
      </c>
      <c r="R213" s="825">
        <v>0</v>
      </c>
      <c r="S213" s="824">
        <v>0</v>
      </c>
      <c r="T213" s="825">
        <v>0</v>
      </c>
      <c r="U213" s="824">
        <v>0</v>
      </c>
      <c r="V213" s="825">
        <v>0</v>
      </c>
      <c r="W213" s="824">
        <v>0</v>
      </c>
      <c r="X213" s="825">
        <v>0</v>
      </c>
      <c r="Y213" s="824">
        <v>0</v>
      </c>
      <c r="Z213" s="825">
        <v>0</v>
      </c>
      <c r="AA213" s="824">
        <v>0</v>
      </c>
      <c r="AB213" s="825">
        <v>0</v>
      </c>
      <c r="AC213" s="824">
        <v>0</v>
      </c>
      <c r="AD213" s="825">
        <v>0</v>
      </c>
      <c r="AE213" s="826">
        <v>0</v>
      </c>
      <c r="AF213" s="707"/>
      <c r="AG213" s="1003"/>
      <c r="AH213" s="707"/>
      <c r="AI213" s="765">
        <v>0</v>
      </c>
      <c r="AJ213" s="824">
        <v>0</v>
      </c>
      <c r="AK213" s="825">
        <v>0</v>
      </c>
      <c r="AL213" s="824">
        <v>0</v>
      </c>
      <c r="AM213" s="825">
        <v>0</v>
      </c>
      <c r="AN213" s="824">
        <v>0</v>
      </c>
      <c r="AO213" s="825">
        <v>0</v>
      </c>
      <c r="AP213" s="824">
        <v>0</v>
      </c>
      <c r="AQ213" s="825">
        <v>0</v>
      </c>
      <c r="AR213" s="824">
        <v>0</v>
      </c>
      <c r="AS213" s="825">
        <v>0</v>
      </c>
      <c r="AT213" s="824">
        <v>0</v>
      </c>
      <c r="AU213" s="825">
        <v>0</v>
      </c>
      <c r="AV213" s="824">
        <v>0</v>
      </c>
      <c r="AW213" s="825">
        <v>0</v>
      </c>
      <c r="AX213" s="824">
        <v>0</v>
      </c>
      <c r="AY213" s="825">
        <v>0</v>
      </c>
      <c r="AZ213" s="824">
        <v>0</v>
      </c>
      <c r="BA213" s="825">
        <v>0</v>
      </c>
      <c r="BB213" s="824">
        <v>0</v>
      </c>
      <c r="BC213" s="825">
        <v>0</v>
      </c>
      <c r="BD213" s="824">
        <v>0</v>
      </c>
      <c r="BE213" s="825">
        <v>0</v>
      </c>
      <c r="BF213" s="824">
        <v>0</v>
      </c>
      <c r="BG213" s="825">
        <v>0</v>
      </c>
      <c r="BH213" s="826">
        <v>0</v>
      </c>
      <c r="BI213" s="707"/>
      <c r="BJ213" s="1005"/>
      <c r="BK213" s="707"/>
      <c r="BL213" s="991"/>
      <c r="BM213" s="707"/>
      <c r="BN213" s="765">
        <v>0</v>
      </c>
      <c r="BO213" s="824">
        <v>0</v>
      </c>
      <c r="BP213" s="825">
        <v>0</v>
      </c>
      <c r="BQ213" s="824">
        <v>0</v>
      </c>
      <c r="BR213" s="825">
        <v>0</v>
      </c>
      <c r="BS213" s="824">
        <v>0</v>
      </c>
      <c r="BT213" s="825">
        <v>0</v>
      </c>
      <c r="BU213" s="824">
        <v>0</v>
      </c>
      <c r="BV213" s="825">
        <v>0</v>
      </c>
      <c r="BW213" s="824">
        <v>0</v>
      </c>
      <c r="BX213" s="825">
        <v>0</v>
      </c>
      <c r="BY213" s="824">
        <v>0</v>
      </c>
      <c r="BZ213" s="825">
        <v>0</v>
      </c>
      <c r="CA213" s="824">
        <v>0</v>
      </c>
      <c r="CB213" s="825">
        <v>0</v>
      </c>
      <c r="CC213" s="824">
        <v>0</v>
      </c>
      <c r="CD213" s="825">
        <v>0</v>
      </c>
      <c r="CE213" s="824">
        <v>0</v>
      </c>
      <c r="CF213" s="825">
        <v>0</v>
      </c>
      <c r="CG213" s="824">
        <v>0</v>
      </c>
      <c r="CH213" s="825">
        <v>0</v>
      </c>
      <c r="CI213" s="824">
        <v>0</v>
      </c>
      <c r="CJ213" s="825">
        <v>0</v>
      </c>
      <c r="CK213" s="824">
        <v>0</v>
      </c>
      <c r="CL213" s="825">
        <v>0</v>
      </c>
      <c r="CM213" s="826">
        <v>0</v>
      </c>
      <c r="CN213" s="707"/>
      <c r="CO213" s="993"/>
      <c r="CP213" s="707"/>
      <c r="CQ213" s="765">
        <v>0</v>
      </c>
      <c r="CR213" s="824">
        <v>0</v>
      </c>
      <c r="CS213" s="825">
        <v>0</v>
      </c>
      <c r="CT213" s="824">
        <v>0</v>
      </c>
      <c r="CU213" s="825">
        <v>0</v>
      </c>
      <c r="CV213" s="824">
        <v>0</v>
      </c>
      <c r="CW213" s="825">
        <v>0</v>
      </c>
      <c r="CX213" s="824">
        <v>0</v>
      </c>
      <c r="CY213" s="825">
        <v>0</v>
      </c>
      <c r="CZ213" s="824">
        <v>0</v>
      </c>
      <c r="DA213" s="825">
        <v>0</v>
      </c>
      <c r="DB213" s="824">
        <v>0</v>
      </c>
      <c r="DC213" s="825">
        <v>0</v>
      </c>
      <c r="DD213" s="824">
        <v>0</v>
      </c>
      <c r="DE213" s="825">
        <v>0</v>
      </c>
      <c r="DF213" s="824">
        <v>0</v>
      </c>
      <c r="DG213" s="825">
        <v>0</v>
      </c>
      <c r="DH213" s="824">
        <v>0</v>
      </c>
      <c r="DI213" s="825">
        <v>0</v>
      </c>
      <c r="DJ213" s="824">
        <v>0</v>
      </c>
      <c r="DK213" s="825">
        <v>0</v>
      </c>
      <c r="DL213" s="824">
        <v>0</v>
      </c>
      <c r="DM213" s="825">
        <v>0</v>
      </c>
      <c r="DN213" s="824">
        <v>0</v>
      </c>
      <c r="DO213" s="825">
        <v>0</v>
      </c>
      <c r="DP213" s="826">
        <v>0</v>
      </c>
      <c r="DQ213" s="707"/>
      <c r="DR213" s="995"/>
      <c r="DS213" s="707"/>
      <c r="DT213" s="997"/>
    </row>
    <row r="214" spans="2:124" outlineLevel="1">
      <c r="B214" s="731">
        <v>201</v>
      </c>
      <c r="C214" s="732" t="s">
        <v>97</v>
      </c>
      <c r="D214" s="733">
        <v>2016</v>
      </c>
      <c r="F214" s="770">
        <v>0</v>
      </c>
      <c r="G214" s="771">
        <v>0</v>
      </c>
      <c r="H214" s="772">
        <v>0</v>
      </c>
      <c r="I214" s="771">
        <v>0</v>
      </c>
      <c r="J214" s="772">
        <v>0</v>
      </c>
      <c r="K214" s="771">
        <v>0</v>
      </c>
      <c r="L214" s="772">
        <v>0</v>
      </c>
      <c r="M214" s="771">
        <v>0</v>
      </c>
      <c r="N214" s="772">
        <v>0</v>
      </c>
      <c r="O214" s="771">
        <v>0</v>
      </c>
      <c r="P214" s="772">
        <v>0</v>
      </c>
      <c r="Q214" s="771">
        <v>0</v>
      </c>
      <c r="R214" s="772">
        <v>0</v>
      </c>
      <c r="S214" s="771">
        <v>0</v>
      </c>
      <c r="T214" s="772">
        <v>0</v>
      </c>
      <c r="U214" s="771">
        <v>0</v>
      </c>
      <c r="V214" s="772">
        <v>0</v>
      </c>
      <c r="W214" s="771">
        <v>0</v>
      </c>
      <c r="X214" s="772">
        <v>0</v>
      </c>
      <c r="Y214" s="771">
        <v>0</v>
      </c>
      <c r="Z214" s="772">
        <v>0</v>
      </c>
      <c r="AA214" s="771">
        <v>0</v>
      </c>
      <c r="AB214" s="772">
        <v>0</v>
      </c>
      <c r="AC214" s="771">
        <v>0</v>
      </c>
      <c r="AD214" s="772">
        <v>0</v>
      </c>
      <c r="AE214" s="773">
        <v>0</v>
      </c>
      <c r="AF214" s="707"/>
      <c r="AG214" s="1003"/>
      <c r="AH214" s="707"/>
      <c r="AI214" s="770">
        <v>0</v>
      </c>
      <c r="AJ214" s="771">
        <v>0</v>
      </c>
      <c r="AK214" s="772">
        <v>0</v>
      </c>
      <c r="AL214" s="771">
        <v>0</v>
      </c>
      <c r="AM214" s="772">
        <v>0</v>
      </c>
      <c r="AN214" s="771">
        <v>0</v>
      </c>
      <c r="AO214" s="772">
        <v>0</v>
      </c>
      <c r="AP214" s="771">
        <v>0</v>
      </c>
      <c r="AQ214" s="772">
        <v>0</v>
      </c>
      <c r="AR214" s="771">
        <v>0</v>
      </c>
      <c r="AS214" s="772">
        <v>0</v>
      </c>
      <c r="AT214" s="771">
        <v>0</v>
      </c>
      <c r="AU214" s="772">
        <v>0</v>
      </c>
      <c r="AV214" s="771">
        <v>0</v>
      </c>
      <c r="AW214" s="772">
        <v>0</v>
      </c>
      <c r="AX214" s="771">
        <v>0</v>
      </c>
      <c r="AY214" s="772">
        <v>0</v>
      </c>
      <c r="AZ214" s="771">
        <v>0</v>
      </c>
      <c r="BA214" s="772">
        <v>0</v>
      </c>
      <c r="BB214" s="771">
        <v>0</v>
      </c>
      <c r="BC214" s="772">
        <v>0</v>
      </c>
      <c r="BD214" s="771">
        <v>0</v>
      </c>
      <c r="BE214" s="772">
        <v>0</v>
      </c>
      <c r="BF214" s="771">
        <v>0</v>
      </c>
      <c r="BG214" s="772">
        <v>0</v>
      </c>
      <c r="BH214" s="773">
        <v>0</v>
      </c>
      <c r="BI214" s="707"/>
      <c r="BJ214" s="1005"/>
      <c r="BK214" s="707"/>
      <c r="BL214" s="991"/>
      <c r="BM214" s="707"/>
      <c r="BN214" s="770">
        <v>0</v>
      </c>
      <c r="BO214" s="771">
        <v>0</v>
      </c>
      <c r="BP214" s="772">
        <v>0</v>
      </c>
      <c r="BQ214" s="771">
        <v>0</v>
      </c>
      <c r="BR214" s="772">
        <v>0</v>
      </c>
      <c r="BS214" s="771">
        <v>0</v>
      </c>
      <c r="BT214" s="772">
        <v>0</v>
      </c>
      <c r="BU214" s="771">
        <v>0</v>
      </c>
      <c r="BV214" s="772">
        <v>0</v>
      </c>
      <c r="BW214" s="771">
        <v>0</v>
      </c>
      <c r="BX214" s="772">
        <v>0</v>
      </c>
      <c r="BY214" s="771">
        <v>0</v>
      </c>
      <c r="BZ214" s="772">
        <v>0</v>
      </c>
      <c r="CA214" s="771">
        <v>0</v>
      </c>
      <c r="CB214" s="772">
        <v>0</v>
      </c>
      <c r="CC214" s="771">
        <v>0</v>
      </c>
      <c r="CD214" s="772">
        <v>0</v>
      </c>
      <c r="CE214" s="771">
        <v>0</v>
      </c>
      <c r="CF214" s="772">
        <v>0</v>
      </c>
      <c r="CG214" s="771">
        <v>0</v>
      </c>
      <c r="CH214" s="772">
        <v>0</v>
      </c>
      <c r="CI214" s="771">
        <v>0</v>
      </c>
      <c r="CJ214" s="772">
        <v>0</v>
      </c>
      <c r="CK214" s="771">
        <v>0</v>
      </c>
      <c r="CL214" s="772">
        <v>0</v>
      </c>
      <c r="CM214" s="773">
        <v>0</v>
      </c>
      <c r="CN214" s="707"/>
      <c r="CO214" s="993"/>
      <c r="CP214" s="707"/>
      <c r="CQ214" s="770">
        <v>0</v>
      </c>
      <c r="CR214" s="771">
        <v>0</v>
      </c>
      <c r="CS214" s="772">
        <v>0</v>
      </c>
      <c r="CT214" s="771">
        <v>0</v>
      </c>
      <c r="CU214" s="772">
        <v>0</v>
      </c>
      <c r="CV214" s="771">
        <v>0</v>
      </c>
      <c r="CW214" s="772">
        <v>0</v>
      </c>
      <c r="CX214" s="771">
        <v>0</v>
      </c>
      <c r="CY214" s="772">
        <v>0</v>
      </c>
      <c r="CZ214" s="771">
        <v>0</v>
      </c>
      <c r="DA214" s="772">
        <v>0</v>
      </c>
      <c r="DB214" s="771">
        <v>0</v>
      </c>
      <c r="DC214" s="772">
        <v>0</v>
      </c>
      <c r="DD214" s="771">
        <v>0</v>
      </c>
      <c r="DE214" s="772">
        <v>0</v>
      </c>
      <c r="DF214" s="771">
        <v>0</v>
      </c>
      <c r="DG214" s="772">
        <v>0</v>
      </c>
      <c r="DH214" s="771">
        <v>0</v>
      </c>
      <c r="DI214" s="772">
        <v>0</v>
      </c>
      <c r="DJ214" s="771">
        <v>0</v>
      </c>
      <c r="DK214" s="772">
        <v>0</v>
      </c>
      <c r="DL214" s="771">
        <v>0</v>
      </c>
      <c r="DM214" s="772">
        <v>0</v>
      </c>
      <c r="DN214" s="771">
        <v>0</v>
      </c>
      <c r="DO214" s="772">
        <v>0</v>
      </c>
      <c r="DP214" s="773">
        <v>0</v>
      </c>
      <c r="DQ214" s="707"/>
      <c r="DR214" s="995"/>
      <c r="DS214" s="707"/>
      <c r="DT214" s="997"/>
    </row>
    <row r="215" spans="2:124" outlineLevel="1">
      <c r="B215" s="738">
        <v>202</v>
      </c>
      <c r="C215" s="739" t="s">
        <v>95</v>
      </c>
      <c r="D215" s="740">
        <v>2016</v>
      </c>
      <c r="F215" s="758">
        <v>0</v>
      </c>
      <c r="G215" s="759">
        <v>0</v>
      </c>
      <c r="H215" s="760">
        <v>0</v>
      </c>
      <c r="I215" s="759">
        <v>0</v>
      </c>
      <c r="J215" s="760">
        <v>0</v>
      </c>
      <c r="K215" s="759">
        <v>0</v>
      </c>
      <c r="L215" s="760">
        <v>0</v>
      </c>
      <c r="M215" s="759">
        <v>0</v>
      </c>
      <c r="N215" s="760">
        <v>0</v>
      </c>
      <c r="O215" s="759">
        <v>0</v>
      </c>
      <c r="P215" s="760">
        <v>0</v>
      </c>
      <c r="Q215" s="759">
        <v>0</v>
      </c>
      <c r="R215" s="760">
        <v>0</v>
      </c>
      <c r="S215" s="759">
        <v>0</v>
      </c>
      <c r="T215" s="760">
        <v>0</v>
      </c>
      <c r="U215" s="759">
        <v>0</v>
      </c>
      <c r="V215" s="760">
        <v>0</v>
      </c>
      <c r="W215" s="759">
        <v>0</v>
      </c>
      <c r="X215" s="760">
        <v>0</v>
      </c>
      <c r="Y215" s="759">
        <v>0</v>
      </c>
      <c r="Z215" s="760">
        <v>0</v>
      </c>
      <c r="AA215" s="759">
        <v>0</v>
      </c>
      <c r="AB215" s="760">
        <v>0</v>
      </c>
      <c r="AC215" s="759">
        <v>0</v>
      </c>
      <c r="AD215" s="760">
        <v>0</v>
      </c>
      <c r="AE215" s="761">
        <v>0</v>
      </c>
      <c r="AF215" s="707"/>
      <c r="AG215" s="1003"/>
      <c r="AH215" s="707"/>
      <c r="AI215" s="758">
        <v>0</v>
      </c>
      <c r="AJ215" s="759">
        <v>0</v>
      </c>
      <c r="AK215" s="760">
        <v>0</v>
      </c>
      <c r="AL215" s="759">
        <v>0</v>
      </c>
      <c r="AM215" s="760">
        <v>0</v>
      </c>
      <c r="AN215" s="759">
        <v>0</v>
      </c>
      <c r="AO215" s="760">
        <v>0</v>
      </c>
      <c r="AP215" s="759">
        <v>0</v>
      </c>
      <c r="AQ215" s="760">
        <v>0</v>
      </c>
      <c r="AR215" s="759">
        <v>0</v>
      </c>
      <c r="AS215" s="760">
        <v>0</v>
      </c>
      <c r="AT215" s="759">
        <v>0</v>
      </c>
      <c r="AU215" s="760">
        <v>0</v>
      </c>
      <c r="AV215" s="759">
        <v>0</v>
      </c>
      <c r="AW215" s="760">
        <v>0</v>
      </c>
      <c r="AX215" s="759">
        <v>0</v>
      </c>
      <c r="AY215" s="760">
        <v>0</v>
      </c>
      <c r="AZ215" s="759">
        <v>0</v>
      </c>
      <c r="BA215" s="760">
        <v>0</v>
      </c>
      <c r="BB215" s="759">
        <v>0</v>
      </c>
      <c r="BC215" s="760">
        <v>0</v>
      </c>
      <c r="BD215" s="759">
        <v>0</v>
      </c>
      <c r="BE215" s="760">
        <v>0</v>
      </c>
      <c r="BF215" s="759">
        <v>0</v>
      </c>
      <c r="BG215" s="760">
        <v>0</v>
      </c>
      <c r="BH215" s="761">
        <v>0</v>
      </c>
      <c r="BI215" s="707"/>
      <c r="BJ215" s="1005"/>
      <c r="BK215" s="707"/>
      <c r="BL215" s="991"/>
      <c r="BM215" s="707"/>
      <c r="BN215" s="758">
        <v>0</v>
      </c>
      <c r="BO215" s="759">
        <v>0</v>
      </c>
      <c r="BP215" s="760">
        <v>0</v>
      </c>
      <c r="BQ215" s="759">
        <v>0</v>
      </c>
      <c r="BR215" s="760">
        <v>0</v>
      </c>
      <c r="BS215" s="759">
        <v>0</v>
      </c>
      <c r="BT215" s="760">
        <v>0</v>
      </c>
      <c r="BU215" s="759">
        <v>0</v>
      </c>
      <c r="BV215" s="760">
        <v>0</v>
      </c>
      <c r="BW215" s="759">
        <v>0</v>
      </c>
      <c r="BX215" s="760">
        <v>0</v>
      </c>
      <c r="BY215" s="759">
        <v>0</v>
      </c>
      <c r="BZ215" s="760">
        <v>0</v>
      </c>
      <c r="CA215" s="759">
        <v>0</v>
      </c>
      <c r="CB215" s="760">
        <v>0</v>
      </c>
      <c r="CC215" s="759">
        <v>0</v>
      </c>
      <c r="CD215" s="760">
        <v>0</v>
      </c>
      <c r="CE215" s="759">
        <v>0</v>
      </c>
      <c r="CF215" s="760">
        <v>0</v>
      </c>
      <c r="CG215" s="759">
        <v>0</v>
      </c>
      <c r="CH215" s="760">
        <v>0</v>
      </c>
      <c r="CI215" s="759">
        <v>0</v>
      </c>
      <c r="CJ215" s="760">
        <v>0</v>
      </c>
      <c r="CK215" s="759">
        <v>0</v>
      </c>
      <c r="CL215" s="760">
        <v>0</v>
      </c>
      <c r="CM215" s="761">
        <v>0</v>
      </c>
      <c r="CN215" s="707"/>
      <c r="CO215" s="993"/>
      <c r="CP215" s="707"/>
      <c r="CQ215" s="758">
        <v>0</v>
      </c>
      <c r="CR215" s="759">
        <v>0</v>
      </c>
      <c r="CS215" s="760">
        <v>0</v>
      </c>
      <c r="CT215" s="759">
        <v>0</v>
      </c>
      <c r="CU215" s="760">
        <v>0</v>
      </c>
      <c r="CV215" s="759">
        <v>0</v>
      </c>
      <c r="CW215" s="760">
        <v>0</v>
      </c>
      <c r="CX215" s="759">
        <v>0</v>
      </c>
      <c r="CY215" s="760">
        <v>0</v>
      </c>
      <c r="CZ215" s="759">
        <v>0</v>
      </c>
      <c r="DA215" s="760">
        <v>0</v>
      </c>
      <c r="DB215" s="759">
        <v>0</v>
      </c>
      <c r="DC215" s="760">
        <v>0</v>
      </c>
      <c r="DD215" s="759">
        <v>0</v>
      </c>
      <c r="DE215" s="760">
        <v>0</v>
      </c>
      <c r="DF215" s="759">
        <v>0</v>
      </c>
      <c r="DG215" s="760">
        <v>0</v>
      </c>
      <c r="DH215" s="759">
        <v>0</v>
      </c>
      <c r="DI215" s="760">
        <v>0</v>
      </c>
      <c r="DJ215" s="759">
        <v>0</v>
      </c>
      <c r="DK215" s="760">
        <v>0</v>
      </c>
      <c r="DL215" s="759">
        <v>0</v>
      </c>
      <c r="DM215" s="760">
        <v>0</v>
      </c>
      <c r="DN215" s="759">
        <v>0</v>
      </c>
      <c r="DO215" s="760">
        <v>0</v>
      </c>
      <c r="DP215" s="761">
        <v>0</v>
      </c>
      <c r="DQ215" s="707"/>
      <c r="DR215" s="995"/>
      <c r="DS215" s="707"/>
      <c r="DT215" s="997"/>
    </row>
    <row r="216" spans="2:124" outlineLevel="1">
      <c r="B216" s="745">
        <v>203</v>
      </c>
      <c r="C216" s="746" t="s">
        <v>96</v>
      </c>
      <c r="D216" s="747">
        <v>2016</v>
      </c>
      <c r="F216" s="748">
        <v>0</v>
      </c>
      <c r="G216" s="749">
        <v>0</v>
      </c>
      <c r="H216" s="750">
        <v>0</v>
      </c>
      <c r="I216" s="749">
        <v>0</v>
      </c>
      <c r="J216" s="750">
        <v>0</v>
      </c>
      <c r="K216" s="749">
        <v>0</v>
      </c>
      <c r="L216" s="750">
        <v>0</v>
      </c>
      <c r="M216" s="749">
        <v>0</v>
      </c>
      <c r="N216" s="750">
        <v>0</v>
      </c>
      <c r="O216" s="749">
        <v>0</v>
      </c>
      <c r="P216" s="750">
        <v>0</v>
      </c>
      <c r="Q216" s="749">
        <v>0</v>
      </c>
      <c r="R216" s="750">
        <v>0</v>
      </c>
      <c r="S216" s="749">
        <v>0</v>
      </c>
      <c r="T216" s="750">
        <v>0</v>
      </c>
      <c r="U216" s="749">
        <v>0</v>
      </c>
      <c r="V216" s="750">
        <v>0</v>
      </c>
      <c r="W216" s="749">
        <v>0</v>
      </c>
      <c r="X216" s="750">
        <v>0</v>
      </c>
      <c r="Y216" s="749">
        <v>0</v>
      </c>
      <c r="Z216" s="750">
        <v>0</v>
      </c>
      <c r="AA216" s="749">
        <v>0</v>
      </c>
      <c r="AB216" s="750">
        <v>0</v>
      </c>
      <c r="AC216" s="749">
        <v>0</v>
      </c>
      <c r="AD216" s="750">
        <v>0</v>
      </c>
      <c r="AE216" s="751">
        <v>0</v>
      </c>
      <c r="AF216" s="707"/>
      <c r="AG216" s="1003"/>
      <c r="AH216" s="707"/>
      <c r="AI216" s="748">
        <v>0</v>
      </c>
      <c r="AJ216" s="749">
        <v>0</v>
      </c>
      <c r="AK216" s="750">
        <v>0</v>
      </c>
      <c r="AL216" s="749">
        <v>0</v>
      </c>
      <c r="AM216" s="750">
        <v>0</v>
      </c>
      <c r="AN216" s="749">
        <v>0</v>
      </c>
      <c r="AO216" s="750">
        <v>0</v>
      </c>
      <c r="AP216" s="749">
        <v>0</v>
      </c>
      <c r="AQ216" s="750">
        <v>0</v>
      </c>
      <c r="AR216" s="749">
        <v>0</v>
      </c>
      <c r="AS216" s="750">
        <v>0</v>
      </c>
      <c r="AT216" s="749">
        <v>0</v>
      </c>
      <c r="AU216" s="750">
        <v>0</v>
      </c>
      <c r="AV216" s="749">
        <v>0</v>
      </c>
      <c r="AW216" s="750">
        <v>0</v>
      </c>
      <c r="AX216" s="749">
        <v>0</v>
      </c>
      <c r="AY216" s="750">
        <v>0</v>
      </c>
      <c r="AZ216" s="749">
        <v>0</v>
      </c>
      <c r="BA216" s="750">
        <v>0</v>
      </c>
      <c r="BB216" s="749">
        <v>0</v>
      </c>
      <c r="BC216" s="750">
        <v>0</v>
      </c>
      <c r="BD216" s="749">
        <v>0</v>
      </c>
      <c r="BE216" s="750">
        <v>0</v>
      </c>
      <c r="BF216" s="749">
        <v>0</v>
      </c>
      <c r="BG216" s="750">
        <v>0</v>
      </c>
      <c r="BH216" s="751">
        <v>0</v>
      </c>
      <c r="BI216" s="707"/>
      <c r="BJ216" s="1005"/>
      <c r="BK216" s="707"/>
      <c r="BL216" s="991"/>
      <c r="BM216" s="707"/>
      <c r="BN216" s="748">
        <v>0</v>
      </c>
      <c r="BO216" s="749">
        <v>0</v>
      </c>
      <c r="BP216" s="750">
        <v>0</v>
      </c>
      <c r="BQ216" s="749">
        <v>0</v>
      </c>
      <c r="BR216" s="750">
        <v>0</v>
      </c>
      <c r="BS216" s="749">
        <v>0</v>
      </c>
      <c r="BT216" s="750">
        <v>0</v>
      </c>
      <c r="BU216" s="749">
        <v>0</v>
      </c>
      <c r="BV216" s="750">
        <v>0</v>
      </c>
      <c r="BW216" s="749">
        <v>0</v>
      </c>
      <c r="BX216" s="750">
        <v>0</v>
      </c>
      <c r="BY216" s="749">
        <v>0</v>
      </c>
      <c r="BZ216" s="750">
        <v>0</v>
      </c>
      <c r="CA216" s="749">
        <v>0</v>
      </c>
      <c r="CB216" s="750">
        <v>0</v>
      </c>
      <c r="CC216" s="749">
        <v>0</v>
      </c>
      <c r="CD216" s="750">
        <v>0</v>
      </c>
      <c r="CE216" s="749">
        <v>0</v>
      </c>
      <c r="CF216" s="750">
        <v>0</v>
      </c>
      <c r="CG216" s="749">
        <v>0</v>
      </c>
      <c r="CH216" s="750">
        <v>0</v>
      </c>
      <c r="CI216" s="749">
        <v>0</v>
      </c>
      <c r="CJ216" s="750">
        <v>0</v>
      </c>
      <c r="CK216" s="749">
        <v>0</v>
      </c>
      <c r="CL216" s="750">
        <v>0</v>
      </c>
      <c r="CM216" s="751">
        <v>0</v>
      </c>
      <c r="CN216" s="707"/>
      <c r="CO216" s="993"/>
      <c r="CP216" s="707"/>
      <c r="CQ216" s="748">
        <v>0</v>
      </c>
      <c r="CR216" s="749">
        <v>0</v>
      </c>
      <c r="CS216" s="750">
        <v>0</v>
      </c>
      <c r="CT216" s="749">
        <v>0</v>
      </c>
      <c r="CU216" s="750">
        <v>0</v>
      </c>
      <c r="CV216" s="749">
        <v>0</v>
      </c>
      <c r="CW216" s="750">
        <v>0</v>
      </c>
      <c r="CX216" s="749">
        <v>0</v>
      </c>
      <c r="CY216" s="750">
        <v>0</v>
      </c>
      <c r="CZ216" s="749">
        <v>0</v>
      </c>
      <c r="DA216" s="750">
        <v>0</v>
      </c>
      <c r="DB216" s="749">
        <v>0</v>
      </c>
      <c r="DC216" s="750">
        <v>0</v>
      </c>
      <c r="DD216" s="749">
        <v>0</v>
      </c>
      <c r="DE216" s="750">
        <v>0</v>
      </c>
      <c r="DF216" s="749">
        <v>0</v>
      </c>
      <c r="DG216" s="750">
        <v>0</v>
      </c>
      <c r="DH216" s="749">
        <v>0</v>
      </c>
      <c r="DI216" s="750">
        <v>0</v>
      </c>
      <c r="DJ216" s="749">
        <v>0</v>
      </c>
      <c r="DK216" s="750">
        <v>0</v>
      </c>
      <c r="DL216" s="749">
        <v>0</v>
      </c>
      <c r="DM216" s="750">
        <v>0</v>
      </c>
      <c r="DN216" s="749">
        <v>0</v>
      </c>
      <c r="DO216" s="750">
        <v>0</v>
      </c>
      <c r="DP216" s="751">
        <v>0</v>
      </c>
      <c r="DQ216" s="707"/>
      <c r="DR216" s="995"/>
      <c r="DS216" s="707"/>
      <c r="DT216" s="997"/>
    </row>
    <row r="217" spans="2:124" outlineLevel="1">
      <c r="B217" s="738">
        <v>204</v>
      </c>
      <c r="C217" s="739" t="s">
        <v>671</v>
      </c>
      <c r="D217" s="740">
        <v>2016</v>
      </c>
      <c r="F217" s="758">
        <v>0</v>
      </c>
      <c r="G217" s="759">
        <v>0</v>
      </c>
      <c r="H217" s="760">
        <v>0</v>
      </c>
      <c r="I217" s="759">
        <v>0</v>
      </c>
      <c r="J217" s="760">
        <v>0</v>
      </c>
      <c r="K217" s="759">
        <v>0</v>
      </c>
      <c r="L217" s="760">
        <v>0</v>
      </c>
      <c r="M217" s="759">
        <v>0</v>
      </c>
      <c r="N217" s="760">
        <v>0</v>
      </c>
      <c r="O217" s="759">
        <v>0</v>
      </c>
      <c r="P217" s="760">
        <v>0</v>
      </c>
      <c r="Q217" s="759">
        <v>0</v>
      </c>
      <c r="R217" s="760">
        <v>0</v>
      </c>
      <c r="S217" s="759">
        <v>0</v>
      </c>
      <c r="T217" s="760">
        <v>0</v>
      </c>
      <c r="U217" s="759">
        <v>0</v>
      </c>
      <c r="V217" s="760">
        <v>0</v>
      </c>
      <c r="W217" s="759">
        <v>0</v>
      </c>
      <c r="X217" s="760">
        <v>0</v>
      </c>
      <c r="Y217" s="759">
        <v>0</v>
      </c>
      <c r="Z217" s="760">
        <v>0</v>
      </c>
      <c r="AA217" s="759">
        <v>0</v>
      </c>
      <c r="AB217" s="760">
        <v>0</v>
      </c>
      <c r="AC217" s="759">
        <v>0</v>
      </c>
      <c r="AD217" s="760">
        <v>0</v>
      </c>
      <c r="AE217" s="761">
        <v>0</v>
      </c>
      <c r="AF217" s="707"/>
      <c r="AG217" s="1003"/>
      <c r="AH217" s="707"/>
      <c r="AI217" s="758">
        <v>0</v>
      </c>
      <c r="AJ217" s="759">
        <v>0</v>
      </c>
      <c r="AK217" s="760">
        <v>0</v>
      </c>
      <c r="AL217" s="759">
        <v>0</v>
      </c>
      <c r="AM217" s="760">
        <v>0</v>
      </c>
      <c r="AN217" s="759">
        <v>0</v>
      </c>
      <c r="AO217" s="760">
        <v>0</v>
      </c>
      <c r="AP217" s="759">
        <v>0</v>
      </c>
      <c r="AQ217" s="760">
        <v>0</v>
      </c>
      <c r="AR217" s="759">
        <v>0</v>
      </c>
      <c r="AS217" s="760">
        <v>0</v>
      </c>
      <c r="AT217" s="759">
        <v>0</v>
      </c>
      <c r="AU217" s="760">
        <v>0</v>
      </c>
      <c r="AV217" s="759">
        <v>0</v>
      </c>
      <c r="AW217" s="760">
        <v>0</v>
      </c>
      <c r="AX217" s="759">
        <v>0</v>
      </c>
      <c r="AY217" s="760">
        <v>0</v>
      </c>
      <c r="AZ217" s="759">
        <v>0</v>
      </c>
      <c r="BA217" s="760">
        <v>0</v>
      </c>
      <c r="BB217" s="759">
        <v>0</v>
      </c>
      <c r="BC217" s="760">
        <v>0</v>
      </c>
      <c r="BD217" s="759">
        <v>0</v>
      </c>
      <c r="BE217" s="760">
        <v>0</v>
      </c>
      <c r="BF217" s="759">
        <v>0</v>
      </c>
      <c r="BG217" s="760">
        <v>0</v>
      </c>
      <c r="BH217" s="761">
        <v>0</v>
      </c>
      <c r="BI217" s="707"/>
      <c r="BJ217" s="1005"/>
      <c r="BK217" s="707"/>
      <c r="BL217" s="991"/>
      <c r="BM217" s="707"/>
      <c r="BN217" s="758">
        <v>0</v>
      </c>
      <c r="BO217" s="759">
        <v>0</v>
      </c>
      <c r="BP217" s="760">
        <v>0</v>
      </c>
      <c r="BQ217" s="759">
        <v>0</v>
      </c>
      <c r="BR217" s="760">
        <v>0</v>
      </c>
      <c r="BS217" s="759">
        <v>0</v>
      </c>
      <c r="BT217" s="760">
        <v>0</v>
      </c>
      <c r="BU217" s="759">
        <v>0</v>
      </c>
      <c r="BV217" s="760">
        <v>0</v>
      </c>
      <c r="BW217" s="759">
        <v>0</v>
      </c>
      <c r="BX217" s="760">
        <v>0</v>
      </c>
      <c r="BY217" s="759">
        <v>0</v>
      </c>
      <c r="BZ217" s="760">
        <v>0</v>
      </c>
      <c r="CA217" s="759">
        <v>0</v>
      </c>
      <c r="CB217" s="760">
        <v>0</v>
      </c>
      <c r="CC217" s="759">
        <v>0</v>
      </c>
      <c r="CD217" s="760">
        <v>0</v>
      </c>
      <c r="CE217" s="759">
        <v>0</v>
      </c>
      <c r="CF217" s="760">
        <v>0</v>
      </c>
      <c r="CG217" s="759">
        <v>0</v>
      </c>
      <c r="CH217" s="760">
        <v>0</v>
      </c>
      <c r="CI217" s="759">
        <v>0</v>
      </c>
      <c r="CJ217" s="760">
        <v>0</v>
      </c>
      <c r="CK217" s="759">
        <v>0</v>
      </c>
      <c r="CL217" s="760">
        <v>0</v>
      </c>
      <c r="CM217" s="761">
        <v>0</v>
      </c>
      <c r="CN217" s="707"/>
      <c r="CO217" s="993"/>
      <c r="CP217" s="707"/>
      <c r="CQ217" s="758">
        <v>0</v>
      </c>
      <c r="CR217" s="759">
        <v>0</v>
      </c>
      <c r="CS217" s="760">
        <v>0</v>
      </c>
      <c r="CT217" s="759">
        <v>0</v>
      </c>
      <c r="CU217" s="760">
        <v>0</v>
      </c>
      <c r="CV217" s="759">
        <v>0</v>
      </c>
      <c r="CW217" s="760">
        <v>0</v>
      </c>
      <c r="CX217" s="759">
        <v>0</v>
      </c>
      <c r="CY217" s="760">
        <v>0</v>
      </c>
      <c r="CZ217" s="759">
        <v>0</v>
      </c>
      <c r="DA217" s="760">
        <v>0</v>
      </c>
      <c r="DB217" s="759">
        <v>0</v>
      </c>
      <c r="DC217" s="760">
        <v>0</v>
      </c>
      <c r="DD217" s="759">
        <v>0</v>
      </c>
      <c r="DE217" s="760">
        <v>0</v>
      </c>
      <c r="DF217" s="759">
        <v>0</v>
      </c>
      <c r="DG217" s="760">
        <v>0</v>
      </c>
      <c r="DH217" s="759">
        <v>0</v>
      </c>
      <c r="DI217" s="760">
        <v>0</v>
      </c>
      <c r="DJ217" s="759">
        <v>0</v>
      </c>
      <c r="DK217" s="760">
        <v>0</v>
      </c>
      <c r="DL217" s="759">
        <v>0</v>
      </c>
      <c r="DM217" s="760">
        <v>0</v>
      </c>
      <c r="DN217" s="759">
        <v>0</v>
      </c>
      <c r="DO217" s="760">
        <v>0</v>
      </c>
      <c r="DP217" s="761">
        <v>0</v>
      </c>
      <c r="DQ217" s="707"/>
      <c r="DR217" s="995"/>
      <c r="DS217" s="707"/>
      <c r="DT217" s="997"/>
    </row>
    <row r="218" spans="2:124" outlineLevel="1">
      <c r="B218" s="802">
        <v>205</v>
      </c>
      <c r="C218" s="827" t="s">
        <v>99</v>
      </c>
      <c r="D218" s="804">
        <v>2016</v>
      </c>
      <c r="F218" s="805">
        <v>0</v>
      </c>
      <c r="G218" s="806">
        <v>0</v>
      </c>
      <c r="H218" s="807">
        <v>0</v>
      </c>
      <c r="I218" s="806">
        <v>0</v>
      </c>
      <c r="J218" s="807">
        <v>0</v>
      </c>
      <c r="K218" s="806">
        <v>0</v>
      </c>
      <c r="L218" s="807">
        <v>0</v>
      </c>
      <c r="M218" s="806">
        <v>0</v>
      </c>
      <c r="N218" s="807">
        <v>0</v>
      </c>
      <c r="O218" s="806">
        <v>0</v>
      </c>
      <c r="P218" s="807">
        <v>0</v>
      </c>
      <c r="Q218" s="806">
        <v>0</v>
      </c>
      <c r="R218" s="807">
        <v>0</v>
      </c>
      <c r="S218" s="806">
        <v>0</v>
      </c>
      <c r="T218" s="807">
        <v>0</v>
      </c>
      <c r="U218" s="806">
        <v>0</v>
      </c>
      <c r="V218" s="807">
        <v>0</v>
      </c>
      <c r="W218" s="806">
        <v>0</v>
      </c>
      <c r="X218" s="807">
        <v>0</v>
      </c>
      <c r="Y218" s="806">
        <v>0</v>
      </c>
      <c r="Z218" s="807">
        <v>0</v>
      </c>
      <c r="AA218" s="806">
        <v>0</v>
      </c>
      <c r="AB218" s="807">
        <v>0</v>
      </c>
      <c r="AC218" s="806">
        <v>0</v>
      </c>
      <c r="AD218" s="807">
        <v>0</v>
      </c>
      <c r="AE218" s="808">
        <v>0</v>
      </c>
      <c r="AF218" s="707"/>
      <c r="AG218" s="1003"/>
      <c r="AH218" s="707"/>
      <c r="AI218" s="805">
        <v>0</v>
      </c>
      <c r="AJ218" s="806">
        <v>0</v>
      </c>
      <c r="AK218" s="807">
        <v>0</v>
      </c>
      <c r="AL218" s="806">
        <v>0</v>
      </c>
      <c r="AM218" s="807">
        <v>0</v>
      </c>
      <c r="AN218" s="806">
        <v>0</v>
      </c>
      <c r="AO218" s="807">
        <v>0</v>
      </c>
      <c r="AP218" s="806">
        <v>0</v>
      </c>
      <c r="AQ218" s="807">
        <v>0</v>
      </c>
      <c r="AR218" s="806">
        <v>0</v>
      </c>
      <c r="AS218" s="807">
        <v>0</v>
      </c>
      <c r="AT218" s="806">
        <v>0</v>
      </c>
      <c r="AU218" s="807">
        <v>0</v>
      </c>
      <c r="AV218" s="806">
        <v>0</v>
      </c>
      <c r="AW218" s="807">
        <v>0</v>
      </c>
      <c r="AX218" s="806">
        <v>0</v>
      </c>
      <c r="AY218" s="807">
        <v>0</v>
      </c>
      <c r="AZ218" s="806">
        <v>0</v>
      </c>
      <c r="BA218" s="807">
        <v>0</v>
      </c>
      <c r="BB218" s="806">
        <v>0</v>
      </c>
      <c r="BC218" s="807">
        <v>0</v>
      </c>
      <c r="BD218" s="806">
        <v>0</v>
      </c>
      <c r="BE218" s="807">
        <v>0</v>
      </c>
      <c r="BF218" s="806">
        <v>0</v>
      </c>
      <c r="BG218" s="807">
        <v>0</v>
      </c>
      <c r="BH218" s="808">
        <v>0</v>
      </c>
      <c r="BI218" s="707"/>
      <c r="BJ218" s="1005"/>
      <c r="BK218" s="707"/>
      <c r="BL218" s="991"/>
      <c r="BM218" s="707"/>
      <c r="BN218" s="805">
        <v>0</v>
      </c>
      <c r="BO218" s="806">
        <v>0</v>
      </c>
      <c r="BP218" s="807">
        <v>0</v>
      </c>
      <c r="BQ218" s="806">
        <v>0</v>
      </c>
      <c r="BR218" s="807">
        <v>0</v>
      </c>
      <c r="BS218" s="806">
        <v>0</v>
      </c>
      <c r="BT218" s="807">
        <v>0</v>
      </c>
      <c r="BU218" s="806">
        <v>0</v>
      </c>
      <c r="BV218" s="807">
        <v>0</v>
      </c>
      <c r="BW218" s="806">
        <v>0</v>
      </c>
      <c r="BX218" s="807">
        <v>0</v>
      </c>
      <c r="BY218" s="806">
        <v>0</v>
      </c>
      <c r="BZ218" s="807">
        <v>0</v>
      </c>
      <c r="CA218" s="806">
        <v>0</v>
      </c>
      <c r="CB218" s="807">
        <v>0</v>
      </c>
      <c r="CC218" s="806">
        <v>0</v>
      </c>
      <c r="CD218" s="807">
        <v>0</v>
      </c>
      <c r="CE218" s="806">
        <v>0</v>
      </c>
      <c r="CF218" s="807">
        <v>0</v>
      </c>
      <c r="CG218" s="806">
        <v>0</v>
      </c>
      <c r="CH218" s="807">
        <v>0</v>
      </c>
      <c r="CI218" s="806">
        <v>0</v>
      </c>
      <c r="CJ218" s="807">
        <v>0</v>
      </c>
      <c r="CK218" s="806">
        <v>0</v>
      </c>
      <c r="CL218" s="807">
        <v>0</v>
      </c>
      <c r="CM218" s="808">
        <v>0</v>
      </c>
      <c r="CN218" s="707"/>
      <c r="CO218" s="993"/>
      <c r="CP218" s="707"/>
      <c r="CQ218" s="805">
        <v>0</v>
      </c>
      <c r="CR218" s="806">
        <v>0</v>
      </c>
      <c r="CS218" s="807">
        <v>0</v>
      </c>
      <c r="CT218" s="806">
        <v>0</v>
      </c>
      <c r="CU218" s="807">
        <v>0</v>
      </c>
      <c r="CV218" s="806">
        <v>0</v>
      </c>
      <c r="CW218" s="807">
        <v>0</v>
      </c>
      <c r="CX218" s="806">
        <v>0</v>
      </c>
      <c r="CY218" s="807">
        <v>0</v>
      </c>
      <c r="CZ218" s="806">
        <v>0</v>
      </c>
      <c r="DA218" s="807">
        <v>0</v>
      </c>
      <c r="DB218" s="806">
        <v>0</v>
      </c>
      <c r="DC218" s="807">
        <v>0</v>
      </c>
      <c r="DD218" s="806">
        <v>0</v>
      </c>
      <c r="DE218" s="807">
        <v>0</v>
      </c>
      <c r="DF218" s="806">
        <v>0</v>
      </c>
      <c r="DG218" s="807">
        <v>0</v>
      </c>
      <c r="DH218" s="806">
        <v>0</v>
      </c>
      <c r="DI218" s="807">
        <v>0</v>
      </c>
      <c r="DJ218" s="806">
        <v>0</v>
      </c>
      <c r="DK218" s="807">
        <v>0</v>
      </c>
      <c r="DL218" s="806">
        <v>0</v>
      </c>
      <c r="DM218" s="807">
        <v>0</v>
      </c>
      <c r="DN218" s="806">
        <v>0</v>
      </c>
      <c r="DO218" s="807">
        <v>0</v>
      </c>
      <c r="DP218" s="808">
        <v>0</v>
      </c>
      <c r="DQ218" s="707"/>
      <c r="DR218" s="995"/>
      <c r="DS218" s="707"/>
      <c r="DT218" s="997"/>
    </row>
    <row r="219" spans="2:124" outlineLevel="1">
      <c r="B219" s="809">
        <v>206</v>
      </c>
      <c r="C219" s="832" t="s">
        <v>100</v>
      </c>
      <c r="D219" s="811">
        <v>2016</v>
      </c>
      <c r="F219" s="812">
        <v>0</v>
      </c>
      <c r="G219" s="813">
        <v>0</v>
      </c>
      <c r="H219" s="814">
        <v>0</v>
      </c>
      <c r="I219" s="813">
        <v>0</v>
      </c>
      <c r="J219" s="814">
        <v>0</v>
      </c>
      <c r="K219" s="813">
        <v>0</v>
      </c>
      <c r="L219" s="814">
        <v>0</v>
      </c>
      <c r="M219" s="813">
        <v>0</v>
      </c>
      <c r="N219" s="814">
        <v>0</v>
      </c>
      <c r="O219" s="813">
        <v>0</v>
      </c>
      <c r="P219" s="814">
        <v>0</v>
      </c>
      <c r="Q219" s="813">
        <v>0</v>
      </c>
      <c r="R219" s="814">
        <v>0</v>
      </c>
      <c r="S219" s="813">
        <v>0</v>
      </c>
      <c r="T219" s="814">
        <v>0</v>
      </c>
      <c r="U219" s="813">
        <v>0</v>
      </c>
      <c r="V219" s="814">
        <v>0</v>
      </c>
      <c r="W219" s="813">
        <v>0</v>
      </c>
      <c r="X219" s="814">
        <v>0</v>
      </c>
      <c r="Y219" s="813">
        <v>0</v>
      </c>
      <c r="Z219" s="814">
        <v>0</v>
      </c>
      <c r="AA219" s="813">
        <v>0</v>
      </c>
      <c r="AB219" s="814">
        <v>0</v>
      </c>
      <c r="AC219" s="813">
        <v>0</v>
      </c>
      <c r="AD219" s="814">
        <v>0</v>
      </c>
      <c r="AE219" s="815">
        <v>0</v>
      </c>
      <c r="AF219" s="707"/>
      <c r="AG219" s="1003"/>
      <c r="AH219" s="707"/>
      <c r="AI219" s="812">
        <v>0</v>
      </c>
      <c r="AJ219" s="813">
        <v>0</v>
      </c>
      <c r="AK219" s="814">
        <v>0</v>
      </c>
      <c r="AL219" s="813">
        <v>0</v>
      </c>
      <c r="AM219" s="814">
        <v>0</v>
      </c>
      <c r="AN219" s="813">
        <v>0</v>
      </c>
      <c r="AO219" s="814">
        <v>0</v>
      </c>
      <c r="AP219" s="813">
        <v>0</v>
      </c>
      <c r="AQ219" s="814">
        <v>0</v>
      </c>
      <c r="AR219" s="813">
        <v>0</v>
      </c>
      <c r="AS219" s="814">
        <v>0</v>
      </c>
      <c r="AT219" s="813">
        <v>0</v>
      </c>
      <c r="AU219" s="814">
        <v>0</v>
      </c>
      <c r="AV219" s="813">
        <v>0</v>
      </c>
      <c r="AW219" s="814">
        <v>0</v>
      </c>
      <c r="AX219" s="813">
        <v>0</v>
      </c>
      <c r="AY219" s="814">
        <v>0</v>
      </c>
      <c r="AZ219" s="813">
        <v>0</v>
      </c>
      <c r="BA219" s="814">
        <v>0</v>
      </c>
      <c r="BB219" s="813">
        <v>0</v>
      </c>
      <c r="BC219" s="814">
        <v>0</v>
      </c>
      <c r="BD219" s="813">
        <v>0</v>
      </c>
      <c r="BE219" s="814">
        <v>0</v>
      </c>
      <c r="BF219" s="813">
        <v>0</v>
      </c>
      <c r="BG219" s="814">
        <v>0</v>
      </c>
      <c r="BH219" s="815">
        <v>0</v>
      </c>
      <c r="BI219" s="707"/>
      <c r="BJ219" s="1005"/>
      <c r="BK219" s="707"/>
      <c r="BL219" s="991"/>
      <c r="BM219" s="707"/>
      <c r="BN219" s="812">
        <v>0</v>
      </c>
      <c r="BO219" s="813">
        <v>0</v>
      </c>
      <c r="BP219" s="814">
        <v>0</v>
      </c>
      <c r="BQ219" s="813">
        <v>0</v>
      </c>
      <c r="BR219" s="814">
        <v>0</v>
      </c>
      <c r="BS219" s="813">
        <v>0</v>
      </c>
      <c r="BT219" s="814">
        <v>0</v>
      </c>
      <c r="BU219" s="813">
        <v>0</v>
      </c>
      <c r="BV219" s="814">
        <v>0</v>
      </c>
      <c r="BW219" s="813">
        <v>0</v>
      </c>
      <c r="BX219" s="814">
        <v>0</v>
      </c>
      <c r="BY219" s="813">
        <v>0</v>
      </c>
      <c r="BZ219" s="814">
        <v>0</v>
      </c>
      <c r="CA219" s="813">
        <v>0</v>
      </c>
      <c r="CB219" s="814">
        <v>0</v>
      </c>
      <c r="CC219" s="813">
        <v>0</v>
      </c>
      <c r="CD219" s="814">
        <v>0</v>
      </c>
      <c r="CE219" s="813">
        <v>0</v>
      </c>
      <c r="CF219" s="814">
        <v>0</v>
      </c>
      <c r="CG219" s="813">
        <v>0</v>
      </c>
      <c r="CH219" s="814">
        <v>0</v>
      </c>
      <c r="CI219" s="813">
        <v>0</v>
      </c>
      <c r="CJ219" s="814">
        <v>0</v>
      </c>
      <c r="CK219" s="813">
        <v>0</v>
      </c>
      <c r="CL219" s="814">
        <v>0</v>
      </c>
      <c r="CM219" s="815">
        <v>0</v>
      </c>
      <c r="CN219" s="707"/>
      <c r="CO219" s="993"/>
      <c r="CP219" s="707"/>
      <c r="CQ219" s="812">
        <v>0</v>
      </c>
      <c r="CR219" s="813">
        <v>0</v>
      </c>
      <c r="CS219" s="814">
        <v>0</v>
      </c>
      <c r="CT219" s="813">
        <v>0</v>
      </c>
      <c r="CU219" s="814">
        <v>0</v>
      </c>
      <c r="CV219" s="813">
        <v>0</v>
      </c>
      <c r="CW219" s="814">
        <v>0</v>
      </c>
      <c r="CX219" s="813">
        <v>0</v>
      </c>
      <c r="CY219" s="814">
        <v>0</v>
      </c>
      <c r="CZ219" s="813">
        <v>0</v>
      </c>
      <c r="DA219" s="814">
        <v>0</v>
      </c>
      <c r="DB219" s="813">
        <v>0</v>
      </c>
      <c r="DC219" s="814">
        <v>0</v>
      </c>
      <c r="DD219" s="813">
        <v>0</v>
      </c>
      <c r="DE219" s="814">
        <v>0</v>
      </c>
      <c r="DF219" s="813">
        <v>0</v>
      </c>
      <c r="DG219" s="814">
        <v>0</v>
      </c>
      <c r="DH219" s="813">
        <v>0</v>
      </c>
      <c r="DI219" s="814">
        <v>0</v>
      </c>
      <c r="DJ219" s="813">
        <v>0</v>
      </c>
      <c r="DK219" s="814">
        <v>0</v>
      </c>
      <c r="DL219" s="813">
        <v>0</v>
      </c>
      <c r="DM219" s="814">
        <v>0</v>
      </c>
      <c r="DN219" s="813">
        <v>0</v>
      </c>
      <c r="DO219" s="814">
        <v>0</v>
      </c>
      <c r="DP219" s="815">
        <v>0</v>
      </c>
      <c r="DQ219" s="707"/>
      <c r="DR219" s="995"/>
      <c r="DS219" s="707"/>
      <c r="DT219" s="997"/>
    </row>
    <row r="220" spans="2:124" outlineLevel="1">
      <c r="B220" s="745">
        <v>207</v>
      </c>
      <c r="C220" s="746" t="s">
        <v>101</v>
      </c>
      <c r="D220" s="747">
        <v>2016</v>
      </c>
      <c r="F220" s="748">
        <v>0</v>
      </c>
      <c r="G220" s="749">
        <v>0</v>
      </c>
      <c r="H220" s="750">
        <v>0</v>
      </c>
      <c r="I220" s="749">
        <v>0</v>
      </c>
      <c r="J220" s="750">
        <v>0</v>
      </c>
      <c r="K220" s="749">
        <v>0</v>
      </c>
      <c r="L220" s="750">
        <v>0</v>
      </c>
      <c r="M220" s="749">
        <v>0</v>
      </c>
      <c r="N220" s="750">
        <v>0</v>
      </c>
      <c r="O220" s="749">
        <v>0</v>
      </c>
      <c r="P220" s="750">
        <v>0</v>
      </c>
      <c r="Q220" s="749">
        <v>0</v>
      </c>
      <c r="R220" s="750">
        <v>0</v>
      </c>
      <c r="S220" s="749">
        <v>0</v>
      </c>
      <c r="T220" s="750">
        <v>0</v>
      </c>
      <c r="U220" s="749">
        <v>0</v>
      </c>
      <c r="V220" s="750">
        <v>0</v>
      </c>
      <c r="W220" s="749">
        <v>0</v>
      </c>
      <c r="X220" s="750">
        <v>0</v>
      </c>
      <c r="Y220" s="749">
        <v>0</v>
      </c>
      <c r="Z220" s="750">
        <v>0</v>
      </c>
      <c r="AA220" s="749">
        <v>0</v>
      </c>
      <c r="AB220" s="750">
        <v>0</v>
      </c>
      <c r="AC220" s="749">
        <v>0</v>
      </c>
      <c r="AD220" s="750">
        <v>0</v>
      </c>
      <c r="AE220" s="751">
        <v>0</v>
      </c>
      <c r="AF220" s="707"/>
      <c r="AG220" s="1003"/>
      <c r="AH220" s="707"/>
      <c r="AI220" s="748">
        <v>0</v>
      </c>
      <c r="AJ220" s="749">
        <v>0</v>
      </c>
      <c r="AK220" s="750">
        <v>0</v>
      </c>
      <c r="AL220" s="749">
        <v>0</v>
      </c>
      <c r="AM220" s="750">
        <v>0</v>
      </c>
      <c r="AN220" s="749">
        <v>0</v>
      </c>
      <c r="AO220" s="750">
        <v>0</v>
      </c>
      <c r="AP220" s="749">
        <v>0</v>
      </c>
      <c r="AQ220" s="750">
        <v>0</v>
      </c>
      <c r="AR220" s="749">
        <v>0</v>
      </c>
      <c r="AS220" s="750">
        <v>0</v>
      </c>
      <c r="AT220" s="749">
        <v>0</v>
      </c>
      <c r="AU220" s="750">
        <v>0</v>
      </c>
      <c r="AV220" s="749">
        <v>0</v>
      </c>
      <c r="AW220" s="750">
        <v>0</v>
      </c>
      <c r="AX220" s="749">
        <v>0</v>
      </c>
      <c r="AY220" s="750">
        <v>0</v>
      </c>
      <c r="AZ220" s="749">
        <v>0</v>
      </c>
      <c r="BA220" s="750">
        <v>0</v>
      </c>
      <c r="BB220" s="749">
        <v>0</v>
      </c>
      <c r="BC220" s="750">
        <v>0</v>
      </c>
      <c r="BD220" s="749">
        <v>0</v>
      </c>
      <c r="BE220" s="750">
        <v>0</v>
      </c>
      <c r="BF220" s="749">
        <v>0</v>
      </c>
      <c r="BG220" s="750">
        <v>0</v>
      </c>
      <c r="BH220" s="751">
        <v>0</v>
      </c>
      <c r="BI220" s="707"/>
      <c r="BJ220" s="1005"/>
      <c r="BK220" s="707"/>
      <c r="BL220" s="991"/>
      <c r="BM220" s="707"/>
      <c r="BN220" s="748">
        <v>0</v>
      </c>
      <c r="BO220" s="749">
        <v>0</v>
      </c>
      <c r="BP220" s="750">
        <v>0</v>
      </c>
      <c r="BQ220" s="749">
        <v>0</v>
      </c>
      <c r="BR220" s="750">
        <v>0</v>
      </c>
      <c r="BS220" s="749">
        <v>0</v>
      </c>
      <c r="BT220" s="750">
        <v>0</v>
      </c>
      <c r="BU220" s="749">
        <v>0</v>
      </c>
      <c r="BV220" s="750">
        <v>0</v>
      </c>
      <c r="BW220" s="749">
        <v>0</v>
      </c>
      <c r="BX220" s="750">
        <v>0</v>
      </c>
      <c r="BY220" s="749">
        <v>0</v>
      </c>
      <c r="BZ220" s="750">
        <v>0</v>
      </c>
      <c r="CA220" s="749">
        <v>0</v>
      </c>
      <c r="CB220" s="750">
        <v>0</v>
      </c>
      <c r="CC220" s="749">
        <v>0</v>
      </c>
      <c r="CD220" s="750">
        <v>0</v>
      </c>
      <c r="CE220" s="749">
        <v>0</v>
      </c>
      <c r="CF220" s="750">
        <v>0</v>
      </c>
      <c r="CG220" s="749">
        <v>0</v>
      </c>
      <c r="CH220" s="750">
        <v>0</v>
      </c>
      <c r="CI220" s="749">
        <v>0</v>
      </c>
      <c r="CJ220" s="750">
        <v>0</v>
      </c>
      <c r="CK220" s="749">
        <v>0</v>
      </c>
      <c r="CL220" s="750">
        <v>0</v>
      </c>
      <c r="CM220" s="751">
        <v>0</v>
      </c>
      <c r="CN220" s="707"/>
      <c r="CO220" s="993"/>
      <c r="CP220" s="707"/>
      <c r="CQ220" s="748">
        <v>0</v>
      </c>
      <c r="CR220" s="749">
        <v>0</v>
      </c>
      <c r="CS220" s="750">
        <v>0</v>
      </c>
      <c r="CT220" s="749">
        <v>0</v>
      </c>
      <c r="CU220" s="750">
        <v>0</v>
      </c>
      <c r="CV220" s="749">
        <v>0</v>
      </c>
      <c r="CW220" s="750">
        <v>0</v>
      </c>
      <c r="CX220" s="749">
        <v>0</v>
      </c>
      <c r="CY220" s="750">
        <v>0</v>
      </c>
      <c r="CZ220" s="749">
        <v>0</v>
      </c>
      <c r="DA220" s="750">
        <v>0</v>
      </c>
      <c r="DB220" s="749">
        <v>0</v>
      </c>
      <c r="DC220" s="750">
        <v>0</v>
      </c>
      <c r="DD220" s="749">
        <v>0</v>
      </c>
      <c r="DE220" s="750">
        <v>0</v>
      </c>
      <c r="DF220" s="749">
        <v>0</v>
      </c>
      <c r="DG220" s="750">
        <v>0</v>
      </c>
      <c r="DH220" s="749">
        <v>0</v>
      </c>
      <c r="DI220" s="750">
        <v>0</v>
      </c>
      <c r="DJ220" s="749">
        <v>0</v>
      </c>
      <c r="DK220" s="750">
        <v>0</v>
      </c>
      <c r="DL220" s="749">
        <v>0</v>
      </c>
      <c r="DM220" s="750">
        <v>0</v>
      </c>
      <c r="DN220" s="749">
        <v>0</v>
      </c>
      <c r="DO220" s="750">
        <v>0</v>
      </c>
      <c r="DP220" s="751">
        <v>0</v>
      </c>
      <c r="DQ220" s="707"/>
      <c r="DR220" s="995"/>
      <c r="DS220" s="707"/>
      <c r="DT220" s="997"/>
    </row>
    <row r="221" spans="2:124" outlineLevel="1">
      <c r="B221" s="738">
        <v>208</v>
      </c>
      <c r="C221" s="739" t="s">
        <v>102</v>
      </c>
      <c r="D221" s="740">
        <v>2016</v>
      </c>
      <c r="F221" s="758">
        <v>0</v>
      </c>
      <c r="G221" s="759">
        <v>0</v>
      </c>
      <c r="H221" s="760">
        <v>0</v>
      </c>
      <c r="I221" s="759">
        <v>0</v>
      </c>
      <c r="J221" s="760">
        <v>0</v>
      </c>
      <c r="K221" s="759">
        <v>0</v>
      </c>
      <c r="L221" s="760">
        <v>0</v>
      </c>
      <c r="M221" s="759">
        <v>0</v>
      </c>
      <c r="N221" s="760">
        <v>0</v>
      </c>
      <c r="O221" s="759">
        <v>0</v>
      </c>
      <c r="P221" s="760">
        <v>0</v>
      </c>
      <c r="Q221" s="759">
        <v>0</v>
      </c>
      <c r="R221" s="760">
        <v>0</v>
      </c>
      <c r="S221" s="759">
        <v>0</v>
      </c>
      <c r="T221" s="760">
        <v>0</v>
      </c>
      <c r="U221" s="759">
        <v>0</v>
      </c>
      <c r="V221" s="760">
        <v>0</v>
      </c>
      <c r="W221" s="759">
        <v>0</v>
      </c>
      <c r="X221" s="760">
        <v>0</v>
      </c>
      <c r="Y221" s="759">
        <v>0</v>
      </c>
      <c r="Z221" s="760">
        <v>0</v>
      </c>
      <c r="AA221" s="759">
        <v>0</v>
      </c>
      <c r="AB221" s="760">
        <v>0</v>
      </c>
      <c r="AC221" s="759">
        <v>0</v>
      </c>
      <c r="AD221" s="760">
        <v>0</v>
      </c>
      <c r="AE221" s="761">
        <v>0</v>
      </c>
      <c r="AF221" s="707"/>
      <c r="AG221" s="1003"/>
      <c r="AH221" s="707"/>
      <c r="AI221" s="758">
        <v>0</v>
      </c>
      <c r="AJ221" s="759">
        <v>0</v>
      </c>
      <c r="AK221" s="760">
        <v>0</v>
      </c>
      <c r="AL221" s="759">
        <v>0</v>
      </c>
      <c r="AM221" s="760">
        <v>0</v>
      </c>
      <c r="AN221" s="759">
        <v>0</v>
      </c>
      <c r="AO221" s="760">
        <v>0</v>
      </c>
      <c r="AP221" s="759">
        <v>0</v>
      </c>
      <c r="AQ221" s="760">
        <v>0</v>
      </c>
      <c r="AR221" s="759">
        <v>0</v>
      </c>
      <c r="AS221" s="760">
        <v>0</v>
      </c>
      <c r="AT221" s="759">
        <v>0</v>
      </c>
      <c r="AU221" s="760">
        <v>0</v>
      </c>
      <c r="AV221" s="759">
        <v>0</v>
      </c>
      <c r="AW221" s="760">
        <v>0</v>
      </c>
      <c r="AX221" s="759">
        <v>0</v>
      </c>
      <c r="AY221" s="760">
        <v>0</v>
      </c>
      <c r="AZ221" s="759">
        <v>0</v>
      </c>
      <c r="BA221" s="760">
        <v>0</v>
      </c>
      <c r="BB221" s="759">
        <v>0</v>
      </c>
      <c r="BC221" s="760">
        <v>0</v>
      </c>
      <c r="BD221" s="759">
        <v>0</v>
      </c>
      <c r="BE221" s="760">
        <v>0</v>
      </c>
      <c r="BF221" s="759">
        <v>0</v>
      </c>
      <c r="BG221" s="760">
        <v>0</v>
      </c>
      <c r="BH221" s="761">
        <v>0</v>
      </c>
      <c r="BI221" s="707"/>
      <c r="BJ221" s="1005"/>
      <c r="BK221" s="707"/>
      <c r="BL221" s="991"/>
      <c r="BM221" s="707"/>
      <c r="BN221" s="758">
        <v>0</v>
      </c>
      <c r="BO221" s="759">
        <v>0</v>
      </c>
      <c r="BP221" s="760">
        <v>0</v>
      </c>
      <c r="BQ221" s="759">
        <v>0</v>
      </c>
      <c r="BR221" s="760">
        <v>0</v>
      </c>
      <c r="BS221" s="759">
        <v>0</v>
      </c>
      <c r="BT221" s="760">
        <v>0</v>
      </c>
      <c r="BU221" s="759">
        <v>0</v>
      </c>
      <c r="BV221" s="760">
        <v>0</v>
      </c>
      <c r="BW221" s="759">
        <v>0</v>
      </c>
      <c r="BX221" s="760">
        <v>0</v>
      </c>
      <c r="BY221" s="759">
        <v>0</v>
      </c>
      <c r="BZ221" s="760">
        <v>0</v>
      </c>
      <c r="CA221" s="759">
        <v>0</v>
      </c>
      <c r="CB221" s="760">
        <v>0</v>
      </c>
      <c r="CC221" s="759">
        <v>0</v>
      </c>
      <c r="CD221" s="760">
        <v>0</v>
      </c>
      <c r="CE221" s="759">
        <v>0</v>
      </c>
      <c r="CF221" s="760">
        <v>0</v>
      </c>
      <c r="CG221" s="759">
        <v>0</v>
      </c>
      <c r="CH221" s="760">
        <v>0</v>
      </c>
      <c r="CI221" s="759">
        <v>0</v>
      </c>
      <c r="CJ221" s="760">
        <v>0</v>
      </c>
      <c r="CK221" s="759">
        <v>0</v>
      </c>
      <c r="CL221" s="760">
        <v>0</v>
      </c>
      <c r="CM221" s="761">
        <v>0</v>
      </c>
      <c r="CN221" s="707"/>
      <c r="CO221" s="993"/>
      <c r="CP221" s="707"/>
      <c r="CQ221" s="758">
        <v>0</v>
      </c>
      <c r="CR221" s="759">
        <v>0</v>
      </c>
      <c r="CS221" s="760">
        <v>0</v>
      </c>
      <c r="CT221" s="759">
        <v>0</v>
      </c>
      <c r="CU221" s="760">
        <v>0</v>
      </c>
      <c r="CV221" s="759">
        <v>0</v>
      </c>
      <c r="CW221" s="760">
        <v>0</v>
      </c>
      <c r="CX221" s="759">
        <v>0</v>
      </c>
      <c r="CY221" s="760">
        <v>0</v>
      </c>
      <c r="CZ221" s="759">
        <v>0</v>
      </c>
      <c r="DA221" s="760">
        <v>0</v>
      </c>
      <c r="DB221" s="759">
        <v>0</v>
      </c>
      <c r="DC221" s="760">
        <v>0</v>
      </c>
      <c r="DD221" s="759">
        <v>0</v>
      </c>
      <c r="DE221" s="760">
        <v>0</v>
      </c>
      <c r="DF221" s="759">
        <v>0</v>
      </c>
      <c r="DG221" s="760">
        <v>0</v>
      </c>
      <c r="DH221" s="759">
        <v>0</v>
      </c>
      <c r="DI221" s="760">
        <v>0</v>
      </c>
      <c r="DJ221" s="759">
        <v>0</v>
      </c>
      <c r="DK221" s="760">
        <v>0</v>
      </c>
      <c r="DL221" s="759">
        <v>0</v>
      </c>
      <c r="DM221" s="760">
        <v>0</v>
      </c>
      <c r="DN221" s="759">
        <v>0</v>
      </c>
      <c r="DO221" s="760">
        <v>0</v>
      </c>
      <c r="DP221" s="761">
        <v>0</v>
      </c>
      <c r="DQ221" s="707"/>
      <c r="DR221" s="995"/>
      <c r="DS221" s="707"/>
      <c r="DT221" s="997"/>
    </row>
    <row r="222" spans="2:124" outlineLevel="1">
      <c r="B222" s="745">
        <v>209</v>
      </c>
      <c r="C222" s="746" t="s">
        <v>103</v>
      </c>
      <c r="D222" s="747">
        <v>2016</v>
      </c>
      <c r="F222" s="748">
        <v>0</v>
      </c>
      <c r="G222" s="749">
        <v>0</v>
      </c>
      <c r="H222" s="750">
        <v>0</v>
      </c>
      <c r="I222" s="749">
        <v>0</v>
      </c>
      <c r="J222" s="750">
        <v>0</v>
      </c>
      <c r="K222" s="749">
        <v>0</v>
      </c>
      <c r="L222" s="750">
        <v>0</v>
      </c>
      <c r="M222" s="749">
        <v>0</v>
      </c>
      <c r="N222" s="750">
        <v>0</v>
      </c>
      <c r="O222" s="749">
        <v>0</v>
      </c>
      <c r="P222" s="750">
        <v>0</v>
      </c>
      <c r="Q222" s="749">
        <v>0</v>
      </c>
      <c r="R222" s="750">
        <v>0</v>
      </c>
      <c r="S222" s="749">
        <v>0</v>
      </c>
      <c r="T222" s="750">
        <v>0</v>
      </c>
      <c r="U222" s="749">
        <v>0</v>
      </c>
      <c r="V222" s="750">
        <v>0</v>
      </c>
      <c r="W222" s="749">
        <v>0</v>
      </c>
      <c r="X222" s="750">
        <v>0</v>
      </c>
      <c r="Y222" s="749">
        <v>0</v>
      </c>
      <c r="Z222" s="750">
        <v>0</v>
      </c>
      <c r="AA222" s="749">
        <v>0</v>
      </c>
      <c r="AB222" s="750">
        <v>0</v>
      </c>
      <c r="AC222" s="749">
        <v>0</v>
      </c>
      <c r="AD222" s="750">
        <v>0</v>
      </c>
      <c r="AE222" s="751">
        <v>0</v>
      </c>
      <c r="AF222" s="707"/>
      <c r="AG222" s="1003"/>
      <c r="AH222" s="707"/>
      <c r="AI222" s="748">
        <v>0</v>
      </c>
      <c r="AJ222" s="749">
        <v>0</v>
      </c>
      <c r="AK222" s="750">
        <v>0</v>
      </c>
      <c r="AL222" s="749">
        <v>0</v>
      </c>
      <c r="AM222" s="750">
        <v>0</v>
      </c>
      <c r="AN222" s="749">
        <v>0</v>
      </c>
      <c r="AO222" s="750">
        <v>0</v>
      </c>
      <c r="AP222" s="749">
        <v>0</v>
      </c>
      <c r="AQ222" s="750">
        <v>0</v>
      </c>
      <c r="AR222" s="749">
        <v>0</v>
      </c>
      <c r="AS222" s="750">
        <v>0</v>
      </c>
      <c r="AT222" s="749">
        <v>0</v>
      </c>
      <c r="AU222" s="750">
        <v>0</v>
      </c>
      <c r="AV222" s="749">
        <v>0</v>
      </c>
      <c r="AW222" s="750">
        <v>0</v>
      </c>
      <c r="AX222" s="749">
        <v>0</v>
      </c>
      <c r="AY222" s="750">
        <v>0</v>
      </c>
      <c r="AZ222" s="749">
        <v>0</v>
      </c>
      <c r="BA222" s="750">
        <v>0</v>
      </c>
      <c r="BB222" s="749">
        <v>0</v>
      </c>
      <c r="BC222" s="750">
        <v>0</v>
      </c>
      <c r="BD222" s="749">
        <v>0</v>
      </c>
      <c r="BE222" s="750">
        <v>0</v>
      </c>
      <c r="BF222" s="749">
        <v>0</v>
      </c>
      <c r="BG222" s="750">
        <v>0</v>
      </c>
      <c r="BH222" s="751">
        <v>0</v>
      </c>
      <c r="BI222" s="707"/>
      <c r="BJ222" s="1005"/>
      <c r="BK222" s="707"/>
      <c r="BL222" s="991"/>
      <c r="BM222" s="707"/>
      <c r="BN222" s="748">
        <v>0</v>
      </c>
      <c r="BO222" s="749">
        <v>0</v>
      </c>
      <c r="BP222" s="750">
        <v>0</v>
      </c>
      <c r="BQ222" s="749">
        <v>0</v>
      </c>
      <c r="BR222" s="750">
        <v>0</v>
      </c>
      <c r="BS222" s="749">
        <v>0</v>
      </c>
      <c r="BT222" s="750">
        <v>0</v>
      </c>
      <c r="BU222" s="749">
        <v>0</v>
      </c>
      <c r="BV222" s="750">
        <v>0</v>
      </c>
      <c r="BW222" s="749">
        <v>0</v>
      </c>
      <c r="BX222" s="750">
        <v>0</v>
      </c>
      <c r="BY222" s="749">
        <v>0</v>
      </c>
      <c r="BZ222" s="750">
        <v>0</v>
      </c>
      <c r="CA222" s="749">
        <v>0</v>
      </c>
      <c r="CB222" s="750">
        <v>0</v>
      </c>
      <c r="CC222" s="749">
        <v>0</v>
      </c>
      <c r="CD222" s="750">
        <v>0</v>
      </c>
      <c r="CE222" s="749">
        <v>0</v>
      </c>
      <c r="CF222" s="750">
        <v>0</v>
      </c>
      <c r="CG222" s="749">
        <v>0</v>
      </c>
      <c r="CH222" s="750">
        <v>0</v>
      </c>
      <c r="CI222" s="749">
        <v>0</v>
      </c>
      <c r="CJ222" s="750">
        <v>0</v>
      </c>
      <c r="CK222" s="749">
        <v>0</v>
      </c>
      <c r="CL222" s="750">
        <v>0</v>
      </c>
      <c r="CM222" s="751">
        <v>0</v>
      </c>
      <c r="CN222" s="707"/>
      <c r="CO222" s="993"/>
      <c r="CP222" s="707"/>
      <c r="CQ222" s="748">
        <v>0</v>
      </c>
      <c r="CR222" s="749">
        <v>0</v>
      </c>
      <c r="CS222" s="750">
        <v>0</v>
      </c>
      <c r="CT222" s="749">
        <v>0</v>
      </c>
      <c r="CU222" s="750">
        <v>0</v>
      </c>
      <c r="CV222" s="749">
        <v>0</v>
      </c>
      <c r="CW222" s="750">
        <v>0</v>
      </c>
      <c r="CX222" s="749">
        <v>0</v>
      </c>
      <c r="CY222" s="750">
        <v>0</v>
      </c>
      <c r="CZ222" s="749">
        <v>0</v>
      </c>
      <c r="DA222" s="750">
        <v>0</v>
      </c>
      <c r="DB222" s="749">
        <v>0</v>
      </c>
      <c r="DC222" s="750">
        <v>0</v>
      </c>
      <c r="DD222" s="749">
        <v>0</v>
      </c>
      <c r="DE222" s="750">
        <v>0</v>
      </c>
      <c r="DF222" s="749">
        <v>0</v>
      </c>
      <c r="DG222" s="750">
        <v>0</v>
      </c>
      <c r="DH222" s="749">
        <v>0</v>
      </c>
      <c r="DI222" s="750">
        <v>0</v>
      </c>
      <c r="DJ222" s="749">
        <v>0</v>
      </c>
      <c r="DK222" s="750">
        <v>0</v>
      </c>
      <c r="DL222" s="749">
        <v>0</v>
      </c>
      <c r="DM222" s="750">
        <v>0</v>
      </c>
      <c r="DN222" s="749">
        <v>0</v>
      </c>
      <c r="DO222" s="750">
        <v>0</v>
      </c>
      <c r="DP222" s="751">
        <v>0</v>
      </c>
      <c r="DQ222" s="707"/>
      <c r="DR222" s="995"/>
      <c r="DS222" s="707"/>
      <c r="DT222" s="997"/>
    </row>
    <row r="223" spans="2:124" outlineLevel="1">
      <c r="B223" s="762">
        <v>210</v>
      </c>
      <c r="C223" s="816" t="s">
        <v>104</v>
      </c>
      <c r="D223" s="764">
        <v>2016</v>
      </c>
      <c r="F223" s="765">
        <v>0</v>
      </c>
      <c r="G223" s="766">
        <v>0</v>
      </c>
      <c r="H223" s="767">
        <v>0</v>
      </c>
      <c r="I223" s="766">
        <v>0</v>
      </c>
      <c r="J223" s="767">
        <v>0</v>
      </c>
      <c r="K223" s="766">
        <v>0</v>
      </c>
      <c r="L223" s="767">
        <v>0</v>
      </c>
      <c r="M223" s="766">
        <v>0</v>
      </c>
      <c r="N223" s="767">
        <v>0</v>
      </c>
      <c r="O223" s="766">
        <v>0</v>
      </c>
      <c r="P223" s="767">
        <v>0</v>
      </c>
      <c r="Q223" s="766">
        <v>0</v>
      </c>
      <c r="R223" s="767">
        <v>0</v>
      </c>
      <c r="S223" s="766">
        <v>0</v>
      </c>
      <c r="T223" s="767">
        <v>0</v>
      </c>
      <c r="U223" s="766">
        <v>0</v>
      </c>
      <c r="V223" s="767">
        <v>0</v>
      </c>
      <c r="W223" s="766">
        <v>0</v>
      </c>
      <c r="X223" s="767">
        <v>0</v>
      </c>
      <c r="Y223" s="766">
        <v>0</v>
      </c>
      <c r="Z223" s="767">
        <v>0</v>
      </c>
      <c r="AA223" s="766">
        <v>0</v>
      </c>
      <c r="AB223" s="767">
        <v>0</v>
      </c>
      <c r="AC223" s="766">
        <v>0</v>
      </c>
      <c r="AD223" s="767">
        <v>0</v>
      </c>
      <c r="AE223" s="768">
        <v>0</v>
      </c>
      <c r="AF223" s="707"/>
      <c r="AG223" s="1003"/>
      <c r="AH223" s="707"/>
      <c r="AI223" s="765">
        <v>0</v>
      </c>
      <c r="AJ223" s="766">
        <v>0</v>
      </c>
      <c r="AK223" s="767">
        <v>0</v>
      </c>
      <c r="AL223" s="766">
        <v>0</v>
      </c>
      <c r="AM223" s="767">
        <v>0</v>
      </c>
      <c r="AN223" s="766">
        <v>0</v>
      </c>
      <c r="AO223" s="767">
        <v>0</v>
      </c>
      <c r="AP223" s="766">
        <v>0</v>
      </c>
      <c r="AQ223" s="767">
        <v>0</v>
      </c>
      <c r="AR223" s="766">
        <v>0</v>
      </c>
      <c r="AS223" s="767">
        <v>0</v>
      </c>
      <c r="AT223" s="766">
        <v>0</v>
      </c>
      <c r="AU223" s="767">
        <v>0</v>
      </c>
      <c r="AV223" s="766">
        <v>0</v>
      </c>
      <c r="AW223" s="767">
        <v>0</v>
      </c>
      <c r="AX223" s="766">
        <v>0</v>
      </c>
      <c r="AY223" s="767">
        <v>0</v>
      </c>
      <c r="AZ223" s="766">
        <v>0</v>
      </c>
      <c r="BA223" s="767">
        <v>0</v>
      </c>
      <c r="BB223" s="766">
        <v>0</v>
      </c>
      <c r="BC223" s="767">
        <v>0</v>
      </c>
      <c r="BD223" s="766">
        <v>0</v>
      </c>
      <c r="BE223" s="767">
        <v>0</v>
      </c>
      <c r="BF223" s="766">
        <v>0</v>
      </c>
      <c r="BG223" s="767">
        <v>0</v>
      </c>
      <c r="BH223" s="768">
        <v>0</v>
      </c>
      <c r="BI223" s="707"/>
      <c r="BJ223" s="1005"/>
      <c r="BK223" s="707"/>
      <c r="BL223" s="991"/>
      <c r="BM223" s="707"/>
      <c r="BN223" s="765">
        <v>0</v>
      </c>
      <c r="BO223" s="766">
        <v>0</v>
      </c>
      <c r="BP223" s="767">
        <v>0</v>
      </c>
      <c r="BQ223" s="766">
        <v>0</v>
      </c>
      <c r="BR223" s="767">
        <v>0</v>
      </c>
      <c r="BS223" s="766">
        <v>0</v>
      </c>
      <c r="BT223" s="767">
        <v>0</v>
      </c>
      <c r="BU223" s="766">
        <v>0</v>
      </c>
      <c r="BV223" s="767">
        <v>0</v>
      </c>
      <c r="BW223" s="766">
        <v>0</v>
      </c>
      <c r="BX223" s="767">
        <v>0</v>
      </c>
      <c r="BY223" s="766">
        <v>0</v>
      </c>
      <c r="BZ223" s="767">
        <v>0</v>
      </c>
      <c r="CA223" s="766">
        <v>0</v>
      </c>
      <c r="CB223" s="767">
        <v>0</v>
      </c>
      <c r="CC223" s="766">
        <v>0</v>
      </c>
      <c r="CD223" s="767">
        <v>0</v>
      </c>
      <c r="CE223" s="766">
        <v>0</v>
      </c>
      <c r="CF223" s="767">
        <v>0</v>
      </c>
      <c r="CG223" s="766">
        <v>0</v>
      </c>
      <c r="CH223" s="767">
        <v>0</v>
      </c>
      <c r="CI223" s="766">
        <v>0</v>
      </c>
      <c r="CJ223" s="767">
        <v>0</v>
      </c>
      <c r="CK223" s="766">
        <v>0</v>
      </c>
      <c r="CL223" s="767">
        <v>0</v>
      </c>
      <c r="CM223" s="768">
        <v>0</v>
      </c>
      <c r="CN223" s="707"/>
      <c r="CO223" s="993"/>
      <c r="CP223" s="707"/>
      <c r="CQ223" s="765">
        <v>0</v>
      </c>
      <c r="CR223" s="766">
        <v>0</v>
      </c>
      <c r="CS223" s="767">
        <v>0</v>
      </c>
      <c r="CT223" s="766">
        <v>0</v>
      </c>
      <c r="CU223" s="767">
        <v>0</v>
      </c>
      <c r="CV223" s="766">
        <v>0</v>
      </c>
      <c r="CW223" s="767">
        <v>0</v>
      </c>
      <c r="CX223" s="766">
        <v>0</v>
      </c>
      <c r="CY223" s="767">
        <v>0</v>
      </c>
      <c r="CZ223" s="766">
        <v>0</v>
      </c>
      <c r="DA223" s="767">
        <v>0</v>
      </c>
      <c r="DB223" s="766">
        <v>0</v>
      </c>
      <c r="DC223" s="767">
        <v>0</v>
      </c>
      <c r="DD223" s="766">
        <v>0</v>
      </c>
      <c r="DE223" s="767">
        <v>0</v>
      </c>
      <c r="DF223" s="766">
        <v>0</v>
      </c>
      <c r="DG223" s="767">
        <v>0</v>
      </c>
      <c r="DH223" s="766">
        <v>0</v>
      </c>
      <c r="DI223" s="767">
        <v>0</v>
      </c>
      <c r="DJ223" s="766">
        <v>0</v>
      </c>
      <c r="DK223" s="767">
        <v>0</v>
      </c>
      <c r="DL223" s="766">
        <v>0</v>
      </c>
      <c r="DM223" s="767">
        <v>0</v>
      </c>
      <c r="DN223" s="766">
        <v>0</v>
      </c>
      <c r="DO223" s="767">
        <v>0</v>
      </c>
      <c r="DP223" s="768">
        <v>0</v>
      </c>
      <c r="DQ223" s="707"/>
      <c r="DR223" s="995"/>
      <c r="DS223" s="707"/>
      <c r="DT223" s="997"/>
    </row>
    <row r="224" spans="2:124" outlineLevel="1">
      <c r="B224" s="731">
        <v>211</v>
      </c>
      <c r="C224" s="732" t="s">
        <v>105</v>
      </c>
      <c r="D224" s="733">
        <v>2016</v>
      </c>
      <c r="F224" s="770">
        <v>0</v>
      </c>
      <c r="G224" s="771">
        <v>0</v>
      </c>
      <c r="H224" s="772">
        <v>0</v>
      </c>
      <c r="I224" s="771">
        <v>0</v>
      </c>
      <c r="J224" s="772">
        <v>0</v>
      </c>
      <c r="K224" s="771">
        <v>0</v>
      </c>
      <c r="L224" s="772">
        <v>0</v>
      </c>
      <c r="M224" s="771">
        <v>0</v>
      </c>
      <c r="N224" s="772">
        <v>0</v>
      </c>
      <c r="O224" s="771">
        <v>0</v>
      </c>
      <c r="P224" s="772">
        <v>0</v>
      </c>
      <c r="Q224" s="771">
        <v>0</v>
      </c>
      <c r="R224" s="772">
        <v>0</v>
      </c>
      <c r="S224" s="771">
        <v>0</v>
      </c>
      <c r="T224" s="772">
        <v>0</v>
      </c>
      <c r="U224" s="771">
        <v>0</v>
      </c>
      <c r="V224" s="772">
        <v>0</v>
      </c>
      <c r="W224" s="771">
        <v>0</v>
      </c>
      <c r="X224" s="772">
        <v>0</v>
      </c>
      <c r="Y224" s="771">
        <v>0</v>
      </c>
      <c r="Z224" s="772">
        <v>0</v>
      </c>
      <c r="AA224" s="771">
        <v>0</v>
      </c>
      <c r="AB224" s="772">
        <v>0</v>
      </c>
      <c r="AC224" s="771">
        <v>0</v>
      </c>
      <c r="AD224" s="772">
        <v>0</v>
      </c>
      <c r="AE224" s="773">
        <v>0</v>
      </c>
      <c r="AF224" s="707"/>
      <c r="AG224" s="1003"/>
      <c r="AH224" s="707"/>
      <c r="AI224" s="770">
        <v>0</v>
      </c>
      <c r="AJ224" s="771">
        <v>0</v>
      </c>
      <c r="AK224" s="772">
        <v>0</v>
      </c>
      <c r="AL224" s="771">
        <v>0</v>
      </c>
      <c r="AM224" s="772">
        <v>0</v>
      </c>
      <c r="AN224" s="771">
        <v>0</v>
      </c>
      <c r="AO224" s="772">
        <v>0</v>
      </c>
      <c r="AP224" s="771">
        <v>0</v>
      </c>
      <c r="AQ224" s="772">
        <v>0</v>
      </c>
      <c r="AR224" s="771">
        <v>0</v>
      </c>
      <c r="AS224" s="772">
        <v>0</v>
      </c>
      <c r="AT224" s="771">
        <v>0</v>
      </c>
      <c r="AU224" s="772">
        <v>0</v>
      </c>
      <c r="AV224" s="771">
        <v>0</v>
      </c>
      <c r="AW224" s="772">
        <v>0</v>
      </c>
      <c r="AX224" s="771">
        <v>0</v>
      </c>
      <c r="AY224" s="772">
        <v>0</v>
      </c>
      <c r="AZ224" s="771">
        <v>0</v>
      </c>
      <c r="BA224" s="772">
        <v>0</v>
      </c>
      <c r="BB224" s="771">
        <v>0</v>
      </c>
      <c r="BC224" s="772">
        <v>0</v>
      </c>
      <c r="BD224" s="771">
        <v>0</v>
      </c>
      <c r="BE224" s="772">
        <v>0</v>
      </c>
      <c r="BF224" s="771">
        <v>0</v>
      </c>
      <c r="BG224" s="772">
        <v>0</v>
      </c>
      <c r="BH224" s="773">
        <v>0</v>
      </c>
      <c r="BI224" s="707"/>
      <c r="BJ224" s="1005"/>
      <c r="BK224" s="707"/>
      <c r="BL224" s="991"/>
      <c r="BM224" s="707"/>
      <c r="BN224" s="770">
        <v>0</v>
      </c>
      <c r="BO224" s="771">
        <v>0</v>
      </c>
      <c r="BP224" s="772">
        <v>0</v>
      </c>
      <c r="BQ224" s="771">
        <v>0</v>
      </c>
      <c r="BR224" s="772">
        <v>0</v>
      </c>
      <c r="BS224" s="771">
        <v>0</v>
      </c>
      <c r="BT224" s="772">
        <v>0</v>
      </c>
      <c r="BU224" s="771">
        <v>0</v>
      </c>
      <c r="BV224" s="772">
        <v>0</v>
      </c>
      <c r="BW224" s="771">
        <v>0</v>
      </c>
      <c r="BX224" s="772">
        <v>0</v>
      </c>
      <c r="BY224" s="771">
        <v>0</v>
      </c>
      <c r="BZ224" s="772">
        <v>0</v>
      </c>
      <c r="CA224" s="771">
        <v>0</v>
      </c>
      <c r="CB224" s="772">
        <v>0</v>
      </c>
      <c r="CC224" s="771">
        <v>0</v>
      </c>
      <c r="CD224" s="772">
        <v>0</v>
      </c>
      <c r="CE224" s="771">
        <v>0</v>
      </c>
      <c r="CF224" s="772">
        <v>0</v>
      </c>
      <c r="CG224" s="771">
        <v>0</v>
      </c>
      <c r="CH224" s="772">
        <v>0</v>
      </c>
      <c r="CI224" s="771">
        <v>0</v>
      </c>
      <c r="CJ224" s="772">
        <v>0</v>
      </c>
      <c r="CK224" s="771">
        <v>0</v>
      </c>
      <c r="CL224" s="772">
        <v>0</v>
      </c>
      <c r="CM224" s="773">
        <v>0</v>
      </c>
      <c r="CN224" s="707"/>
      <c r="CO224" s="993"/>
      <c r="CP224" s="707"/>
      <c r="CQ224" s="770">
        <v>0</v>
      </c>
      <c r="CR224" s="771">
        <v>0</v>
      </c>
      <c r="CS224" s="772">
        <v>0</v>
      </c>
      <c r="CT224" s="771">
        <v>0</v>
      </c>
      <c r="CU224" s="772">
        <v>0</v>
      </c>
      <c r="CV224" s="771">
        <v>0</v>
      </c>
      <c r="CW224" s="772">
        <v>0</v>
      </c>
      <c r="CX224" s="771">
        <v>0</v>
      </c>
      <c r="CY224" s="772">
        <v>0</v>
      </c>
      <c r="CZ224" s="771">
        <v>0</v>
      </c>
      <c r="DA224" s="772">
        <v>0</v>
      </c>
      <c r="DB224" s="771">
        <v>0</v>
      </c>
      <c r="DC224" s="772">
        <v>0</v>
      </c>
      <c r="DD224" s="771">
        <v>0</v>
      </c>
      <c r="DE224" s="772">
        <v>0</v>
      </c>
      <c r="DF224" s="771">
        <v>0</v>
      </c>
      <c r="DG224" s="772">
        <v>0</v>
      </c>
      <c r="DH224" s="771">
        <v>0</v>
      </c>
      <c r="DI224" s="772">
        <v>0</v>
      </c>
      <c r="DJ224" s="771">
        <v>0</v>
      </c>
      <c r="DK224" s="772">
        <v>0</v>
      </c>
      <c r="DL224" s="771">
        <v>0</v>
      </c>
      <c r="DM224" s="772">
        <v>0</v>
      </c>
      <c r="DN224" s="771">
        <v>0</v>
      </c>
      <c r="DO224" s="772">
        <v>0</v>
      </c>
      <c r="DP224" s="773">
        <v>0</v>
      </c>
      <c r="DQ224" s="707"/>
      <c r="DR224" s="995"/>
      <c r="DS224" s="707"/>
      <c r="DT224" s="997"/>
    </row>
    <row r="225" spans="2:124" outlineLevel="1">
      <c r="B225" s="738">
        <v>212</v>
      </c>
      <c r="C225" s="756" t="s">
        <v>107</v>
      </c>
      <c r="D225" s="740">
        <v>2016</v>
      </c>
      <c r="F225" s="758">
        <v>0</v>
      </c>
      <c r="G225" s="759">
        <v>0</v>
      </c>
      <c r="H225" s="760">
        <v>0</v>
      </c>
      <c r="I225" s="759">
        <v>0</v>
      </c>
      <c r="J225" s="760">
        <v>0</v>
      </c>
      <c r="K225" s="759">
        <v>0</v>
      </c>
      <c r="L225" s="760">
        <v>0</v>
      </c>
      <c r="M225" s="759">
        <v>0</v>
      </c>
      <c r="N225" s="760">
        <v>0</v>
      </c>
      <c r="O225" s="759">
        <v>0</v>
      </c>
      <c r="P225" s="760">
        <v>0</v>
      </c>
      <c r="Q225" s="759">
        <v>0</v>
      </c>
      <c r="R225" s="760">
        <v>0</v>
      </c>
      <c r="S225" s="759">
        <v>0</v>
      </c>
      <c r="T225" s="760">
        <v>0</v>
      </c>
      <c r="U225" s="759">
        <v>0</v>
      </c>
      <c r="V225" s="760">
        <v>0</v>
      </c>
      <c r="W225" s="759">
        <v>0</v>
      </c>
      <c r="X225" s="760">
        <v>0</v>
      </c>
      <c r="Y225" s="759">
        <v>0</v>
      </c>
      <c r="Z225" s="760">
        <v>0</v>
      </c>
      <c r="AA225" s="759">
        <v>0</v>
      </c>
      <c r="AB225" s="760">
        <v>0</v>
      </c>
      <c r="AC225" s="759">
        <v>0</v>
      </c>
      <c r="AD225" s="760">
        <v>0</v>
      </c>
      <c r="AE225" s="761">
        <v>0</v>
      </c>
      <c r="AF225" s="707"/>
      <c r="AG225" s="1003"/>
      <c r="AH225" s="707"/>
      <c r="AI225" s="758">
        <v>0</v>
      </c>
      <c r="AJ225" s="759">
        <v>0</v>
      </c>
      <c r="AK225" s="760">
        <v>0</v>
      </c>
      <c r="AL225" s="759">
        <v>0</v>
      </c>
      <c r="AM225" s="760">
        <v>0</v>
      </c>
      <c r="AN225" s="759">
        <v>0</v>
      </c>
      <c r="AO225" s="760">
        <v>0</v>
      </c>
      <c r="AP225" s="759">
        <v>0</v>
      </c>
      <c r="AQ225" s="760">
        <v>0</v>
      </c>
      <c r="AR225" s="759">
        <v>0</v>
      </c>
      <c r="AS225" s="760">
        <v>0</v>
      </c>
      <c r="AT225" s="759">
        <v>0</v>
      </c>
      <c r="AU225" s="760">
        <v>0</v>
      </c>
      <c r="AV225" s="759">
        <v>0</v>
      </c>
      <c r="AW225" s="760">
        <v>0</v>
      </c>
      <c r="AX225" s="759">
        <v>0</v>
      </c>
      <c r="AY225" s="760">
        <v>0</v>
      </c>
      <c r="AZ225" s="759">
        <v>0</v>
      </c>
      <c r="BA225" s="760">
        <v>0</v>
      </c>
      <c r="BB225" s="759">
        <v>0</v>
      </c>
      <c r="BC225" s="760">
        <v>0</v>
      </c>
      <c r="BD225" s="759">
        <v>0</v>
      </c>
      <c r="BE225" s="760">
        <v>0</v>
      </c>
      <c r="BF225" s="759">
        <v>0</v>
      </c>
      <c r="BG225" s="760">
        <v>0</v>
      </c>
      <c r="BH225" s="761">
        <v>0</v>
      </c>
      <c r="BI225" s="707"/>
      <c r="BJ225" s="1005"/>
      <c r="BK225" s="707"/>
      <c r="BL225" s="991"/>
      <c r="BM225" s="707"/>
      <c r="BN225" s="758">
        <v>0</v>
      </c>
      <c r="BO225" s="759">
        <v>0</v>
      </c>
      <c r="BP225" s="760">
        <v>0</v>
      </c>
      <c r="BQ225" s="759">
        <v>0</v>
      </c>
      <c r="BR225" s="760">
        <v>0</v>
      </c>
      <c r="BS225" s="759">
        <v>0</v>
      </c>
      <c r="BT225" s="760">
        <v>0</v>
      </c>
      <c r="BU225" s="759">
        <v>0</v>
      </c>
      <c r="BV225" s="760">
        <v>0</v>
      </c>
      <c r="BW225" s="759">
        <v>0</v>
      </c>
      <c r="BX225" s="760">
        <v>0</v>
      </c>
      <c r="BY225" s="759">
        <v>0</v>
      </c>
      <c r="BZ225" s="760">
        <v>0</v>
      </c>
      <c r="CA225" s="759">
        <v>0</v>
      </c>
      <c r="CB225" s="760">
        <v>0</v>
      </c>
      <c r="CC225" s="759">
        <v>0</v>
      </c>
      <c r="CD225" s="760">
        <v>0</v>
      </c>
      <c r="CE225" s="759">
        <v>0</v>
      </c>
      <c r="CF225" s="760">
        <v>0</v>
      </c>
      <c r="CG225" s="759">
        <v>0</v>
      </c>
      <c r="CH225" s="760">
        <v>0</v>
      </c>
      <c r="CI225" s="759">
        <v>0</v>
      </c>
      <c r="CJ225" s="760">
        <v>0</v>
      </c>
      <c r="CK225" s="759">
        <v>0</v>
      </c>
      <c r="CL225" s="760">
        <v>0</v>
      </c>
      <c r="CM225" s="761">
        <v>0</v>
      </c>
      <c r="CN225" s="707"/>
      <c r="CO225" s="993"/>
      <c r="CP225" s="707"/>
      <c r="CQ225" s="758">
        <v>0</v>
      </c>
      <c r="CR225" s="759">
        <v>0</v>
      </c>
      <c r="CS225" s="760">
        <v>0</v>
      </c>
      <c r="CT225" s="759">
        <v>0</v>
      </c>
      <c r="CU225" s="760">
        <v>0</v>
      </c>
      <c r="CV225" s="759">
        <v>0</v>
      </c>
      <c r="CW225" s="760">
        <v>0</v>
      </c>
      <c r="CX225" s="759">
        <v>0</v>
      </c>
      <c r="CY225" s="760">
        <v>0</v>
      </c>
      <c r="CZ225" s="759">
        <v>0</v>
      </c>
      <c r="DA225" s="760">
        <v>0</v>
      </c>
      <c r="DB225" s="759">
        <v>0</v>
      </c>
      <c r="DC225" s="760">
        <v>0</v>
      </c>
      <c r="DD225" s="759">
        <v>0</v>
      </c>
      <c r="DE225" s="760">
        <v>0</v>
      </c>
      <c r="DF225" s="759">
        <v>0</v>
      </c>
      <c r="DG225" s="760">
        <v>0</v>
      </c>
      <c r="DH225" s="759">
        <v>0</v>
      </c>
      <c r="DI225" s="760">
        <v>0</v>
      </c>
      <c r="DJ225" s="759">
        <v>0</v>
      </c>
      <c r="DK225" s="760">
        <v>0</v>
      </c>
      <c r="DL225" s="759">
        <v>0</v>
      </c>
      <c r="DM225" s="760">
        <v>0</v>
      </c>
      <c r="DN225" s="759">
        <v>0</v>
      </c>
      <c r="DO225" s="760">
        <v>0</v>
      </c>
      <c r="DP225" s="761">
        <v>0</v>
      </c>
      <c r="DQ225" s="707"/>
      <c r="DR225" s="995"/>
      <c r="DS225" s="707"/>
      <c r="DT225" s="997"/>
    </row>
    <row r="226" spans="2:124" outlineLevel="1">
      <c r="B226" s="802">
        <v>213</v>
      </c>
      <c r="C226" s="827" t="s">
        <v>106</v>
      </c>
      <c r="D226" s="804">
        <v>2016</v>
      </c>
      <c r="F226" s="805">
        <v>0</v>
      </c>
      <c r="G226" s="806">
        <v>0</v>
      </c>
      <c r="H226" s="807">
        <v>0</v>
      </c>
      <c r="I226" s="806">
        <v>0</v>
      </c>
      <c r="J226" s="807">
        <v>0</v>
      </c>
      <c r="K226" s="806">
        <v>0</v>
      </c>
      <c r="L226" s="807">
        <v>0</v>
      </c>
      <c r="M226" s="806">
        <v>0</v>
      </c>
      <c r="N226" s="807">
        <v>0</v>
      </c>
      <c r="O226" s="806">
        <v>0</v>
      </c>
      <c r="P226" s="807">
        <v>0</v>
      </c>
      <c r="Q226" s="806">
        <v>0</v>
      </c>
      <c r="R226" s="807">
        <v>0</v>
      </c>
      <c r="S226" s="806">
        <v>0</v>
      </c>
      <c r="T226" s="807">
        <v>0</v>
      </c>
      <c r="U226" s="806">
        <v>0</v>
      </c>
      <c r="V226" s="807">
        <v>0</v>
      </c>
      <c r="W226" s="806">
        <v>0</v>
      </c>
      <c r="X226" s="807">
        <v>0</v>
      </c>
      <c r="Y226" s="806">
        <v>0</v>
      </c>
      <c r="Z226" s="807">
        <v>0</v>
      </c>
      <c r="AA226" s="806">
        <v>0</v>
      </c>
      <c r="AB226" s="807">
        <v>0</v>
      </c>
      <c r="AC226" s="806">
        <v>0</v>
      </c>
      <c r="AD226" s="807">
        <v>0</v>
      </c>
      <c r="AE226" s="808">
        <v>0</v>
      </c>
      <c r="AF226" s="707"/>
      <c r="AG226" s="1003"/>
      <c r="AH226" s="707"/>
      <c r="AI226" s="805">
        <v>0</v>
      </c>
      <c r="AJ226" s="806">
        <v>0</v>
      </c>
      <c r="AK226" s="807">
        <v>0</v>
      </c>
      <c r="AL226" s="806">
        <v>0</v>
      </c>
      <c r="AM226" s="807">
        <v>0</v>
      </c>
      <c r="AN226" s="806">
        <v>0</v>
      </c>
      <c r="AO226" s="807">
        <v>0</v>
      </c>
      <c r="AP226" s="806">
        <v>0</v>
      </c>
      <c r="AQ226" s="807">
        <v>0</v>
      </c>
      <c r="AR226" s="806">
        <v>0</v>
      </c>
      <c r="AS226" s="807">
        <v>0</v>
      </c>
      <c r="AT226" s="806">
        <v>0</v>
      </c>
      <c r="AU226" s="807">
        <v>0</v>
      </c>
      <c r="AV226" s="806">
        <v>0</v>
      </c>
      <c r="AW226" s="807">
        <v>0</v>
      </c>
      <c r="AX226" s="806">
        <v>0</v>
      </c>
      <c r="AY226" s="807">
        <v>0</v>
      </c>
      <c r="AZ226" s="806">
        <v>0</v>
      </c>
      <c r="BA226" s="807">
        <v>0</v>
      </c>
      <c r="BB226" s="806">
        <v>0</v>
      </c>
      <c r="BC226" s="807">
        <v>0</v>
      </c>
      <c r="BD226" s="806">
        <v>0</v>
      </c>
      <c r="BE226" s="807">
        <v>0</v>
      </c>
      <c r="BF226" s="806">
        <v>0</v>
      </c>
      <c r="BG226" s="807">
        <v>0</v>
      </c>
      <c r="BH226" s="808">
        <v>0</v>
      </c>
      <c r="BI226" s="707"/>
      <c r="BJ226" s="1005"/>
      <c r="BK226" s="707"/>
      <c r="BL226" s="991"/>
      <c r="BM226" s="707"/>
      <c r="BN226" s="805">
        <v>0</v>
      </c>
      <c r="BO226" s="806">
        <v>0</v>
      </c>
      <c r="BP226" s="807">
        <v>0</v>
      </c>
      <c r="BQ226" s="806">
        <v>0</v>
      </c>
      <c r="BR226" s="807">
        <v>0</v>
      </c>
      <c r="BS226" s="806">
        <v>0</v>
      </c>
      <c r="BT226" s="807">
        <v>0</v>
      </c>
      <c r="BU226" s="806">
        <v>0</v>
      </c>
      <c r="BV226" s="807">
        <v>0</v>
      </c>
      <c r="BW226" s="806">
        <v>0</v>
      </c>
      <c r="BX226" s="807">
        <v>0</v>
      </c>
      <c r="BY226" s="806">
        <v>0</v>
      </c>
      <c r="BZ226" s="807">
        <v>0</v>
      </c>
      <c r="CA226" s="806">
        <v>0</v>
      </c>
      <c r="CB226" s="807">
        <v>0</v>
      </c>
      <c r="CC226" s="806">
        <v>0</v>
      </c>
      <c r="CD226" s="807">
        <v>0</v>
      </c>
      <c r="CE226" s="806">
        <v>0</v>
      </c>
      <c r="CF226" s="807">
        <v>0</v>
      </c>
      <c r="CG226" s="806">
        <v>0</v>
      </c>
      <c r="CH226" s="807">
        <v>0</v>
      </c>
      <c r="CI226" s="806">
        <v>0</v>
      </c>
      <c r="CJ226" s="807">
        <v>0</v>
      </c>
      <c r="CK226" s="806">
        <v>0</v>
      </c>
      <c r="CL226" s="807">
        <v>0</v>
      </c>
      <c r="CM226" s="808">
        <v>0</v>
      </c>
      <c r="CN226" s="707"/>
      <c r="CO226" s="993"/>
      <c r="CP226" s="707"/>
      <c r="CQ226" s="805">
        <v>0</v>
      </c>
      <c r="CR226" s="806">
        <v>0</v>
      </c>
      <c r="CS226" s="807">
        <v>0</v>
      </c>
      <c r="CT226" s="806">
        <v>0</v>
      </c>
      <c r="CU226" s="807">
        <v>0</v>
      </c>
      <c r="CV226" s="806">
        <v>0</v>
      </c>
      <c r="CW226" s="807">
        <v>0</v>
      </c>
      <c r="CX226" s="806">
        <v>0</v>
      </c>
      <c r="CY226" s="807">
        <v>0</v>
      </c>
      <c r="CZ226" s="806">
        <v>0</v>
      </c>
      <c r="DA226" s="807">
        <v>0</v>
      </c>
      <c r="DB226" s="806">
        <v>0</v>
      </c>
      <c r="DC226" s="807">
        <v>0</v>
      </c>
      <c r="DD226" s="806">
        <v>0</v>
      </c>
      <c r="DE226" s="807">
        <v>0</v>
      </c>
      <c r="DF226" s="806">
        <v>0</v>
      </c>
      <c r="DG226" s="807">
        <v>0</v>
      </c>
      <c r="DH226" s="806">
        <v>0</v>
      </c>
      <c r="DI226" s="807">
        <v>0</v>
      </c>
      <c r="DJ226" s="806">
        <v>0</v>
      </c>
      <c r="DK226" s="807">
        <v>0</v>
      </c>
      <c r="DL226" s="806">
        <v>0</v>
      </c>
      <c r="DM226" s="807">
        <v>0</v>
      </c>
      <c r="DN226" s="806">
        <v>0</v>
      </c>
      <c r="DO226" s="807">
        <v>0</v>
      </c>
      <c r="DP226" s="808">
        <v>0</v>
      </c>
      <c r="DQ226" s="707"/>
      <c r="DR226" s="995"/>
      <c r="DS226" s="707"/>
      <c r="DT226" s="997"/>
    </row>
    <row r="227" spans="2:124" outlineLevel="1">
      <c r="B227" s="837">
        <v>214</v>
      </c>
      <c r="C227" s="838" t="s">
        <v>109</v>
      </c>
      <c r="D227" s="839">
        <v>2016</v>
      </c>
      <c r="F227" s="876">
        <v>0</v>
      </c>
      <c r="G227" s="877">
        <v>0</v>
      </c>
      <c r="H227" s="878">
        <v>0</v>
      </c>
      <c r="I227" s="877">
        <v>0</v>
      </c>
      <c r="J227" s="878">
        <v>0</v>
      </c>
      <c r="K227" s="877">
        <v>0</v>
      </c>
      <c r="L227" s="878">
        <v>0</v>
      </c>
      <c r="M227" s="877">
        <v>0</v>
      </c>
      <c r="N227" s="878">
        <v>0</v>
      </c>
      <c r="O227" s="877">
        <v>0</v>
      </c>
      <c r="P227" s="878">
        <v>0</v>
      </c>
      <c r="Q227" s="877">
        <v>0</v>
      </c>
      <c r="R227" s="878">
        <v>0</v>
      </c>
      <c r="S227" s="877">
        <v>0</v>
      </c>
      <c r="T227" s="878">
        <v>0</v>
      </c>
      <c r="U227" s="877">
        <v>0</v>
      </c>
      <c r="V227" s="878">
        <v>0</v>
      </c>
      <c r="W227" s="877">
        <v>0</v>
      </c>
      <c r="X227" s="878">
        <v>0</v>
      </c>
      <c r="Y227" s="877">
        <v>0</v>
      </c>
      <c r="Z227" s="878">
        <v>0</v>
      </c>
      <c r="AA227" s="877">
        <v>0</v>
      </c>
      <c r="AB227" s="878">
        <v>0</v>
      </c>
      <c r="AC227" s="877">
        <v>0</v>
      </c>
      <c r="AD227" s="878">
        <v>0</v>
      </c>
      <c r="AE227" s="879">
        <v>0</v>
      </c>
      <c r="AF227" s="707"/>
      <c r="AG227" s="1003"/>
      <c r="AH227" s="707"/>
      <c r="AI227" s="876">
        <v>0</v>
      </c>
      <c r="AJ227" s="877">
        <v>0</v>
      </c>
      <c r="AK227" s="878">
        <v>0</v>
      </c>
      <c r="AL227" s="877">
        <v>0</v>
      </c>
      <c r="AM227" s="878">
        <v>0</v>
      </c>
      <c r="AN227" s="877">
        <v>0</v>
      </c>
      <c r="AO227" s="878">
        <v>0</v>
      </c>
      <c r="AP227" s="877">
        <v>0</v>
      </c>
      <c r="AQ227" s="878">
        <v>0</v>
      </c>
      <c r="AR227" s="877">
        <v>0</v>
      </c>
      <c r="AS227" s="878">
        <v>0</v>
      </c>
      <c r="AT227" s="877">
        <v>0</v>
      </c>
      <c r="AU227" s="878">
        <v>0</v>
      </c>
      <c r="AV227" s="877">
        <v>0</v>
      </c>
      <c r="AW227" s="878">
        <v>0</v>
      </c>
      <c r="AX227" s="877">
        <v>0</v>
      </c>
      <c r="AY227" s="878">
        <v>0</v>
      </c>
      <c r="AZ227" s="877">
        <v>0</v>
      </c>
      <c r="BA227" s="878">
        <v>0</v>
      </c>
      <c r="BB227" s="877">
        <v>0</v>
      </c>
      <c r="BC227" s="878">
        <v>0</v>
      </c>
      <c r="BD227" s="877">
        <v>0</v>
      </c>
      <c r="BE227" s="878">
        <v>0</v>
      </c>
      <c r="BF227" s="877">
        <v>0</v>
      </c>
      <c r="BG227" s="878">
        <v>0</v>
      </c>
      <c r="BH227" s="879">
        <v>0</v>
      </c>
      <c r="BI227" s="707"/>
      <c r="BJ227" s="1005"/>
      <c r="BK227" s="707"/>
      <c r="BL227" s="991"/>
      <c r="BM227" s="707"/>
      <c r="BN227" s="876">
        <v>0</v>
      </c>
      <c r="BO227" s="877">
        <v>0</v>
      </c>
      <c r="BP227" s="878">
        <v>0</v>
      </c>
      <c r="BQ227" s="877">
        <v>0</v>
      </c>
      <c r="BR227" s="878">
        <v>0</v>
      </c>
      <c r="BS227" s="877">
        <v>0</v>
      </c>
      <c r="BT227" s="878">
        <v>0</v>
      </c>
      <c r="BU227" s="877">
        <v>0</v>
      </c>
      <c r="BV227" s="878">
        <v>0</v>
      </c>
      <c r="BW227" s="877">
        <v>0</v>
      </c>
      <c r="BX227" s="878">
        <v>0</v>
      </c>
      <c r="BY227" s="877">
        <v>0</v>
      </c>
      <c r="BZ227" s="878">
        <v>0</v>
      </c>
      <c r="CA227" s="877">
        <v>0</v>
      </c>
      <c r="CB227" s="878">
        <v>0</v>
      </c>
      <c r="CC227" s="877">
        <v>0</v>
      </c>
      <c r="CD227" s="878">
        <v>0</v>
      </c>
      <c r="CE227" s="877">
        <v>0</v>
      </c>
      <c r="CF227" s="878">
        <v>0</v>
      </c>
      <c r="CG227" s="877">
        <v>0</v>
      </c>
      <c r="CH227" s="878">
        <v>0</v>
      </c>
      <c r="CI227" s="877">
        <v>0</v>
      </c>
      <c r="CJ227" s="878">
        <v>0</v>
      </c>
      <c r="CK227" s="877">
        <v>0</v>
      </c>
      <c r="CL227" s="878">
        <v>0</v>
      </c>
      <c r="CM227" s="879">
        <v>0</v>
      </c>
      <c r="CN227" s="707"/>
      <c r="CO227" s="993"/>
      <c r="CP227" s="707"/>
      <c r="CQ227" s="876">
        <v>0</v>
      </c>
      <c r="CR227" s="877">
        <v>0</v>
      </c>
      <c r="CS227" s="878">
        <v>0</v>
      </c>
      <c r="CT227" s="877">
        <v>0</v>
      </c>
      <c r="CU227" s="878">
        <v>0</v>
      </c>
      <c r="CV227" s="877">
        <v>0</v>
      </c>
      <c r="CW227" s="878">
        <v>0</v>
      </c>
      <c r="CX227" s="877">
        <v>0</v>
      </c>
      <c r="CY227" s="878">
        <v>0</v>
      </c>
      <c r="CZ227" s="877">
        <v>0</v>
      </c>
      <c r="DA227" s="878">
        <v>0</v>
      </c>
      <c r="DB227" s="877">
        <v>0</v>
      </c>
      <c r="DC227" s="878">
        <v>0</v>
      </c>
      <c r="DD227" s="877">
        <v>0</v>
      </c>
      <c r="DE227" s="878">
        <v>0</v>
      </c>
      <c r="DF227" s="877">
        <v>0</v>
      </c>
      <c r="DG227" s="878">
        <v>0</v>
      </c>
      <c r="DH227" s="877">
        <v>0</v>
      </c>
      <c r="DI227" s="878">
        <v>0</v>
      </c>
      <c r="DJ227" s="877">
        <v>0</v>
      </c>
      <c r="DK227" s="878">
        <v>0</v>
      </c>
      <c r="DL227" s="877">
        <v>0</v>
      </c>
      <c r="DM227" s="878">
        <v>0</v>
      </c>
      <c r="DN227" s="877">
        <v>0</v>
      </c>
      <c r="DO227" s="878">
        <v>0</v>
      </c>
      <c r="DP227" s="879">
        <v>0</v>
      </c>
      <c r="DQ227" s="707"/>
      <c r="DR227" s="995"/>
      <c r="DS227" s="707"/>
      <c r="DT227" s="997"/>
    </row>
    <row r="228" spans="2:124" outlineLevel="1">
      <c r="B228" s="731">
        <v>215</v>
      </c>
      <c r="C228" s="732" t="s">
        <v>508</v>
      </c>
      <c r="D228" s="733">
        <v>2016</v>
      </c>
      <c r="F228" s="770">
        <v>0</v>
      </c>
      <c r="G228" s="771">
        <v>0</v>
      </c>
      <c r="H228" s="772">
        <v>0</v>
      </c>
      <c r="I228" s="771">
        <v>0</v>
      </c>
      <c r="J228" s="772">
        <v>0</v>
      </c>
      <c r="K228" s="771">
        <v>0</v>
      </c>
      <c r="L228" s="772">
        <v>0</v>
      </c>
      <c r="M228" s="771">
        <v>0</v>
      </c>
      <c r="N228" s="772">
        <v>0</v>
      </c>
      <c r="O228" s="771">
        <v>0</v>
      </c>
      <c r="P228" s="772">
        <v>0</v>
      </c>
      <c r="Q228" s="771">
        <v>0</v>
      </c>
      <c r="R228" s="772">
        <v>0</v>
      </c>
      <c r="S228" s="771">
        <v>0</v>
      </c>
      <c r="T228" s="772">
        <v>0</v>
      </c>
      <c r="U228" s="771">
        <v>0</v>
      </c>
      <c r="V228" s="772">
        <v>0</v>
      </c>
      <c r="W228" s="771">
        <v>0</v>
      </c>
      <c r="X228" s="772">
        <v>0</v>
      </c>
      <c r="Y228" s="771">
        <v>0</v>
      </c>
      <c r="Z228" s="772">
        <v>0</v>
      </c>
      <c r="AA228" s="771">
        <v>0</v>
      </c>
      <c r="AB228" s="772">
        <v>0</v>
      </c>
      <c r="AC228" s="771">
        <v>0</v>
      </c>
      <c r="AD228" s="772">
        <v>0</v>
      </c>
      <c r="AE228" s="773">
        <v>0</v>
      </c>
      <c r="AF228" s="707"/>
      <c r="AG228" s="1003"/>
      <c r="AH228" s="707"/>
      <c r="AI228" s="770">
        <v>0</v>
      </c>
      <c r="AJ228" s="771">
        <v>0</v>
      </c>
      <c r="AK228" s="772">
        <v>0</v>
      </c>
      <c r="AL228" s="771">
        <v>0</v>
      </c>
      <c r="AM228" s="772">
        <v>0</v>
      </c>
      <c r="AN228" s="771">
        <v>0</v>
      </c>
      <c r="AO228" s="772">
        <v>0</v>
      </c>
      <c r="AP228" s="771">
        <v>0</v>
      </c>
      <c r="AQ228" s="772">
        <v>0</v>
      </c>
      <c r="AR228" s="771">
        <v>0</v>
      </c>
      <c r="AS228" s="772">
        <v>0</v>
      </c>
      <c r="AT228" s="771">
        <v>0</v>
      </c>
      <c r="AU228" s="772">
        <v>0</v>
      </c>
      <c r="AV228" s="771">
        <v>0</v>
      </c>
      <c r="AW228" s="772">
        <v>0</v>
      </c>
      <c r="AX228" s="771">
        <v>0</v>
      </c>
      <c r="AY228" s="772">
        <v>0</v>
      </c>
      <c r="AZ228" s="771">
        <v>0</v>
      </c>
      <c r="BA228" s="772">
        <v>0</v>
      </c>
      <c r="BB228" s="771">
        <v>0</v>
      </c>
      <c r="BC228" s="772">
        <v>0</v>
      </c>
      <c r="BD228" s="771">
        <v>0</v>
      </c>
      <c r="BE228" s="772">
        <v>0</v>
      </c>
      <c r="BF228" s="771">
        <v>0</v>
      </c>
      <c r="BG228" s="772">
        <v>0</v>
      </c>
      <c r="BH228" s="773">
        <v>0</v>
      </c>
      <c r="BI228" s="707"/>
      <c r="BJ228" s="1005"/>
      <c r="BK228" s="707"/>
      <c r="BL228" s="991"/>
      <c r="BM228" s="707"/>
      <c r="BN228" s="770">
        <v>0</v>
      </c>
      <c r="BO228" s="771">
        <v>0</v>
      </c>
      <c r="BP228" s="772">
        <v>0</v>
      </c>
      <c r="BQ228" s="771">
        <v>0</v>
      </c>
      <c r="BR228" s="772">
        <v>0</v>
      </c>
      <c r="BS228" s="771">
        <v>0</v>
      </c>
      <c r="BT228" s="772">
        <v>0</v>
      </c>
      <c r="BU228" s="771">
        <v>0</v>
      </c>
      <c r="BV228" s="772">
        <v>0</v>
      </c>
      <c r="BW228" s="771">
        <v>0</v>
      </c>
      <c r="BX228" s="772">
        <v>0</v>
      </c>
      <c r="BY228" s="771">
        <v>0</v>
      </c>
      <c r="BZ228" s="772">
        <v>0</v>
      </c>
      <c r="CA228" s="771">
        <v>0</v>
      </c>
      <c r="CB228" s="772">
        <v>0</v>
      </c>
      <c r="CC228" s="771">
        <v>0</v>
      </c>
      <c r="CD228" s="772">
        <v>0</v>
      </c>
      <c r="CE228" s="771">
        <v>0</v>
      </c>
      <c r="CF228" s="772">
        <v>0</v>
      </c>
      <c r="CG228" s="771">
        <v>0</v>
      </c>
      <c r="CH228" s="772">
        <v>0</v>
      </c>
      <c r="CI228" s="771">
        <v>0</v>
      </c>
      <c r="CJ228" s="772">
        <v>0</v>
      </c>
      <c r="CK228" s="771">
        <v>0</v>
      </c>
      <c r="CL228" s="772">
        <v>0</v>
      </c>
      <c r="CM228" s="773">
        <v>0</v>
      </c>
      <c r="CN228" s="707"/>
      <c r="CO228" s="993"/>
      <c r="CP228" s="707"/>
      <c r="CQ228" s="770">
        <v>0</v>
      </c>
      <c r="CR228" s="771">
        <v>0</v>
      </c>
      <c r="CS228" s="772">
        <v>0</v>
      </c>
      <c r="CT228" s="771">
        <v>0</v>
      </c>
      <c r="CU228" s="772">
        <v>0</v>
      </c>
      <c r="CV228" s="771">
        <v>0</v>
      </c>
      <c r="CW228" s="772">
        <v>0</v>
      </c>
      <c r="CX228" s="771">
        <v>0</v>
      </c>
      <c r="CY228" s="772">
        <v>0</v>
      </c>
      <c r="CZ228" s="771">
        <v>0</v>
      </c>
      <c r="DA228" s="772">
        <v>0</v>
      </c>
      <c r="DB228" s="771">
        <v>0</v>
      </c>
      <c r="DC228" s="772">
        <v>0</v>
      </c>
      <c r="DD228" s="771">
        <v>0</v>
      </c>
      <c r="DE228" s="772">
        <v>0</v>
      </c>
      <c r="DF228" s="771">
        <v>0</v>
      </c>
      <c r="DG228" s="772">
        <v>0</v>
      </c>
      <c r="DH228" s="771">
        <v>0</v>
      </c>
      <c r="DI228" s="772">
        <v>0</v>
      </c>
      <c r="DJ228" s="771">
        <v>0</v>
      </c>
      <c r="DK228" s="772">
        <v>0</v>
      </c>
      <c r="DL228" s="771">
        <v>0</v>
      </c>
      <c r="DM228" s="772">
        <v>0</v>
      </c>
      <c r="DN228" s="771">
        <v>0</v>
      </c>
      <c r="DO228" s="772">
        <v>0</v>
      </c>
      <c r="DP228" s="773">
        <v>0</v>
      </c>
      <c r="DQ228" s="707"/>
      <c r="DR228" s="995"/>
      <c r="DS228" s="707"/>
      <c r="DT228" s="997"/>
    </row>
    <row r="229" spans="2:124" outlineLevel="1">
      <c r="B229" s="774">
        <v>216</v>
      </c>
      <c r="C229" s="817" t="s">
        <v>504</v>
      </c>
      <c r="D229" s="776">
        <v>2016</v>
      </c>
      <c r="F229" s="777">
        <v>0</v>
      </c>
      <c r="G229" s="778">
        <v>0</v>
      </c>
      <c r="H229" s="779">
        <v>0</v>
      </c>
      <c r="I229" s="778">
        <v>0</v>
      </c>
      <c r="J229" s="779">
        <v>0</v>
      </c>
      <c r="K229" s="778">
        <v>0</v>
      </c>
      <c r="L229" s="779">
        <v>0</v>
      </c>
      <c r="M229" s="778">
        <v>0</v>
      </c>
      <c r="N229" s="779">
        <v>0</v>
      </c>
      <c r="O229" s="778">
        <v>0</v>
      </c>
      <c r="P229" s="779">
        <v>0</v>
      </c>
      <c r="Q229" s="778">
        <v>0</v>
      </c>
      <c r="R229" s="779">
        <v>0</v>
      </c>
      <c r="S229" s="778">
        <v>0</v>
      </c>
      <c r="T229" s="779">
        <v>0</v>
      </c>
      <c r="U229" s="778">
        <v>0</v>
      </c>
      <c r="V229" s="779">
        <v>0</v>
      </c>
      <c r="W229" s="778">
        <v>0</v>
      </c>
      <c r="X229" s="779">
        <v>0</v>
      </c>
      <c r="Y229" s="778">
        <v>0</v>
      </c>
      <c r="Z229" s="779">
        <v>0</v>
      </c>
      <c r="AA229" s="778">
        <v>0</v>
      </c>
      <c r="AB229" s="779">
        <v>0</v>
      </c>
      <c r="AC229" s="778">
        <v>0</v>
      </c>
      <c r="AD229" s="779">
        <v>0</v>
      </c>
      <c r="AE229" s="780">
        <v>0</v>
      </c>
      <c r="AF229" s="707"/>
      <c r="AG229" s="1003"/>
      <c r="AH229" s="707"/>
      <c r="AI229" s="777">
        <v>0</v>
      </c>
      <c r="AJ229" s="778">
        <v>0</v>
      </c>
      <c r="AK229" s="779">
        <v>0</v>
      </c>
      <c r="AL229" s="778">
        <v>0</v>
      </c>
      <c r="AM229" s="779">
        <v>0</v>
      </c>
      <c r="AN229" s="778">
        <v>0</v>
      </c>
      <c r="AO229" s="779">
        <v>0</v>
      </c>
      <c r="AP229" s="778">
        <v>0</v>
      </c>
      <c r="AQ229" s="779">
        <v>0</v>
      </c>
      <c r="AR229" s="778">
        <v>0</v>
      </c>
      <c r="AS229" s="779">
        <v>0</v>
      </c>
      <c r="AT229" s="778">
        <v>0</v>
      </c>
      <c r="AU229" s="779">
        <v>0</v>
      </c>
      <c r="AV229" s="778">
        <v>0</v>
      </c>
      <c r="AW229" s="779">
        <v>0</v>
      </c>
      <c r="AX229" s="778">
        <v>0</v>
      </c>
      <c r="AY229" s="779">
        <v>0</v>
      </c>
      <c r="AZ229" s="778">
        <v>0</v>
      </c>
      <c r="BA229" s="779">
        <v>0</v>
      </c>
      <c r="BB229" s="778">
        <v>0</v>
      </c>
      <c r="BC229" s="779">
        <v>0</v>
      </c>
      <c r="BD229" s="778">
        <v>0</v>
      </c>
      <c r="BE229" s="779">
        <v>0</v>
      </c>
      <c r="BF229" s="778">
        <v>0</v>
      </c>
      <c r="BG229" s="779">
        <v>0</v>
      </c>
      <c r="BH229" s="780">
        <v>0</v>
      </c>
      <c r="BI229" s="707"/>
      <c r="BJ229" s="1005"/>
      <c r="BK229" s="707"/>
      <c r="BL229" s="991"/>
      <c r="BM229" s="707"/>
      <c r="BN229" s="777">
        <v>0</v>
      </c>
      <c r="BO229" s="778">
        <v>0</v>
      </c>
      <c r="BP229" s="779">
        <v>0</v>
      </c>
      <c r="BQ229" s="778">
        <v>0</v>
      </c>
      <c r="BR229" s="779">
        <v>0</v>
      </c>
      <c r="BS229" s="778">
        <v>0</v>
      </c>
      <c r="BT229" s="779">
        <v>0</v>
      </c>
      <c r="BU229" s="778">
        <v>0</v>
      </c>
      <c r="BV229" s="779">
        <v>0</v>
      </c>
      <c r="BW229" s="778">
        <v>0</v>
      </c>
      <c r="BX229" s="779">
        <v>0</v>
      </c>
      <c r="BY229" s="778">
        <v>0</v>
      </c>
      <c r="BZ229" s="779">
        <v>0</v>
      </c>
      <c r="CA229" s="778">
        <v>0</v>
      </c>
      <c r="CB229" s="779">
        <v>0</v>
      </c>
      <c r="CC229" s="778">
        <v>0</v>
      </c>
      <c r="CD229" s="779">
        <v>0</v>
      </c>
      <c r="CE229" s="778">
        <v>0</v>
      </c>
      <c r="CF229" s="779">
        <v>0</v>
      </c>
      <c r="CG229" s="778">
        <v>0</v>
      </c>
      <c r="CH229" s="779">
        <v>0</v>
      </c>
      <c r="CI229" s="778">
        <v>0</v>
      </c>
      <c r="CJ229" s="779">
        <v>0</v>
      </c>
      <c r="CK229" s="778">
        <v>0</v>
      </c>
      <c r="CL229" s="779">
        <v>0</v>
      </c>
      <c r="CM229" s="780">
        <v>0</v>
      </c>
      <c r="CN229" s="707"/>
      <c r="CO229" s="993"/>
      <c r="CP229" s="707"/>
      <c r="CQ229" s="777">
        <v>0</v>
      </c>
      <c r="CR229" s="778">
        <v>0</v>
      </c>
      <c r="CS229" s="779">
        <v>0</v>
      </c>
      <c r="CT229" s="778">
        <v>0</v>
      </c>
      <c r="CU229" s="779">
        <v>0</v>
      </c>
      <c r="CV229" s="778">
        <v>0</v>
      </c>
      <c r="CW229" s="779">
        <v>0</v>
      </c>
      <c r="CX229" s="778">
        <v>0</v>
      </c>
      <c r="CY229" s="779">
        <v>0</v>
      </c>
      <c r="CZ229" s="778">
        <v>0</v>
      </c>
      <c r="DA229" s="779">
        <v>0</v>
      </c>
      <c r="DB229" s="778">
        <v>0</v>
      </c>
      <c r="DC229" s="779">
        <v>0</v>
      </c>
      <c r="DD229" s="778">
        <v>0</v>
      </c>
      <c r="DE229" s="779">
        <v>0</v>
      </c>
      <c r="DF229" s="778">
        <v>0</v>
      </c>
      <c r="DG229" s="779">
        <v>0</v>
      </c>
      <c r="DH229" s="778">
        <v>0</v>
      </c>
      <c r="DI229" s="779">
        <v>0</v>
      </c>
      <c r="DJ229" s="778">
        <v>0</v>
      </c>
      <c r="DK229" s="779">
        <v>0</v>
      </c>
      <c r="DL229" s="778">
        <v>0</v>
      </c>
      <c r="DM229" s="779">
        <v>0</v>
      </c>
      <c r="DN229" s="778">
        <v>0</v>
      </c>
      <c r="DO229" s="779">
        <v>0</v>
      </c>
      <c r="DP229" s="780">
        <v>0</v>
      </c>
      <c r="DQ229" s="707"/>
      <c r="DR229" s="995"/>
      <c r="DS229" s="707"/>
      <c r="DT229" s="997"/>
    </row>
    <row r="230" spans="2:124" ht="11.25" customHeight="1">
      <c r="B230" s="725" t="s">
        <v>810</v>
      </c>
      <c r="C230" s="726"/>
      <c r="D230" s="727"/>
      <c r="F230" s="880">
        <v>0</v>
      </c>
      <c r="G230" s="848">
        <v>51081413</v>
      </c>
      <c r="H230" s="848">
        <v>50051369</v>
      </c>
      <c r="I230" s="848">
        <v>50047508</v>
      </c>
      <c r="J230" s="848">
        <v>50041701</v>
      </c>
      <c r="K230" s="848">
        <v>50038361</v>
      </c>
      <c r="L230" s="848">
        <v>49862897</v>
      </c>
      <c r="M230" s="848">
        <v>49859924</v>
      </c>
      <c r="N230" s="848">
        <v>49849382</v>
      </c>
      <c r="O230" s="848">
        <v>49766958</v>
      </c>
      <c r="P230" s="848">
        <v>49624244</v>
      </c>
      <c r="Q230" s="848">
        <v>48966054</v>
      </c>
      <c r="R230" s="848">
        <v>41136899</v>
      </c>
      <c r="S230" s="848">
        <v>22961009</v>
      </c>
      <c r="T230" s="848">
        <v>22903535</v>
      </c>
      <c r="U230" s="848">
        <v>17616546</v>
      </c>
      <c r="V230" s="848">
        <v>15386849</v>
      </c>
      <c r="W230" s="848">
        <v>10101235</v>
      </c>
      <c r="X230" s="848">
        <v>6118441</v>
      </c>
      <c r="Y230" s="848">
        <v>6003482</v>
      </c>
      <c r="Z230" s="848">
        <v>730368</v>
      </c>
      <c r="AA230" s="848">
        <v>0</v>
      </c>
      <c r="AB230" s="848">
        <v>0</v>
      </c>
      <c r="AC230" s="848">
        <v>0</v>
      </c>
      <c r="AD230" s="848">
        <v>0</v>
      </c>
      <c r="AE230" s="848">
        <v>0</v>
      </c>
      <c r="AF230" s="707"/>
      <c r="AG230" s="1003"/>
      <c r="AH230" s="707"/>
      <c r="AI230" s="880">
        <v>0</v>
      </c>
      <c r="AJ230" s="848">
        <v>6962</v>
      </c>
      <c r="AK230" s="848">
        <v>6776</v>
      </c>
      <c r="AL230" s="848">
        <v>6775</v>
      </c>
      <c r="AM230" s="848">
        <v>6775</v>
      </c>
      <c r="AN230" s="848">
        <v>6774</v>
      </c>
      <c r="AO230" s="848">
        <v>6748</v>
      </c>
      <c r="AP230" s="848">
        <v>6747</v>
      </c>
      <c r="AQ230" s="848">
        <v>6746</v>
      </c>
      <c r="AR230" s="848">
        <v>6725</v>
      </c>
      <c r="AS230" s="848">
        <v>6721</v>
      </c>
      <c r="AT230" s="848">
        <v>6616</v>
      </c>
      <c r="AU230" s="848">
        <v>5321</v>
      </c>
      <c r="AV230" s="848">
        <v>3179</v>
      </c>
      <c r="AW230" s="848">
        <v>3176</v>
      </c>
      <c r="AX230" s="848">
        <v>2707</v>
      </c>
      <c r="AY230" s="848">
        <v>2353</v>
      </c>
      <c r="AZ230" s="848">
        <v>1986</v>
      </c>
      <c r="BA230" s="848">
        <v>1736</v>
      </c>
      <c r="BB230" s="848">
        <v>1615</v>
      </c>
      <c r="BC230" s="848">
        <v>161</v>
      </c>
      <c r="BD230" s="848">
        <v>43</v>
      </c>
      <c r="BE230" s="848">
        <v>0</v>
      </c>
      <c r="BF230" s="848">
        <v>0</v>
      </c>
      <c r="BG230" s="848">
        <v>0</v>
      </c>
      <c r="BH230" s="848">
        <v>0</v>
      </c>
      <c r="BI230" s="707"/>
      <c r="BJ230" s="1005"/>
      <c r="BK230" s="707"/>
      <c r="BL230" s="991"/>
      <c r="BM230" s="707"/>
      <c r="BN230" s="880">
        <v>0</v>
      </c>
      <c r="BO230" s="848">
        <v>45660193</v>
      </c>
      <c r="BP230" s="848">
        <v>44896599</v>
      </c>
      <c r="BQ230" s="848">
        <v>44892940</v>
      </c>
      <c r="BR230" s="848">
        <v>44887440</v>
      </c>
      <c r="BS230" s="848">
        <v>44884275</v>
      </c>
      <c r="BT230" s="848">
        <v>44751911</v>
      </c>
      <c r="BU230" s="848">
        <v>44749095</v>
      </c>
      <c r="BV230" s="848">
        <v>44738248</v>
      </c>
      <c r="BW230" s="848">
        <v>44675765</v>
      </c>
      <c r="BX230" s="848">
        <v>44510795</v>
      </c>
      <c r="BY230" s="848">
        <v>43916172</v>
      </c>
      <c r="BZ230" s="848">
        <v>38109979</v>
      </c>
      <c r="CA230" s="848">
        <v>24633422</v>
      </c>
      <c r="CB230" s="848">
        <v>24549657</v>
      </c>
      <c r="CC230" s="848">
        <v>19620716</v>
      </c>
      <c r="CD230" s="848">
        <v>18000469</v>
      </c>
      <c r="CE230" s="848">
        <v>10387404</v>
      </c>
      <c r="CF230" s="848">
        <v>4527486</v>
      </c>
      <c r="CG230" s="848">
        <v>4418582</v>
      </c>
      <c r="CH230" s="848">
        <v>727248</v>
      </c>
      <c r="CI230" s="848">
        <v>0</v>
      </c>
      <c r="CJ230" s="848">
        <v>0</v>
      </c>
      <c r="CK230" s="848">
        <v>0</v>
      </c>
      <c r="CL230" s="848">
        <v>0</v>
      </c>
      <c r="CM230" s="848">
        <v>0</v>
      </c>
      <c r="CN230" s="707"/>
      <c r="CO230" s="993"/>
      <c r="CP230" s="707"/>
      <c r="CQ230" s="880">
        <v>0</v>
      </c>
      <c r="CR230" s="848">
        <v>5669</v>
      </c>
      <c r="CS230" s="848">
        <v>5531</v>
      </c>
      <c r="CT230" s="848">
        <v>5531</v>
      </c>
      <c r="CU230" s="848">
        <v>5530</v>
      </c>
      <c r="CV230" s="848">
        <v>5530</v>
      </c>
      <c r="CW230" s="848">
        <v>5510</v>
      </c>
      <c r="CX230" s="848">
        <v>5509</v>
      </c>
      <c r="CY230" s="848">
        <v>5508</v>
      </c>
      <c r="CZ230" s="848">
        <v>5494</v>
      </c>
      <c r="DA230" s="848">
        <v>5477</v>
      </c>
      <c r="DB230" s="848">
        <v>5385</v>
      </c>
      <c r="DC230" s="848">
        <v>4427</v>
      </c>
      <c r="DD230" s="848">
        <v>2839</v>
      </c>
      <c r="DE230" s="848">
        <v>2838</v>
      </c>
      <c r="DF230" s="848">
        <v>2427</v>
      </c>
      <c r="DG230" s="848">
        <v>2171</v>
      </c>
      <c r="DH230" s="848">
        <v>1662</v>
      </c>
      <c r="DI230" s="848">
        <v>1294</v>
      </c>
      <c r="DJ230" s="848">
        <v>1174</v>
      </c>
      <c r="DK230" s="848">
        <v>156</v>
      </c>
      <c r="DL230" s="848">
        <v>0</v>
      </c>
      <c r="DM230" s="848">
        <v>0</v>
      </c>
      <c r="DN230" s="848">
        <v>0</v>
      </c>
      <c r="DO230" s="848">
        <v>0</v>
      </c>
      <c r="DP230" s="848">
        <v>0</v>
      </c>
      <c r="DQ230" s="707"/>
      <c r="DR230" s="995"/>
      <c r="DS230" s="707"/>
      <c r="DT230" s="997"/>
    </row>
    <row r="231" spans="2:124" ht="5.0999999999999996" customHeight="1">
      <c r="F231" s="851"/>
      <c r="G231" s="851"/>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G231" s="1003"/>
      <c r="AI231" s="851"/>
      <c r="AJ231" s="851"/>
      <c r="AK231" s="851"/>
      <c r="AL231" s="851"/>
      <c r="AM231" s="851"/>
      <c r="AN231" s="851"/>
      <c r="AO231" s="851"/>
      <c r="AP231" s="851"/>
      <c r="AQ231" s="851"/>
      <c r="AR231" s="851"/>
      <c r="AS231" s="851"/>
      <c r="AT231" s="851"/>
      <c r="AU231" s="851"/>
      <c r="AV231" s="851"/>
      <c r="AW231" s="851"/>
      <c r="AX231" s="851"/>
      <c r="AY231" s="851"/>
      <c r="AZ231" s="851"/>
      <c r="BA231" s="851"/>
      <c r="BB231" s="851"/>
      <c r="BC231" s="851"/>
      <c r="BD231" s="851"/>
      <c r="BE231" s="851"/>
      <c r="BF231" s="851"/>
      <c r="BG231" s="851"/>
      <c r="BH231" s="851"/>
      <c r="BJ231" s="1005"/>
      <c r="BL231" s="991"/>
      <c r="BN231" s="851"/>
      <c r="BO231" s="851"/>
      <c r="BP231" s="851"/>
      <c r="BQ231" s="851"/>
      <c r="BR231" s="851"/>
      <c r="BS231" s="851"/>
      <c r="BT231" s="851"/>
      <c r="BU231" s="851"/>
      <c r="BV231" s="851"/>
      <c r="BW231" s="851"/>
      <c r="BX231" s="851"/>
      <c r="BY231" s="851"/>
      <c r="BZ231" s="851"/>
      <c r="CA231" s="851"/>
      <c r="CB231" s="851"/>
      <c r="CC231" s="851"/>
      <c r="CD231" s="851"/>
      <c r="CE231" s="851"/>
      <c r="CF231" s="851"/>
      <c r="CG231" s="851"/>
      <c r="CH231" s="851"/>
      <c r="CI231" s="851"/>
      <c r="CJ231" s="851"/>
      <c r="CK231" s="851"/>
      <c r="CL231" s="851"/>
      <c r="CM231" s="851"/>
      <c r="CO231" s="993"/>
      <c r="CQ231" s="851"/>
      <c r="CR231" s="851"/>
      <c r="CS231" s="851"/>
      <c r="CT231" s="851"/>
      <c r="CU231" s="851"/>
      <c r="CV231" s="851"/>
      <c r="CW231" s="851"/>
      <c r="CX231" s="851"/>
      <c r="CY231" s="851"/>
      <c r="CZ231" s="851"/>
      <c r="DA231" s="851"/>
      <c r="DB231" s="851"/>
      <c r="DC231" s="851"/>
      <c r="DD231" s="851"/>
      <c r="DE231" s="851"/>
      <c r="DF231" s="851"/>
      <c r="DG231" s="851"/>
      <c r="DH231" s="851"/>
      <c r="DI231" s="851"/>
      <c r="DJ231" s="851"/>
      <c r="DK231" s="851"/>
      <c r="DL231" s="851"/>
      <c r="DM231" s="851"/>
      <c r="DN231" s="851"/>
      <c r="DO231" s="851"/>
      <c r="DP231" s="851"/>
      <c r="DR231" s="995"/>
      <c r="DT231" s="997"/>
    </row>
    <row r="232" spans="2:124" ht="11.25" customHeight="1">
      <c r="B232" s="881" t="s">
        <v>26</v>
      </c>
      <c r="C232" s="882"/>
      <c r="D232" s="883"/>
      <c r="F232" s="884">
        <v>105178501</v>
      </c>
      <c r="G232" s="884">
        <v>152146452</v>
      </c>
      <c r="H232" s="884">
        <v>149677862</v>
      </c>
      <c r="I232" s="884">
        <v>148994309</v>
      </c>
      <c r="J232" s="884">
        <v>148876226</v>
      </c>
      <c r="K232" s="884">
        <v>148693294</v>
      </c>
      <c r="L232" s="884">
        <v>147159346</v>
      </c>
      <c r="M232" s="884">
        <v>147144769</v>
      </c>
      <c r="N232" s="884">
        <v>146558518</v>
      </c>
      <c r="O232" s="884">
        <v>140891411</v>
      </c>
      <c r="P232" s="884">
        <v>96182448</v>
      </c>
      <c r="Q232" s="884">
        <v>91393423</v>
      </c>
      <c r="R232" s="884">
        <v>65353501</v>
      </c>
      <c r="S232" s="884">
        <v>46093050</v>
      </c>
      <c r="T232" s="884">
        <v>44269544</v>
      </c>
      <c r="U232" s="884">
        <v>33717891</v>
      </c>
      <c r="V232" s="884">
        <v>24221351</v>
      </c>
      <c r="W232" s="884">
        <v>18935737</v>
      </c>
      <c r="X232" s="884">
        <v>14689490</v>
      </c>
      <c r="Y232" s="884">
        <v>9500023</v>
      </c>
      <c r="Z232" s="884">
        <v>1423111</v>
      </c>
      <c r="AA232" s="884">
        <v>686177</v>
      </c>
      <c r="AB232" s="884">
        <v>686177</v>
      </c>
      <c r="AC232" s="884">
        <v>0</v>
      </c>
      <c r="AD232" s="884">
        <v>0</v>
      </c>
      <c r="AE232" s="884">
        <v>0</v>
      </c>
      <c r="AF232" s="707"/>
      <c r="AG232" s="1004"/>
      <c r="AH232" s="707"/>
      <c r="AI232" s="884">
        <v>15394</v>
      </c>
      <c r="AJ232" s="884">
        <v>21598</v>
      </c>
      <c r="AK232" s="884">
        <v>21011</v>
      </c>
      <c r="AL232" s="884">
        <v>20724</v>
      </c>
      <c r="AM232" s="884">
        <v>20712</v>
      </c>
      <c r="AN232" s="884">
        <v>20673</v>
      </c>
      <c r="AO232" s="884">
        <v>20447</v>
      </c>
      <c r="AP232" s="884">
        <v>20445</v>
      </c>
      <c r="AQ232" s="884">
        <v>20348</v>
      </c>
      <c r="AR232" s="884">
        <v>19664</v>
      </c>
      <c r="AS232" s="884">
        <v>14159</v>
      </c>
      <c r="AT232" s="884">
        <v>13270</v>
      </c>
      <c r="AU232" s="884">
        <v>11302</v>
      </c>
      <c r="AV232" s="884">
        <v>8862</v>
      </c>
      <c r="AW232" s="884">
        <v>8309</v>
      </c>
      <c r="AX232" s="884">
        <v>7012</v>
      </c>
      <c r="AY232" s="884">
        <v>5906</v>
      </c>
      <c r="AZ232" s="884">
        <v>5539</v>
      </c>
      <c r="BA232" s="884">
        <v>4994</v>
      </c>
      <c r="BB232" s="884">
        <v>2349</v>
      </c>
      <c r="BC232" s="884">
        <v>297</v>
      </c>
      <c r="BD232" s="884">
        <v>178</v>
      </c>
      <c r="BE232" s="884">
        <v>135</v>
      </c>
      <c r="BF232" s="884">
        <v>0</v>
      </c>
      <c r="BG232" s="884">
        <v>0</v>
      </c>
      <c r="BH232" s="884">
        <v>0</v>
      </c>
      <c r="BI232" s="707"/>
      <c r="BJ232" s="1006"/>
      <c r="BK232" s="707"/>
      <c r="BL232" s="992"/>
      <c r="BM232" s="707"/>
      <c r="BN232" s="884">
        <v>83524379</v>
      </c>
      <c r="BO232" s="884">
        <v>125231817</v>
      </c>
      <c r="BP232" s="884">
        <v>123240648</v>
      </c>
      <c r="BQ232" s="884">
        <v>122601155</v>
      </c>
      <c r="BR232" s="884">
        <v>122532972</v>
      </c>
      <c r="BS232" s="884">
        <v>122423575</v>
      </c>
      <c r="BT232" s="884">
        <v>121482966</v>
      </c>
      <c r="BU232" s="884">
        <v>121469923</v>
      </c>
      <c r="BV232" s="884">
        <v>121035938</v>
      </c>
      <c r="BW232" s="884">
        <v>117483696</v>
      </c>
      <c r="BX232" s="884">
        <v>81527655</v>
      </c>
      <c r="BY232" s="884">
        <v>77535577</v>
      </c>
      <c r="BZ232" s="884">
        <v>57522812</v>
      </c>
      <c r="CA232" s="884">
        <v>43136485</v>
      </c>
      <c r="CB232" s="884">
        <v>41807702</v>
      </c>
      <c r="CC232" s="884">
        <v>33044898</v>
      </c>
      <c r="CD232" s="884">
        <v>24815824</v>
      </c>
      <c r="CE232" s="884">
        <v>17202759</v>
      </c>
      <c r="CF232" s="884">
        <v>11181207</v>
      </c>
      <c r="CG232" s="884">
        <v>7959035</v>
      </c>
      <c r="CH232" s="884">
        <v>1070041</v>
      </c>
      <c r="CI232" s="884">
        <v>336227</v>
      </c>
      <c r="CJ232" s="884">
        <v>336227</v>
      </c>
      <c r="CK232" s="884">
        <v>0</v>
      </c>
      <c r="CL232" s="884">
        <v>0</v>
      </c>
      <c r="CM232" s="884">
        <v>0</v>
      </c>
      <c r="CN232" s="707"/>
      <c r="CO232" s="994"/>
      <c r="CP232" s="707"/>
      <c r="CQ232" s="884">
        <v>11524</v>
      </c>
      <c r="CR232" s="884">
        <v>16477</v>
      </c>
      <c r="CS232" s="884">
        <v>16006</v>
      </c>
      <c r="CT232" s="884">
        <v>15745</v>
      </c>
      <c r="CU232" s="884">
        <v>15748</v>
      </c>
      <c r="CV232" s="884">
        <v>15722</v>
      </c>
      <c r="CW232" s="884">
        <v>15584</v>
      </c>
      <c r="CX232" s="884">
        <v>15582</v>
      </c>
      <c r="CY232" s="884">
        <v>15511</v>
      </c>
      <c r="CZ232" s="884">
        <v>15103</v>
      </c>
      <c r="DA232" s="884">
        <v>10742</v>
      </c>
      <c r="DB232" s="884">
        <v>10005</v>
      </c>
      <c r="DC232" s="884">
        <v>8504</v>
      </c>
      <c r="DD232" s="884">
        <v>6678</v>
      </c>
      <c r="DE232" s="884">
        <v>6312</v>
      </c>
      <c r="DF232" s="884">
        <v>5343</v>
      </c>
      <c r="DG232" s="884">
        <v>4477</v>
      </c>
      <c r="DH232" s="884">
        <v>3968</v>
      </c>
      <c r="DI232" s="884">
        <v>3419</v>
      </c>
      <c r="DJ232" s="884">
        <v>1750</v>
      </c>
      <c r="DK232" s="884">
        <v>223</v>
      </c>
      <c r="DL232" s="884">
        <v>66</v>
      </c>
      <c r="DM232" s="884">
        <v>66</v>
      </c>
      <c r="DN232" s="884">
        <v>0</v>
      </c>
      <c r="DO232" s="884">
        <v>0</v>
      </c>
      <c r="DP232" s="884">
        <v>0</v>
      </c>
      <c r="DQ232" s="707"/>
      <c r="DR232" s="996"/>
      <c r="DS232" s="707"/>
      <c r="DT232" s="998"/>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Zeros="0" topLeftCell="A7" zoomScaleNormal="100" workbookViewId="0">
      <selection activeCell="A9" sqref="A9"/>
    </sheetView>
  </sheetViews>
  <sheetFormatPr defaultColWidth="0" defaultRowHeight="12.75"/>
  <cols>
    <col min="1" max="1" width="71.85546875" style="682" bestFit="1" customWidth="1"/>
    <col min="2" max="2" width="13.85546875" style="682" bestFit="1" customWidth="1"/>
    <col min="3" max="3" width="11.5703125" style="682" bestFit="1" customWidth="1"/>
    <col min="4" max="4" width="13.85546875" style="682" bestFit="1" customWidth="1"/>
    <col min="5" max="5" width="11.140625" style="682" bestFit="1" customWidth="1"/>
    <col min="6" max="6" width="13.85546875" style="682" bestFit="1" customWidth="1"/>
    <col min="7" max="7" width="7.85546875" style="682" bestFit="1" customWidth="1"/>
    <col min="8" max="8" width="16.140625" style="682" customWidth="1"/>
    <col min="9" max="9" width="13.85546875" style="682" bestFit="1" customWidth="1"/>
    <col min="10" max="10" width="9" style="682" bestFit="1" customWidth="1"/>
    <col min="11" max="11" width="13.42578125" style="682" bestFit="1" customWidth="1"/>
    <col min="12" max="12" width="11.140625" style="682" customWidth="1"/>
    <col min="13" max="13" width="12.42578125" style="682" bestFit="1" customWidth="1"/>
    <col min="14" max="16384" width="12.42578125" style="682" hidden="1"/>
  </cols>
  <sheetData>
    <row r="1" spans="1:13">
      <c r="A1" s="892" t="s">
        <v>821</v>
      </c>
      <c r="B1" s="890"/>
      <c r="C1" s="890"/>
      <c r="D1" s="890"/>
      <c r="E1" s="890"/>
      <c r="F1" s="890"/>
      <c r="H1" s="892" t="s">
        <v>821</v>
      </c>
      <c r="I1" s="936"/>
      <c r="J1" s="936"/>
      <c r="K1" s="936"/>
      <c r="L1" s="936"/>
      <c r="M1" s="936"/>
    </row>
    <row r="2" spans="1:13">
      <c r="A2" s="683" t="s">
        <v>237</v>
      </c>
      <c r="B2" s="683" t="s">
        <v>822</v>
      </c>
      <c r="C2" s="683" t="s">
        <v>823</v>
      </c>
      <c r="D2" s="683" t="s">
        <v>824</v>
      </c>
      <c r="E2" s="890"/>
      <c r="F2" s="890"/>
      <c r="H2" s="683" t="s">
        <v>237</v>
      </c>
      <c r="I2" s="683" t="s">
        <v>822</v>
      </c>
      <c r="J2" s="683" t="s">
        <v>823</v>
      </c>
      <c r="K2" s="683" t="s">
        <v>824</v>
      </c>
      <c r="L2" s="936"/>
      <c r="M2" s="936"/>
    </row>
    <row r="3" spans="1:13">
      <c r="A3" s="895" t="s">
        <v>761</v>
      </c>
      <c r="B3" s="898">
        <v>12983154</v>
      </c>
      <c r="C3" s="896">
        <f>+D3/B3</f>
        <v>0.77543908051926369</v>
      </c>
      <c r="D3" s="897">
        <v>10067645</v>
      </c>
      <c r="E3" s="893"/>
      <c r="F3" s="890"/>
      <c r="H3" s="895" t="s">
        <v>761</v>
      </c>
      <c r="I3" s="898">
        <v>1215103.1895169872</v>
      </c>
      <c r="J3" s="896">
        <f>+K3/I3</f>
        <v>0.74132159519639618</v>
      </c>
      <c r="K3" s="897">
        <v>900782.23478096188</v>
      </c>
      <c r="L3" s="893"/>
      <c r="M3" s="936"/>
    </row>
    <row r="4" spans="1:13">
      <c r="A4" s="895" t="s">
        <v>809</v>
      </c>
      <c r="B4" s="898"/>
      <c r="C4" s="896"/>
      <c r="D4" s="897"/>
      <c r="E4" s="893"/>
      <c r="F4" s="899"/>
      <c r="H4" s="895" t="s">
        <v>809</v>
      </c>
      <c r="I4" s="898"/>
      <c r="J4" s="896"/>
      <c r="K4" s="897"/>
      <c r="L4" s="893"/>
      <c r="M4" s="936"/>
    </row>
    <row r="5" spans="1:13">
      <c r="A5" s="895" t="s">
        <v>830</v>
      </c>
      <c r="B5" s="898"/>
      <c r="C5" s="896"/>
      <c r="D5" s="897"/>
      <c r="E5" s="893"/>
      <c r="F5" s="899"/>
      <c r="H5" s="895" t="s">
        <v>830</v>
      </c>
      <c r="I5" s="898"/>
      <c r="J5" s="896"/>
      <c r="K5" s="897"/>
      <c r="L5" s="893"/>
      <c r="M5" s="936"/>
    </row>
    <row r="6" spans="1:13" ht="25.5">
      <c r="A6" s="890"/>
      <c r="B6" s="890" t="s">
        <v>831</v>
      </c>
      <c r="C6" s="890"/>
      <c r="D6" s="890"/>
      <c r="E6" s="890"/>
      <c r="F6" s="890"/>
      <c r="H6" s="936"/>
      <c r="I6" s="936" t="s">
        <v>833</v>
      </c>
      <c r="J6" s="936"/>
      <c r="K6" s="936"/>
      <c r="L6" s="936"/>
      <c r="M6" s="936"/>
    </row>
    <row r="7" spans="1:13">
      <c r="A7" s="1007" t="s">
        <v>667</v>
      </c>
      <c r="B7" s="1007"/>
      <c r="C7" s="1007"/>
      <c r="D7" s="1007"/>
      <c r="E7" s="1007"/>
      <c r="F7" s="1007"/>
      <c r="H7" s="1007" t="s">
        <v>667</v>
      </c>
      <c r="I7" s="1007"/>
      <c r="J7" s="1007"/>
      <c r="K7" s="1007"/>
      <c r="L7" s="1007"/>
      <c r="M7" s="1007"/>
    </row>
    <row r="8" spans="1:13" ht="76.5">
      <c r="A8" s="683" t="s">
        <v>62</v>
      </c>
      <c r="B8" s="683" t="s">
        <v>668</v>
      </c>
      <c r="C8" s="683" t="s">
        <v>820</v>
      </c>
      <c r="D8" s="683" t="s">
        <v>827</v>
      </c>
      <c r="E8" s="683" t="s">
        <v>825</v>
      </c>
      <c r="F8" s="683" t="s">
        <v>826</v>
      </c>
      <c r="H8" s="683" t="s">
        <v>62</v>
      </c>
      <c r="I8" s="683" t="s">
        <v>668</v>
      </c>
      <c r="J8" s="683" t="s">
        <v>820</v>
      </c>
      <c r="K8" s="683" t="s">
        <v>827</v>
      </c>
      <c r="L8" s="683" t="s">
        <v>825</v>
      </c>
      <c r="M8" s="683" t="s">
        <v>826</v>
      </c>
    </row>
    <row r="9" spans="1:13">
      <c r="A9" s="684">
        <v>42005</v>
      </c>
      <c r="B9" s="690">
        <v>6602.14</v>
      </c>
      <c r="C9" s="685"/>
      <c r="D9" s="685"/>
      <c r="E9" s="685"/>
      <c r="F9" s="685"/>
      <c r="H9" s="684">
        <v>42005</v>
      </c>
      <c r="I9" s="690"/>
      <c r="J9" s="685"/>
      <c r="K9" s="685"/>
      <c r="L9" s="685"/>
      <c r="M9" s="685"/>
    </row>
    <row r="10" spans="1:13">
      <c r="A10" s="684">
        <v>42036</v>
      </c>
      <c r="B10" s="690">
        <v>6594.32</v>
      </c>
      <c r="C10" s="685"/>
      <c r="D10" s="685"/>
      <c r="E10" s="685"/>
      <c r="F10" s="685"/>
      <c r="H10" s="684">
        <v>42036</v>
      </c>
      <c r="I10" s="690"/>
      <c r="J10" s="685"/>
      <c r="K10" s="685"/>
      <c r="L10" s="685"/>
      <c r="M10" s="685"/>
    </row>
    <row r="11" spans="1:13">
      <c r="A11" s="684">
        <v>42064</v>
      </c>
      <c r="B11" s="690">
        <v>6573.63</v>
      </c>
      <c r="C11" s="685"/>
      <c r="D11" s="685"/>
      <c r="E11" s="685"/>
      <c r="F11" s="685"/>
      <c r="H11" s="684">
        <v>42064</v>
      </c>
      <c r="I11" s="690"/>
      <c r="J11" s="685"/>
      <c r="K11" s="685"/>
      <c r="L11" s="685"/>
      <c r="M11" s="685"/>
    </row>
    <row r="12" spans="1:13">
      <c r="A12" s="684">
        <v>42095</v>
      </c>
      <c r="B12" s="690">
        <v>6538.58</v>
      </c>
      <c r="C12" s="685"/>
      <c r="D12" s="685"/>
      <c r="E12" s="685"/>
      <c r="F12" s="685"/>
      <c r="H12" s="684">
        <v>42095</v>
      </c>
      <c r="I12" s="690"/>
      <c r="J12" s="685"/>
      <c r="K12" s="685"/>
      <c r="L12" s="685"/>
      <c r="M12" s="685"/>
    </row>
    <row r="13" spans="1:13">
      <c r="A13" s="684">
        <v>42125</v>
      </c>
      <c r="B13" s="690">
        <v>6198.97</v>
      </c>
      <c r="C13" s="685"/>
      <c r="D13" s="685"/>
      <c r="E13" s="685"/>
      <c r="F13" s="685"/>
      <c r="H13" s="684">
        <v>42125</v>
      </c>
      <c r="I13" s="690"/>
      <c r="J13" s="685"/>
      <c r="K13" s="685"/>
      <c r="L13" s="685"/>
      <c r="M13" s="685"/>
    </row>
    <row r="14" spans="1:13">
      <c r="A14" s="684">
        <v>42156</v>
      </c>
      <c r="B14" s="690">
        <v>5930.84</v>
      </c>
      <c r="C14" s="685"/>
      <c r="D14" s="685"/>
      <c r="E14" s="685"/>
      <c r="F14" s="685"/>
      <c r="H14" s="684">
        <v>42156</v>
      </c>
      <c r="I14" s="690"/>
      <c r="J14" s="685"/>
      <c r="K14" s="685"/>
      <c r="L14" s="685"/>
      <c r="M14" s="685"/>
    </row>
    <row r="15" spans="1:13">
      <c r="A15" s="684">
        <v>42186</v>
      </c>
      <c r="B15" s="690">
        <v>5691.54</v>
      </c>
      <c r="C15" s="685"/>
      <c r="D15" s="685"/>
      <c r="E15" s="685"/>
      <c r="F15" s="685"/>
      <c r="H15" s="684">
        <v>42186</v>
      </c>
      <c r="I15" s="690"/>
      <c r="J15" s="685"/>
      <c r="K15" s="685"/>
      <c r="L15" s="685"/>
      <c r="M15" s="685"/>
    </row>
    <row r="16" spans="1:13">
      <c r="A16" s="684">
        <v>42217</v>
      </c>
      <c r="B16" s="690">
        <v>5466.39</v>
      </c>
      <c r="C16" s="685"/>
      <c r="D16" s="685"/>
      <c r="E16" s="685"/>
      <c r="F16" s="685"/>
      <c r="H16" s="684">
        <v>42217</v>
      </c>
      <c r="I16" s="690"/>
      <c r="J16" s="685"/>
      <c r="K16" s="685"/>
      <c r="L16" s="685"/>
      <c r="M16" s="685"/>
    </row>
    <row r="17" spans="1:13">
      <c r="A17" s="684">
        <v>42248</v>
      </c>
      <c r="B17" s="690">
        <v>5003.8999999999996</v>
      </c>
      <c r="C17" s="685"/>
      <c r="D17" s="685"/>
      <c r="E17" s="685"/>
      <c r="F17" s="685"/>
      <c r="H17" s="684">
        <v>42248</v>
      </c>
      <c r="I17" s="690"/>
      <c r="J17" s="685"/>
      <c r="K17" s="685"/>
      <c r="L17" s="685"/>
      <c r="M17" s="685"/>
    </row>
    <row r="18" spans="1:13">
      <c r="A18" s="684">
        <v>42278</v>
      </c>
      <c r="B18" s="690">
        <v>4966.22</v>
      </c>
      <c r="C18" s="685"/>
      <c r="D18" s="685"/>
      <c r="E18" s="685"/>
      <c r="F18" s="685"/>
      <c r="H18" s="684">
        <v>42278</v>
      </c>
      <c r="I18" s="690"/>
      <c r="J18" s="685"/>
      <c r="K18" s="685"/>
      <c r="L18" s="685"/>
      <c r="M18" s="685"/>
    </row>
    <row r="19" spans="1:13">
      <c r="A19" s="684">
        <v>42309</v>
      </c>
      <c r="B19" s="690">
        <v>4969.82</v>
      </c>
      <c r="C19" s="685"/>
      <c r="D19" s="685"/>
      <c r="E19" s="685"/>
      <c r="F19" s="685"/>
      <c r="H19" s="684">
        <v>42309</v>
      </c>
      <c r="I19" s="690">
        <v>2279.8210000000004</v>
      </c>
      <c r="J19" s="685">
        <v>2391.64</v>
      </c>
      <c r="K19" s="685"/>
      <c r="L19" s="685"/>
      <c r="M19" s="685"/>
    </row>
    <row r="20" spans="1:13">
      <c r="A20" s="684">
        <v>42339</v>
      </c>
      <c r="B20" s="690">
        <v>4951.74</v>
      </c>
      <c r="C20" s="685"/>
      <c r="D20" s="685"/>
      <c r="E20" s="685"/>
      <c r="F20" s="685"/>
      <c r="H20" s="684">
        <v>42339</v>
      </c>
      <c r="I20" s="690">
        <v>2276.4060000000004</v>
      </c>
      <c r="J20" s="685">
        <v>2391.64</v>
      </c>
      <c r="K20" s="685"/>
      <c r="L20" s="685"/>
      <c r="M20" s="685"/>
    </row>
    <row r="21" spans="1:13">
      <c r="A21" s="686" t="s">
        <v>669</v>
      </c>
      <c r="B21" s="689">
        <f>SUM(B9:B20)</f>
        <v>69488.09</v>
      </c>
      <c r="C21" s="687">
        <v>80726</v>
      </c>
      <c r="D21" s="688">
        <f>+(C21-B21)</f>
        <v>11237.910000000003</v>
      </c>
      <c r="E21" s="894">
        <f>+C3</f>
        <v>0.77543908051926369</v>
      </c>
      <c r="F21" s="688">
        <f>+E21*D21</f>
        <v>8714.3145973582414</v>
      </c>
      <c r="H21" s="910" t="s">
        <v>669</v>
      </c>
      <c r="I21" s="911">
        <f>SUM(I19:I20)</f>
        <v>4556.2270000000008</v>
      </c>
      <c r="J21" s="937">
        <f>SUM(J19:J20)</f>
        <v>4783.28</v>
      </c>
      <c r="K21" s="912">
        <f>+(J21-I21)</f>
        <v>227.05299999999897</v>
      </c>
      <c r="L21" s="913">
        <f>+J3</f>
        <v>0.74132159519639618</v>
      </c>
      <c r="M21" s="912">
        <f>+L21*K21</f>
        <v>168.31929215412657</v>
      </c>
    </row>
    <row r="22" spans="1:13">
      <c r="A22" s="684">
        <v>42370</v>
      </c>
      <c r="B22" s="690">
        <v>4952.38</v>
      </c>
      <c r="H22" s="684">
        <v>42370</v>
      </c>
      <c r="I22" s="690">
        <v>2214.7909999999997</v>
      </c>
      <c r="J22" s="682">
        <v>2391.64</v>
      </c>
    </row>
    <row r="23" spans="1:13">
      <c r="A23" s="684">
        <v>42401</v>
      </c>
      <c r="B23" s="690">
        <v>4949.88</v>
      </c>
      <c r="H23" s="684">
        <v>42401</v>
      </c>
      <c r="I23" s="690">
        <v>2177.8179999999998</v>
      </c>
      <c r="J23" s="682">
        <v>2391.64</v>
      </c>
    </row>
    <row r="24" spans="1:13">
      <c r="A24" s="684">
        <v>42430</v>
      </c>
      <c r="B24" s="690">
        <v>4947.97</v>
      </c>
      <c r="H24" s="684">
        <v>42430</v>
      </c>
      <c r="I24" s="690">
        <v>2177.7469999999998</v>
      </c>
      <c r="J24" s="682">
        <v>2391.64</v>
      </c>
    </row>
    <row r="25" spans="1:13">
      <c r="A25" s="684">
        <v>42461</v>
      </c>
      <c r="B25" s="690">
        <v>4944.82</v>
      </c>
      <c r="H25" s="684">
        <v>42461</v>
      </c>
      <c r="I25" s="690">
        <v>2129.2029999999991</v>
      </c>
      <c r="J25" s="682">
        <v>2391.64</v>
      </c>
    </row>
    <row r="26" spans="1:13">
      <c r="A26" s="684">
        <v>42491</v>
      </c>
      <c r="B26" s="690">
        <v>4941.58</v>
      </c>
      <c r="H26" s="684">
        <v>42491</v>
      </c>
      <c r="I26" s="690">
        <v>2048.8020000000001</v>
      </c>
      <c r="J26" s="682">
        <v>2391.64</v>
      </c>
    </row>
    <row r="27" spans="1:13">
      <c r="A27" s="684">
        <v>42522</v>
      </c>
      <c r="B27" s="690">
        <v>4941.58</v>
      </c>
      <c r="H27" s="684">
        <v>42522</v>
      </c>
      <c r="I27" s="690">
        <v>1904.8789999999999</v>
      </c>
      <c r="J27" s="682">
        <v>2391.64</v>
      </c>
    </row>
    <row r="28" spans="1:13">
      <c r="A28" s="684">
        <v>42552</v>
      </c>
      <c r="B28" s="690">
        <v>4943.79</v>
      </c>
      <c r="H28" s="684">
        <v>42552</v>
      </c>
      <c r="I28" s="690">
        <v>1903.0389999999995</v>
      </c>
      <c r="J28" s="682">
        <v>2391.64</v>
      </c>
    </row>
    <row r="29" spans="1:13">
      <c r="A29" s="684">
        <v>42583</v>
      </c>
      <c r="B29" s="690">
        <v>4943.8</v>
      </c>
      <c r="H29" s="684">
        <v>42583</v>
      </c>
      <c r="I29" s="690">
        <v>1903.0389999999995</v>
      </c>
      <c r="J29" s="682">
        <v>2391.64</v>
      </c>
    </row>
    <row r="30" spans="1:13">
      <c r="A30" s="684">
        <v>42614</v>
      </c>
      <c r="B30" s="690">
        <v>4943.8</v>
      </c>
      <c r="H30" s="684">
        <v>42614</v>
      </c>
      <c r="I30" s="690">
        <v>1903.0389999999995</v>
      </c>
      <c r="J30" s="682">
        <v>2391.64</v>
      </c>
    </row>
    <row r="31" spans="1:13">
      <c r="A31" s="684">
        <v>42644</v>
      </c>
      <c r="B31" s="690">
        <v>4942.93</v>
      </c>
      <c r="H31" s="684">
        <v>42644</v>
      </c>
      <c r="I31" s="690">
        <v>1878.9679999999998</v>
      </c>
      <c r="J31" s="682">
        <v>2391.64</v>
      </c>
    </row>
    <row r="32" spans="1:13">
      <c r="A32" s="684">
        <v>42675</v>
      </c>
      <c r="B32" s="690">
        <v>4939.76</v>
      </c>
      <c r="H32" s="684">
        <v>42675</v>
      </c>
      <c r="I32" s="690">
        <v>1765.4519999999998</v>
      </c>
      <c r="J32" s="682">
        <v>2391.64</v>
      </c>
    </row>
    <row r="33" spans="1:13">
      <c r="A33" s="684">
        <v>42705</v>
      </c>
      <c r="B33" s="690">
        <v>4939.5</v>
      </c>
      <c r="H33" s="684">
        <v>42705</v>
      </c>
      <c r="I33" s="690">
        <v>1695.729</v>
      </c>
      <c r="J33" s="682">
        <v>2391.64</v>
      </c>
    </row>
    <row r="34" spans="1:13">
      <c r="A34" s="910" t="s">
        <v>832</v>
      </c>
      <c r="B34" s="911">
        <f>SUM(B22:B33)</f>
        <v>59331.790000000008</v>
      </c>
      <c r="C34" s="687">
        <v>80726</v>
      </c>
      <c r="D34" s="912">
        <f>+(C34-B34)</f>
        <v>21394.209999999992</v>
      </c>
      <c r="E34" s="913">
        <f>+C3</f>
        <v>0.77543908051926369</v>
      </c>
      <c r="F34" s="912">
        <f>+E34*D34</f>
        <v>16589.90653083603</v>
      </c>
      <c r="H34" s="938" t="s">
        <v>832</v>
      </c>
      <c r="I34" s="911">
        <f>SUM(I22:I33)</f>
        <v>23702.505999999998</v>
      </c>
      <c r="J34" s="937">
        <f>SUM(J22:J33)</f>
        <v>28699.679999999997</v>
      </c>
      <c r="K34" s="912">
        <f>+(J34-I34)</f>
        <v>4997.1739999999991</v>
      </c>
      <c r="L34" s="913">
        <f>+J3</f>
        <v>0.74132159519639618</v>
      </c>
      <c r="M34" s="912">
        <f>+L34*K34</f>
        <v>3704.513001153955</v>
      </c>
    </row>
  </sheetData>
  <sheetProtection formatColumns="0" formatRows="0"/>
  <mergeCells count="2">
    <mergeCell ref="A7:F7"/>
    <mergeCell ref="H7:M7"/>
  </mergeCells>
  <pageMargins left="0.7" right="0.7" top="0.75" bottom="0.75" header="0.3" footer="0.3"/>
  <pageSetup scale="52"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75">
      <c r="B22" s="92"/>
    </row>
    <row r="23" spans="2:79" s="271" customFormat="1" ht="88.5" customHeight="1">
      <c r="B23" s="990"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90"/>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75">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75">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2.xml><?xml version="1.0" encoding="utf-8"?>
<ds:datastoreItem xmlns:ds="http://schemas.openxmlformats.org/officeDocument/2006/customXml" ds:itemID="{8A252DF6-FF00-4997-909E-7F445A418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3FA96-0167-4FC4-8139-DF04C3421F59}">
  <ds:schemaRefs>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purl.org/dc/dcmitype/"/>
    <ds:schemaRef ds:uri="c7144278-a604-49a7-8187-9642ca59cb21"/>
    <ds:schemaRef ds:uri="http://www.w3.org/XML/1998/namespace"/>
    <ds:schemaRef ds:uri="http://schemas.microsoft.com/office/infopath/2007/PartnerControls"/>
    <ds:schemaRef ds:uri="01f4ed2e-8ed5-4f01-addc-53cbf9210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24</vt:i4>
      </vt:variant>
    </vt:vector>
  </HeadingPairs>
  <TitlesOfParts>
    <vt:vector size="47"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LDC Savings Persistence</vt:lpstr>
      <vt:lpstr>10.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'LDC Savings Persistence'!Print_Area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William Cheng</cp:lastModifiedBy>
  <cp:lastPrinted>2018-01-05T21:31:54Z</cp:lastPrinted>
  <dcterms:created xsi:type="dcterms:W3CDTF">2012-03-05T18:56:04Z</dcterms:created>
  <dcterms:modified xsi:type="dcterms:W3CDTF">2018-09-17T19:16:57Z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